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15" windowWidth="11355" windowHeight="1470" firstSheet="1" activeTab="5"/>
  </bookViews>
  <sheets>
    <sheet name="%ปี59" sheetId="1" r:id="rId1"/>
    <sheet name="%ปี59 2 งบ (2)" sheetId="2" r:id="rId2"/>
    <sheet name="งบประจำคุม2ล้านแรกรหัส002 " sheetId="3" r:id="rId3"/>
    <sheet name="ของบประจำเพิ่ม" sheetId="4" r:id="rId4"/>
    <sheet name="งบตามภารกิจ002" sheetId="5" r:id="rId5"/>
    <sheet name="1ล้านหลัง" sheetId="6" r:id="rId6"/>
    <sheet name="โครงการ2ล้านแรก(ร.001)" sheetId="7" r:id="rId7"/>
    <sheet name="งบโครงการ2ล้าน" sheetId="8" r:id="rId8"/>
    <sheet name="พนง.ราชการ" sheetId="9" r:id="rId9"/>
    <sheet name="34002ค่าจ้าง-ตอบแทน" sheetId="10" r:id="rId10"/>
    <sheet name="ยาม.แม่บ้าน+จ้างนักการ34002" sheetId="11" r:id="rId11"/>
    <sheet name="26004ครูพี่เลี้ยง" sheetId="12" r:id="rId12"/>
    <sheet name="ครูแผ่นดิน29031" sheetId="13" r:id="rId13"/>
    <sheet name="ค่าเช่าบ้าน-ประกันสังคม" sheetId="14" r:id="rId14"/>
    <sheet name="รหัส34002ใหญ่ๆ" sheetId="15" r:id="rId15"/>
    <sheet name="รหัส29047" sheetId="16" r:id="rId16"/>
    <sheet name="เบี้ยประชุมกรรมการฯ" sheetId="17" r:id="rId17"/>
    <sheet name="ค่าเช่าอินเตอร์เน็ต" sheetId="18" r:id="rId18"/>
    <sheet name="ไฟฟ้าประปา" sheetId="19" r:id="rId19"/>
    <sheet name="รหัส29031" sheetId="20" r:id="rId20"/>
    <sheet name="รหัส29052(พาหนะ)" sheetId="21" r:id="rId21"/>
    <sheet name="รหัส05036ยาเสพติด" sheetId="22" r:id="rId22"/>
    <sheet name="วัสดุเรียนรวม" sheetId="23" r:id="rId23"/>
    <sheet name="คูปองครู" sheetId="24" r:id="rId24"/>
    <sheet name="คูปองครู (ร.29031)" sheetId="25" r:id="rId25"/>
    <sheet name="ร.29052 " sheetId="26" r:id="rId26"/>
    <sheet name="ร.29052 ICUไฟฟ้า" sheetId="27" r:id="rId27"/>
    <sheet name="รหัส003" sheetId="28" r:id="rId28"/>
    <sheet name="รหัส001,บ้านวิทย์" sheetId="29" r:id="rId29"/>
    <sheet name="รหัส50037สุจริต" sheetId="30" r:id="rId30"/>
    <sheet name="รหัส14043 แลกเป้า" sheetId="31" r:id="rId31"/>
    <sheet name="ระบบคอมฯ" sheetId="32" r:id="rId32"/>
    <sheet name="เบิกแทนกัน (3)" sheetId="33" r:id="rId33"/>
    <sheet name="อุดหนุนร.ร." sheetId="34" r:id="rId34"/>
    <sheet name="6ยุทธ-26002ประถม (2)" sheetId="35" r:id="rId35"/>
    <sheet name="6ยุทธ-26003ม.ปลาย" sheetId="36" r:id="rId36"/>
    <sheet name="6ยุทธ-05046ยาเสพติด" sheetId="37" r:id="rId37"/>
    <sheet name="6ยุทธ-411018วิจัยฯ" sheetId="38" r:id="rId38"/>
    <sheet name="6ยุทธ-26042รร.ในฝัน" sheetId="39" r:id="rId39"/>
    <sheet name="6ยุทธ-28022ทางไกล" sheetId="40" r:id="rId40"/>
    <sheet name="6ยุทธ-28041ปฐมฯ" sheetId="41" r:id="rId41"/>
    <sheet name="6ยุทธ-28021" sheetId="42" r:id="rId42"/>
    <sheet name="6ยุทธ-45047ทุจริต" sheetId="43" r:id="rId43"/>
    <sheet name="6ยุทธ-39016ขยะ" sheetId="44" r:id="rId44"/>
    <sheet name="ICU" sheetId="45" r:id="rId45"/>
    <sheet name="ICU (2)" sheetId="46" r:id="rId46"/>
    <sheet name="ว่าง" sheetId="47" r:id="rId47"/>
    <sheet name="แบบคุม" sheetId="48" r:id="rId48"/>
    <sheet name="แจ้งงบ" sheetId="49" r:id="rId49"/>
    <sheet name="ขอใช้งบเหลือจ่าย" sheetId="50" r:id="rId50"/>
    <sheet name="งบที่เหลือ" sheetId="51" r:id="rId51"/>
    <sheet name="ทวงงบ (2)" sheetId="52" r:id="rId52"/>
    <sheet name="ทวงงบ (3)" sheetId="53" r:id="rId53"/>
    <sheet name="รร. (2)" sheetId="54" r:id="rId54"/>
    <sheet name="ประชุมฯที่ราหุล" sheetId="55" r:id="rId55"/>
    <sheet name="แนบวาระประชุม" sheetId="56" r:id="rId56"/>
    <sheet name="แนบวาระประชุม (2)" sheetId="57" r:id="rId57"/>
    <sheet name="แนบวาระประชุม (3)" sheetId="58" r:id="rId58"/>
    <sheet name="ยังไม่ทำPO" sheetId="59" r:id="rId59"/>
    <sheet name="ประชุมคลัง" sheetId="60" r:id="rId60"/>
    <sheet name="ประชุมคลัง (2)" sheetId="61" r:id="rId61"/>
    <sheet name="ให้รร.มาประชุม31มีค" sheetId="62" r:id="rId62"/>
    <sheet name="26มิยให้มาประชุม" sheetId="63" r:id="rId63"/>
    <sheet name="26มิยให้มาประชุม (2)" sheetId="64" r:id="rId64"/>
    <sheet name="รร. (3)" sheetId="65" r:id="rId65"/>
    <sheet name="รายงานเหลือจ่ายกระตุ้น" sheetId="66" r:id="rId66"/>
    <sheet name="Sheet1" sheetId="67" r:id="rId67"/>
    <sheet name="Sheet1 (2)" sheetId="68" r:id="rId68"/>
    <sheet name="Sheet1 (3)" sheetId="69" r:id="rId69"/>
    <sheet name="Sheet3" sheetId="70" r:id="rId70"/>
    <sheet name="Sheet4" sheetId="71" r:id="rId71"/>
    <sheet name="Sheet2" sheetId="72" r:id="rId72"/>
  </sheets>
  <definedNames>
    <definedName name="_xlnm.Print_Titles" localSheetId="5">'1ล้านหลัง'!$4:$5</definedName>
    <definedName name="_xlnm.Print_Titles" localSheetId="11">'26004ครูพี่เลี้ยง'!$4:$5</definedName>
    <definedName name="_xlnm.Print_Titles" localSheetId="62">'26มิยให้มาประชุม'!$3:$4</definedName>
    <definedName name="_xlnm.Print_Titles" localSheetId="63">'26มิยให้มาประชุม (2)'!$3:$4</definedName>
    <definedName name="_xlnm.Print_Titles" localSheetId="9">'34002ค่าจ้าง-ตอบแทน'!$4:$5</definedName>
    <definedName name="_xlnm.Print_Titles" localSheetId="36">'6ยุทธ-05046ยาเสพติด'!$5:$6</definedName>
    <definedName name="_xlnm.Print_Titles" localSheetId="34">'6ยุทธ-26002ประถม (2)'!$4:$5</definedName>
    <definedName name="_xlnm.Print_Titles" localSheetId="35">'6ยุทธ-26003ม.ปลาย'!$4:$5</definedName>
    <definedName name="_xlnm.Print_Titles" localSheetId="38">'6ยุทธ-26042รร.ในฝัน'!$4:$5</definedName>
    <definedName name="_xlnm.Print_Titles" localSheetId="41">'6ยุทธ-28021'!$5:$6</definedName>
    <definedName name="_xlnm.Print_Titles" localSheetId="39">'6ยุทธ-28022ทางไกล'!$4:$5</definedName>
    <definedName name="_xlnm.Print_Titles" localSheetId="40">'6ยุทธ-28041ปฐมฯ'!$4:$5</definedName>
    <definedName name="_xlnm.Print_Titles" localSheetId="43">'6ยุทธ-39016ขยะ'!$5:$6</definedName>
    <definedName name="_xlnm.Print_Titles" localSheetId="37">'6ยุทธ-411018วิจัยฯ'!$4:$5</definedName>
    <definedName name="_xlnm.Print_Titles" localSheetId="42">'6ยุทธ-45047ทุจริต'!$5:$6</definedName>
    <definedName name="_xlnm.Print_Titles" localSheetId="44">'ICU'!$5:$6</definedName>
    <definedName name="_xlnm.Print_Titles" localSheetId="45">'ICU (2)'!$5:$6</definedName>
    <definedName name="_xlnm.Print_Titles" localSheetId="3">'ของบประจำเพิ่ม'!$3:$4</definedName>
    <definedName name="_xlnm.Print_Titles" localSheetId="12">'ครูแผ่นดิน29031'!$4:$5</definedName>
    <definedName name="_xlnm.Print_Titles" localSheetId="13">'ค่าเช่าบ้าน-ประกันสังคม'!$5:$6</definedName>
    <definedName name="_xlnm.Print_Titles" localSheetId="17">'ค่าเช่าอินเตอร์เน็ต'!$5:$6</definedName>
    <definedName name="_xlnm.Print_Titles" localSheetId="23">'คูปองครู'!$4:$5</definedName>
    <definedName name="_xlnm.Print_Titles" localSheetId="24">'คูปองครู (ร.29031)'!$5:$6</definedName>
    <definedName name="_xlnm.Print_Titles" localSheetId="6">'โครงการ2ล้านแรก(ร.001)'!$4:$5</definedName>
    <definedName name="_xlnm.Print_Titles" localSheetId="7">'งบโครงการ2ล้าน'!$4:$5</definedName>
    <definedName name="_xlnm.Print_Titles" localSheetId="4">'งบตามภารกิจ002'!$4:$5</definedName>
    <definedName name="_xlnm.Print_Titles" localSheetId="2">'งบประจำคุม2ล้านแรกรหัส002 '!$4:$5</definedName>
    <definedName name="_xlnm.Print_Titles" localSheetId="51">'ทวงงบ (2)'!$3:$3</definedName>
    <definedName name="_xlnm.Print_Titles" localSheetId="52">'ทวงงบ (3)'!$3:$3</definedName>
    <definedName name="_xlnm.Print_Titles" localSheetId="57">'แนบวาระประชุม (3)'!$3:$4</definedName>
    <definedName name="_xlnm.Print_Titles" localSheetId="32">'เบิกแทนกัน (3)'!$4:$5</definedName>
    <definedName name="_xlnm.Print_Titles" localSheetId="16">'เบี้ยประชุมกรรมการฯ'!$5:$6</definedName>
    <definedName name="_xlnm.Print_Titles" localSheetId="59">'ประชุมคลัง'!$3:$4</definedName>
    <definedName name="_xlnm.Print_Titles" localSheetId="60">'ประชุมคลัง (2)'!$3:$4</definedName>
    <definedName name="_xlnm.Print_Titles" localSheetId="8">'พนง.ราชการ'!$4:$5</definedName>
    <definedName name="_xlnm.Print_Titles" localSheetId="18">'ไฟฟ้าประปา'!$5:$6</definedName>
    <definedName name="_xlnm.Print_Titles" localSheetId="58">'ยังไม่ทำPO'!$3:$4</definedName>
    <definedName name="_xlnm.Print_Titles" localSheetId="10">'ยาม.แม่บ้าน+จ้างนักการ34002'!$4:$5</definedName>
    <definedName name="_xlnm.Print_Titles" localSheetId="25">'ร.29052 '!$5:$6</definedName>
    <definedName name="_xlnm.Print_Titles" localSheetId="26">'ร.29052 ICUไฟฟ้า'!$5:$6</definedName>
    <definedName name="_xlnm.Print_Titles" localSheetId="28">'รหัส001,บ้านวิทย์'!$5:$6</definedName>
    <definedName name="_xlnm.Print_Titles" localSheetId="27">'รหัส003'!$5:$6</definedName>
    <definedName name="_xlnm.Print_Titles" localSheetId="21">'รหัส05036ยาเสพติด'!$5:$6</definedName>
    <definedName name="_xlnm.Print_Titles" localSheetId="30">'รหัส14043 แลกเป้า'!$5:$6</definedName>
    <definedName name="_xlnm.Print_Titles" localSheetId="19">'รหัส29031'!$5:$6</definedName>
    <definedName name="_xlnm.Print_Titles" localSheetId="15">'รหัส29047'!$5:$6</definedName>
    <definedName name="_xlnm.Print_Titles" localSheetId="20">'รหัส29052(พาหนะ)'!$5:$6</definedName>
    <definedName name="_xlnm.Print_Titles" localSheetId="14">'รหัส34002ใหญ่ๆ'!$5:$6</definedName>
    <definedName name="_xlnm.Print_Titles" localSheetId="29">'รหัส50037สุจริต'!$5:$6</definedName>
    <definedName name="_xlnm.Print_Titles" localSheetId="31">'ระบบคอมฯ'!$4:$5</definedName>
    <definedName name="_xlnm.Print_Titles" localSheetId="22">'วัสดุเรียนรวม'!$5:$6</definedName>
    <definedName name="_xlnm.Print_Titles" localSheetId="46">'ว่าง'!$1:$5</definedName>
    <definedName name="_xlnm.Print_Titles" localSheetId="61">'ให้รร.มาประชุม31มีค'!$3:$4</definedName>
    <definedName name="_xlnm.Print_Titles" localSheetId="33">'อุดหนุนร.ร.'!$4:$5</definedName>
  </definedNames>
  <calcPr fullCalcOnLoad="1"/>
</workbook>
</file>

<file path=xl/sharedStrings.xml><?xml version="1.0" encoding="utf-8"?>
<sst xmlns="http://schemas.openxmlformats.org/spreadsheetml/2006/main" count="6383" uniqueCount="3174">
  <si>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</si>
  <si>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</si>
  <si>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</si>
  <si>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</si>
  <si>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</si>
  <si>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</si>
  <si>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</si>
  <si>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</si>
  <si>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</si>
  <si>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</si>
  <si>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</si>
  <si>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</si>
  <si>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</si>
  <si>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</si>
  <si>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</si>
  <si>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</si>
  <si>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</si>
  <si>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</si>
  <si>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</si>
  <si>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</si>
  <si>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</si>
  <si>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</si>
  <si>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</si>
  <si>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</si>
  <si>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</si>
  <si>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สพป.เพชรบูรณ์  เขต  3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</si>
  <si>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</si>
  <si>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</si>
  <si>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</si>
  <si>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</si>
  <si>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</si>
  <si>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</si>
  <si>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</si>
  <si>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</si>
  <si>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</si>
  <si>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</si>
  <si>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</si>
  <si>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</si>
  <si>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</si>
  <si>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</si>
  <si>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</si>
  <si>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</si>
  <si>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สุนันท์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</si>
  <si>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</si>
  <si>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</si>
  <si>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</si>
  <si>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</si>
  <si>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</si>
  <si>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อภิรักษ์</t>
  </si>
  <si>
    <t>รวมทั้ง1-5</t>
  </si>
  <si>
    <t>ศน.ประสิทธิ์</t>
  </si>
  <si>
    <t>นภัสภรณ์</t>
  </si>
  <si>
    <t>ศน.อัมรินทร์</t>
  </si>
  <si>
    <t xml:space="preserve">                     รัฐบาลกำหนดเป้าหมายการเบิกจ่าย  ณ  สิ้นแต่ละไตรมาส    ดังนี้</t>
  </si>
  <si>
    <t>ศน.เสาวภา</t>
  </si>
  <si>
    <t>เชษฐ์สุดา</t>
  </si>
  <si>
    <t>ศน.พัชรินทร์</t>
  </si>
  <si>
    <t>พรรณทิพย์</t>
  </si>
  <si>
    <t>ก่อหนี้</t>
  </si>
  <si>
    <t>เงินอนุมัติ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</si>
  <si>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</si>
  <si>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</si>
  <si>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</si>
  <si>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</si>
  <si>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คชจ.ประชุมเศรษฐกิจพอเพียง</t>
  </si>
  <si>
    <t>เงินยืม ศน.ฝ๊อก</t>
  </si>
  <si>
    <t>ดารณี</t>
  </si>
  <si>
    <t>ก่อหนี้ผูกพัน</t>
  </si>
  <si>
    <t>( PO )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</si>
  <si>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</si>
  <si>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</si>
  <si>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</si>
  <si>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</si>
  <si>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</si>
  <si>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</si>
  <si>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ค่าประกันภัยรถยนต์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</si>
  <si>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</si>
  <si>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</si>
  <si>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</si>
  <si>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</si>
  <si>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</si>
  <si>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อบรมพัฒนาศักยภาพศึกษานิเทศก์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</si>
  <si>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</si>
  <si>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</si>
  <si>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</si>
  <si>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</si>
  <si>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</si>
  <si>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</si>
  <si>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</si>
  <si>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</si>
  <si>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</si>
  <si>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</si>
  <si>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</si>
  <si>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</si>
  <si>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</si>
  <si>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</si>
  <si>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</si>
  <si>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</si>
  <si>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</si>
  <si>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PO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</si>
  <si>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</si>
  <si>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</si>
  <si>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</si>
  <si>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</si>
  <si>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</si>
  <si>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ค่าเดินทางอบรมวัดผลในชั้นเรียน</t>
  </si>
  <si>
    <t>PO/</t>
  </si>
  <si>
    <t>ค่าพาหนะอบรม ผอ.กลุ่มบุคคล</t>
  </si>
  <si>
    <t>อบรมสารสนเทศ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</si>
  <si>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</si>
  <si>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</si>
  <si>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</si>
  <si>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</si>
  <si>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</si>
  <si>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</si>
  <si>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รายการเงินเหลือจ่าย</t>
  </si>
  <si>
    <t>งบดำเนินงาน    รหัส  2000404702000000</t>
  </si>
  <si>
    <t>ลำดับที่</t>
  </si>
  <si>
    <t>ค่าใช้จ่ายประชุม  กพท.</t>
  </si>
  <si>
    <t>ค่าใช้จ่ายประชุม  กตปน.</t>
  </si>
  <si>
    <t>ค่าใช้จ่ายเดินทางอบรมภาษาไทย</t>
  </si>
  <si>
    <t>ค่าใช้จ่ายอบรมแนะแนว</t>
  </si>
  <si>
    <t>ค่าใช้จ่ายฮอนด้า วิ่ง 31 ขา</t>
  </si>
  <si>
    <t>ค่าใช้จ่ายการรับนักเรียน ปี 2557</t>
  </si>
  <si>
    <t>ค่าใช้จ่ายอบรมวิทยาฐานะ</t>
  </si>
  <si>
    <t>ค่าใช้จ่ายส่งเสริมแข่งขันกีฬา</t>
  </si>
  <si>
    <t>ค่าใช้จ่ายการเรียนการสอนภาษาไทย</t>
  </si>
  <si>
    <t>ค่าพาหนะประชุมผู้เรียนด้านคำนวณ</t>
  </si>
  <si>
    <t>ค่าพาหนะประชุมตรวจสอบภายใน</t>
  </si>
  <si>
    <t>ค่าใช้จ่ายการจัดทำแผนปฏิบัติการ</t>
  </si>
  <si>
    <t>ค่าใช้จ่ายระบบดูแลช่วยเหลือนักเรียน</t>
  </si>
  <si>
    <t>รวมเงิน</t>
  </si>
  <si>
    <t>ค่าเบี้ยเลี้ยง+พาหนะงานศิลปหัตถกรรม</t>
  </si>
  <si>
    <t>ค่าพาหนะแรงบันดาลใจทางวิทย์ ม.1-3</t>
  </si>
  <si>
    <t>คชจ.งบว่ายน้ำเพื่อชีวิต</t>
  </si>
  <si>
    <t>ค่าใช้จ่ายเดินทางประชุมการปลอดภัยทางน้ำ</t>
  </si>
  <si>
    <t>ค่าเดินทางประชุมผู้ทรงคุณวุฒิระดับเขต</t>
  </si>
  <si>
    <t>ค่าใช้จ่ายภาวะโภชนาการ</t>
  </si>
  <si>
    <t>คาเดินทางอบรมครูแนะแนว</t>
  </si>
  <si>
    <t>ค่าซ่อมแซมไฟฟ้า หนองบัวขาว</t>
  </si>
  <si>
    <t>เดินทางประชุมระบบประชาธิปไตย</t>
  </si>
  <si>
    <t>อบรมสัมมนานักวัดประเมินผลฯ</t>
  </si>
  <si>
    <t>ค่าเดินทาประชุมครูดีในดวงใจ</t>
  </si>
  <si>
    <t>รายการเงินเหลือจ่าย    ครั้งที่ 3</t>
  </si>
  <si>
    <t>รายการเงินเหลือจ่าย    ครั้งที่   2</t>
  </si>
  <si>
    <t>ค่าเดินทางอบรมครูสอนการศึกษาพิเศษ</t>
  </si>
  <si>
    <t>โครงการจัดการศึกษาเรียนร่วม</t>
  </si>
  <si>
    <t>ค่าเดินทางประชุม Inculsive shool</t>
  </si>
  <si>
    <t>รายการเงินเหลือจ่าย    ครั้งที่   4</t>
  </si>
  <si>
    <t xml:space="preserve">งบดำเนินงาน    รหัส  2000404704000000      </t>
  </si>
  <si>
    <t>ค่าซ่อมเครื่องปรับอากาศ</t>
  </si>
  <si>
    <t>รายการเงินเหลือจ่าย    ครั้งที่   5</t>
  </si>
  <si>
    <t xml:space="preserve">งบดำเนินงาน    รหัส  2000404745000000      </t>
  </si>
  <si>
    <t>โครงการรักการอ่าน</t>
  </si>
  <si>
    <t>ค่าเดินทางประชุม รร.ขนาดเล็ก</t>
  </si>
  <si>
    <t>ค่าเดินทางประชุม ศน. ผล Onet ต่ำ</t>
  </si>
  <si>
    <t>ค่าเดินทางประชุม เศรษฐกิจพอเพียง</t>
  </si>
  <si>
    <t>ค่าเดินทางประชุม PISA</t>
  </si>
  <si>
    <t>ค่าเดินทางประชุม</t>
  </si>
  <si>
    <t>รายการเงินเหลือจ่าย    ครั้งที่   6</t>
  </si>
  <si>
    <t xml:space="preserve">งบดำเนินงาน    รหัส  2000491751000000      </t>
  </si>
  <si>
    <t xml:space="preserve"> 1 กันยายน 2557</t>
  </si>
  <si>
    <t>ค่าใช้จ่ายค่ายเศรษฐศาสตร์</t>
  </si>
  <si>
    <t>คชจ.อบรมและขยายผลภาษาอังกฤษ</t>
  </si>
  <si>
    <t>โครงการส่งเสริมการเรียนการสอนภาษาอังกฤษ</t>
  </si>
  <si>
    <t>ค่าเดินทางประชุมวิทยากรแกนนำทักษะการอ่าน</t>
  </si>
  <si>
    <t>การเรียนการสอนภาษาอังกฤษ ครั้งที่ 15</t>
  </si>
  <si>
    <t>รายการเงินเหลือจ่าย    ครั้งที่   7</t>
  </si>
  <si>
    <t xml:space="preserve">งบดำเนินงาน    รหัส  2000404721000000      </t>
  </si>
  <si>
    <t>ค่าใช้จ่ายพัฒนาครู NT</t>
  </si>
  <si>
    <t>ค่าเดินทางประชุมครูผู้ช่วย</t>
  </si>
  <si>
    <t>อบรมระบบทดสอบวัดประเมินผล</t>
  </si>
  <si>
    <t>อบรมผอ.กลุ่มบริหารงานบุคคล</t>
  </si>
  <si>
    <t>อบรมผอ.กลุ่มส่งเสริมฯ</t>
  </si>
  <si>
    <t>ค่าเดินทางประชุมอัตรากำลัง</t>
  </si>
  <si>
    <t>ค่าเดินทางประชุมฯ</t>
  </si>
  <si>
    <t>ค่าเดินทางอบรมวิทยากรแกนนำหน้าที่พลเมือง</t>
  </si>
  <si>
    <t>รายการเงินเหลือจ่าย    ครั้งที่   8</t>
  </si>
  <si>
    <t xml:space="preserve">งบดำเนินงาน    รหัส  2000433760000000      </t>
  </si>
  <si>
    <t xml:space="preserve">    กันยายน 2557</t>
  </si>
  <si>
    <t>ค่าใช้จ่ายโครงการสุจริต</t>
  </si>
  <si>
    <t>คชจ.อบรม ปปช.</t>
  </si>
  <si>
    <t>คชจ.ประชุมระบบสารสนเทศ</t>
  </si>
  <si>
    <t>ค่าเดินทางประชุมภูมิคุ้มกันฯ</t>
  </si>
  <si>
    <t>อบรมนักประชาสัมพันธ์</t>
  </si>
  <si>
    <t>คัดเลือก รร.พระราชทาน</t>
  </si>
  <si>
    <t>คชจ.ฮอนด้าวิ่ง 31 ขา</t>
  </si>
  <si>
    <t>คาเดินทางประชุมใช้งาน P Obec</t>
  </si>
  <si>
    <t>เดินทางประเมินกรรมการคุณภาพ</t>
  </si>
  <si>
    <t>เดินทางประชุมนักประชาสัมพันธ์</t>
  </si>
  <si>
    <t>ประชุมครูด้าน วิทย์ฯ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</si>
  <si>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</si>
  <si>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</si>
  <si>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</si>
  <si>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</si>
  <si>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</si>
  <si>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</si>
  <si>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</si>
  <si>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</si>
  <si>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</si>
  <si>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</si>
  <si>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</si>
  <si>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</si>
  <si>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</si>
  <si>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</si>
  <si>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</si>
  <si>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</si>
  <si>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</si>
  <si>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</si>
  <si>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</si>
  <si>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</si>
  <si>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</si>
  <si>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คชจ.ศิลปหัตถกรรมนักเรียนปี 2556</t>
  </si>
  <si>
    <t>ขับเคลื่อนการศึกษาปรัชญาเศรษฐกิจพอเพียง</t>
  </si>
  <si>
    <t>รักนร. การศึกษาโดยครอบครัว/ทางเลือก</t>
  </si>
  <si>
    <t>เชษฐสุดา</t>
  </si>
  <si>
    <t>นวลพักตร์</t>
  </si>
  <si>
    <t>ศูนย์เครือข่ายช่วยเหลือนักเรียน</t>
  </si>
  <si>
    <t>พัฒนาความสามารถการใช้ภาษาอังกฤษ</t>
  </si>
  <si>
    <t>พิธีมอบเครื่องราอิสริยาภรณ์ ปี 2557</t>
  </si>
  <si>
    <t>พัฒนาระบบดูแลช่วยเหลือนักเรียน</t>
  </si>
  <si>
    <t>นิเทศติดตามคุณภาพการศึกษา รร.ในสังกัด</t>
  </si>
  <si>
    <t>นิเทศติดตาม ร.ร.ดีศรีตำบล เฟส 3</t>
  </si>
  <si>
    <t>พัฒนาระบบบริหารจัดการที่ดี สพป.พช.3</t>
  </si>
  <si>
    <t>คะนึง</t>
  </si>
  <si>
    <t>บริหารจัดการที่ดี</t>
  </si>
  <si>
    <t>พัฒนาทักษะนักเรียนการอยู่ร่วมกัน</t>
  </si>
  <si>
    <t>ธัญญวุฒิ</t>
  </si>
  <si>
    <t>ประกวดสุดยอดเว็บไซต์ Obec MLS</t>
  </si>
  <si>
    <t>พัฒนาบุคลากร สพป.พช.3 สู่ความเป็นเลิศ</t>
  </si>
  <si>
    <t>ติดตามการใช้จ่ายเงิน ตสน.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</si>
  <si>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</si>
  <si>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</si>
  <si>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</si>
  <si>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</si>
  <si>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</si>
  <si>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</si>
  <si>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</si>
  <si>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</si>
  <si>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</si>
  <si>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</si>
  <si>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</si>
  <si>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</si>
  <si>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</si>
  <si>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</si>
  <si>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</si>
  <si>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</si>
  <si>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</si>
  <si>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</si>
  <si>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</si>
  <si>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</si>
  <si>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</si>
  <si>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</si>
  <si>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</si>
  <si>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</si>
  <si>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</si>
  <si>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</si>
  <si>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</si>
  <si>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</si>
  <si>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</si>
  <si>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</si>
  <si>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</si>
  <si>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</si>
  <si>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</si>
  <si>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</si>
  <si>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</si>
  <si>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</si>
  <si>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</si>
  <si>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</si>
  <si>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</si>
  <si>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</si>
  <si>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</si>
  <si>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</si>
  <si>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</si>
  <si>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</si>
  <si>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</si>
  <si>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</si>
  <si>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</si>
  <si>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</si>
  <si>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</si>
  <si>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</si>
  <si>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</si>
  <si>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</si>
  <si>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</si>
  <si>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</si>
  <si>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</si>
  <si>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</si>
  <si>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</si>
  <si>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</si>
  <si>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</si>
  <si>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</si>
  <si>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</si>
  <si>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</si>
  <si>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</si>
  <si>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</si>
  <si>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</si>
  <si>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</si>
  <si>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</si>
  <si>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</si>
  <si>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</si>
  <si>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</si>
  <si>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</si>
  <si>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</si>
  <si>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</si>
  <si>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</si>
  <si>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</si>
  <si>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</si>
  <si>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</si>
  <si>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</si>
  <si>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</si>
  <si>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</si>
  <si>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</si>
  <si>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</si>
  <si>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</si>
  <si>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</si>
  <si>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</si>
  <si>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</si>
  <si>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</si>
  <si>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</si>
  <si>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</si>
  <si>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</si>
  <si>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</si>
  <si>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</si>
  <si>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</si>
  <si>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</si>
  <si>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</si>
  <si>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</si>
  <si>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</si>
  <si>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</si>
  <si>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งบประมาณโครงการตามกลยุทธ์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</si>
  <si>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</si>
  <si>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</si>
  <si>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</si>
  <si>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</si>
  <si>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</si>
  <si>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</si>
  <si>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</si>
  <si>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</si>
  <si>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</si>
  <si>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</si>
  <si>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</si>
  <si>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</si>
  <si>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</si>
  <si>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</si>
  <si>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</si>
  <si>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</si>
  <si>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</si>
  <si>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</si>
  <si>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</si>
  <si>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</si>
  <si>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</si>
  <si>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</si>
  <si>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</si>
  <si>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</si>
  <si>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</si>
  <si>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</si>
  <si>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</si>
  <si>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</si>
  <si>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</si>
  <si>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</si>
  <si>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</si>
  <si>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</si>
  <si>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</si>
  <si>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</si>
  <si>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</si>
  <si>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</si>
  <si>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</si>
  <si>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</si>
  <si>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</si>
  <si>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</si>
  <si>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</si>
  <si>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</si>
  <si>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</si>
  <si>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>รายละเอียดงบประมาณคงเหลือ</t>
  </si>
  <si>
    <t xml:space="preserve">                                                                    ข้อมูล  ณ 17  กันยายน   2557</t>
  </si>
  <si>
    <t>พัฒนาบริหารจัดการ สพป.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</si>
  <si>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</si>
  <si>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</si>
  <si>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</si>
  <si>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</si>
  <si>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</si>
  <si>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</si>
  <si>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</si>
  <si>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</si>
  <si>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</si>
  <si>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</si>
  <si>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</si>
  <si>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</si>
  <si>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</si>
  <si>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</si>
  <si>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</si>
  <si>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</si>
  <si>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</si>
  <si>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</si>
  <si>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</si>
  <si>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</si>
  <si>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</si>
  <si>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</si>
  <si>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</si>
  <si>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</si>
  <si>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</si>
  <si>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 xml:space="preserve">                     ข้อมูล  ณ  26  ธันวาคม  2557</t>
  </si>
  <si>
    <t>ชื่อโรงเรียน</t>
  </si>
  <si>
    <t>เขายางโปร่ง</t>
  </si>
  <si>
    <t>ซับสวัสดิ์</t>
  </si>
  <si>
    <t>น้ำเดือด</t>
  </si>
  <si>
    <t>มาบสมอสามัคคี</t>
  </si>
  <si>
    <t>หนองกระทุ่ม</t>
  </si>
  <si>
    <t>สามัคคีพัฒนา</t>
  </si>
  <si>
    <t>พระที่นั่ง</t>
  </si>
  <si>
    <t>วัลภานุสรณ์</t>
  </si>
  <si>
    <t>ซับหินเพลิง</t>
  </si>
  <si>
    <t>นาสนุ่น</t>
  </si>
  <si>
    <t>โคกตะขบ</t>
  </si>
  <si>
    <t>นาน้ำโครม</t>
  </si>
  <si>
    <t>สระกรวด</t>
  </si>
  <si>
    <t>ใหม่สาริกา</t>
  </si>
  <si>
    <t>ด่านเจริญชัย</t>
  </si>
  <si>
    <t>น้ำเขียว</t>
  </si>
  <si>
    <t>เนินพัฒนา</t>
  </si>
  <si>
    <t>เฉลียงทอง</t>
  </si>
  <si>
    <t>ไร่ขอนยางขวาง</t>
  </si>
  <si>
    <t>ท่าเยี่ยม</t>
  </si>
  <si>
    <t>ป่าคาย</t>
  </si>
  <si>
    <t>คลองยาง</t>
  </si>
  <si>
    <t>ปู่จ้าว</t>
  </si>
  <si>
    <t>กันจุ</t>
  </si>
  <si>
    <t xml:space="preserve">ซับสมพงษ์ </t>
  </si>
  <si>
    <t>สระแก้ว</t>
  </si>
  <si>
    <t xml:space="preserve">          อุปกรณ์ดาวเทียม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</si>
  <si>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</si>
  <si>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</si>
  <si>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</si>
  <si>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</si>
  <si>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</si>
  <si>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</si>
  <si>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</si>
  <si>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</si>
  <si>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</si>
  <si>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</si>
  <si>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</si>
  <si>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</si>
  <si>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</si>
  <si>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</si>
  <si>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</si>
  <si>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</si>
  <si>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</si>
  <si>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</si>
  <si>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</si>
  <si>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</si>
  <si>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</si>
  <si>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</si>
  <si>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</si>
  <si>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</si>
  <si>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</si>
  <si>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</si>
  <si>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</si>
  <si>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ครุภัณฑ์ รร.ดีศรีตำบล (10 ร.ร.)</t>
  </si>
  <si>
    <t>ยอดที่ใช้จ่าย</t>
  </si>
  <si>
    <t>ครุภัณฑ์ รร.ปกติ  (7 ร.ร.)</t>
  </si>
  <si>
    <t>ครุภัณฑ์ งบปกติ  (13 รร./ ของสพป.พช.3)</t>
  </si>
  <si>
    <t>ค่าซ่อมแซมอาคารฯ รร.ในฝัน</t>
  </si>
  <si>
    <t>ค่าซ่อมแซมอาคารฯ รร.ดีศรีตำบล  10 รร.</t>
  </si>
  <si>
    <t>ก่อสร้างส้วม 6 ที่  รร.บ้านพญาวัง</t>
  </si>
  <si>
    <t>ค่าซ่อมแซมอาคารฯ รร.ทั่วไป  12  ร.ร.</t>
  </si>
  <si>
    <t>ค่าซ่อมแซมอาคารฯ รร.ขนาดกลาง  7  ร.ร.</t>
  </si>
  <si>
    <t>ค่าต่อเติมชั้นล่าง สปช.105/29 รร.อนุบาลศรีเทพ</t>
  </si>
  <si>
    <r>
      <t xml:space="preserve">    </t>
    </r>
    <r>
      <rPr>
        <u val="single"/>
        <sz val="14"/>
        <rFont val="TH SarabunPSK"/>
        <family val="2"/>
      </rPr>
      <t>ค่าซ่อมแซมและสิ่งก่อสร้าง</t>
    </r>
  </si>
  <si>
    <r>
      <t xml:space="preserve">     </t>
    </r>
    <r>
      <rPr>
        <u val="single"/>
        <sz val="14"/>
        <rFont val="TH SarabunPSK"/>
        <family val="2"/>
      </rPr>
      <t>ค่าครุภัณฑ์</t>
    </r>
  </si>
  <si>
    <t>ยอดรวม</t>
  </si>
  <si>
    <t xml:space="preserve">        ข้อมูล ณ  3  มีนาคม  2558</t>
  </si>
  <si>
    <t>รายละเอียดเงินงบประมาณเหลือจ่าย   ครั้งที่ 1</t>
  </si>
  <si>
    <t>.</t>
  </si>
  <si>
    <t>งบบุคลากร  (พนักงานราชการ)</t>
  </si>
  <si>
    <t>เงินกันฯ ปี 2557</t>
  </si>
  <si>
    <t>ครุภัณฑ์ รร.ประถมฯ  (10 ร.ร.)</t>
  </si>
  <si>
    <t>ค่าซ่อมแซมฯ /ก่อสร้างอาคาร   62  ร.ร.</t>
  </si>
  <si>
    <t xml:space="preserve"> -ก่อหนี้ครบแล้ว</t>
  </si>
  <si>
    <t>งบกระตุ้นเศรษฐกิจ / ไทยเข้มแข็ง</t>
  </si>
  <si>
    <t>ค่าปรับปรุงซ่อมแซมอาคาร  40 ร.ร.</t>
  </si>
  <si>
    <t xml:space="preserve"> -ก่อหนี้ยังไม่ครบ</t>
  </si>
  <si>
    <t>ค่าซ่อมแซมอาคารฯ    16 ร.ร.</t>
  </si>
  <si>
    <t>ก่อสร้างลานกีฬาฯ แบบกรมพลศึกษา  5 ร.ร.</t>
  </si>
  <si>
    <t xml:space="preserve"> -เงินเหลือจ่ายใช้ไม่ได้</t>
  </si>
  <si>
    <t>ก่อสร้างสนามฟุตบอล / บาสเกตบอล  3 ร.ร.</t>
  </si>
  <si>
    <t>งบประมาณปี   2558</t>
  </si>
  <si>
    <t>เงินเหลือจ่ายที่ใช้ได้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</si>
  <si>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</si>
  <si>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</si>
  <si>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</si>
  <si>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</si>
  <si>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</si>
  <si>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</si>
  <si>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</si>
  <si>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</si>
  <si>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</si>
  <si>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</si>
  <si>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</si>
  <si>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</si>
  <si>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</si>
  <si>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</si>
  <si>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</si>
  <si>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</si>
  <si>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</si>
  <si>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</si>
  <si>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</si>
  <si>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</si>
  <si>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</si>
  <si>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</si>
  <si>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</si>
  <si>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</si>
  <si>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</si>
  <si>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</si>
  <si>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</si>
  <si>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</si>
  <si>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</si>
  <si>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</si>
  <si>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</si>
  <si>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</si>
  <si>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</si>
  <si>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</si>
  <si>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</si>
  <si>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</si>
  <si>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</si>
  <si>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รายชื่อโรงเรียนที่ยังไม่ได้ก่อหนี้ (จัดทำ PO )</t>
  </si>
  <si>
    <t>1. รร.บ้านหนองบัว (อาคารเอนกฯ 206/26 )</t>
  </si>
  <si>
    <t>อยู่ระหว่าง ขอปรับลดแบบรูปรายการ ทั้งนี้ยังไม่ให้</t>
  </si>
  <si>
    <t>ว่าการกระทรวงศึกษาธิการ</t>
  </si>
  <si>
    <t>ทั้งนี้ยังไม่ให้ลงนามสัญญา จนกว่าจะได้รับอนุมัติขยายเวลา</t>
  </si>
  <si>
    <t>จากรัฐมนตรีว่าการกระทรวงศึกษาธิการ</t>
  </si>
  <si>
    <t>ลงนามสัญญา จนกว่าจะได้รับอนุมัติขยายเวลาจากรัฐมนตรี</t>
  </si>
  <si>
    <t>-</t>
  </si>
  <si>
    <t>ในมือ/</t>
  </si>
  <si>
    <t>ข้อมูล  19  มิถุนายน  2558</t>
  </si>
  <si>
    <t>งบลงทุน  ปี พ.ศ. 2558</t>
  </si>
  <si>
    <t xml:space="preserve"> -ค่าครุภัณฑ์</t>
  </si>
  <si>
    <t xml:space="preserve"> -ค่าสิ่งก่อสร้าง</t>
  </si>
  <si>
    <t>งบประมาณรับ</t>
  </si>
  <si>
    <t>งบไทยเข้มแข็ง งปม.ปี 2558</t>
  </si>
  <si>
    <t>2. ลานกีฬาฯ    5 ร.ร.</t>
  </si>
  <si>
    <t xml:space="preserve">1. ซ่อมแซม 16 ร.ร. </t>
  </si>
  <si>
    <t>3. สนามฟุตบอล/บาสเกตบอล</t>
  </si>
  <si>
    <t>สรุปงบลงทุน   สพป.เพชรบูรณ์ เขต 3</t>
  </si>
  <si>
    <t xml:space="preserve"> ซ่อมงบกลางฉุกเฉิน   40 ร.ร.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</si>
  <si>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</si>
  <si>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</si>
  <si>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</si>
  <si>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</si>
  <si>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</si>
  <si>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</si>
  <si>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</si>
  <si>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</si>
  <si>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</si>
  <si>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</si>
  <si>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</si>
  <si>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</si>
  <si>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</si>
  <si>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</si>
  <si>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</si>
  <si>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</si>
  <si>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</si>
  <si>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</si>
  <si>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</si>
  <si>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</si>
  <si>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</si>
  <si>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</si>
  <si>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</si>
  <si>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</si>
  <si>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</si>
  <si>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</si>
  <si>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</si>
  <si>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</si>
  <si>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</si>
  <si>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</si>
  <si>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</si>
  <si>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</si>
  <si>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</si>
  <si>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</si>
  <si>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</si>
  <si>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</si>
  <si>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</si>
  <si>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</si>
  <si>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</si>
  <si>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</si>
  <si>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</si>
  <si>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</si>
  <si>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</si>
  <si>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</si>
  <si>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</si>
  <si>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</si>
  <si>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</si>
  <si>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</si>
  <si>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</si>
  <si>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</si>
  <si>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</si>
  <si>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</si>
  <si>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</si>
  <si>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</si>
  <si>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</si>
  <si>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</si>
  <si>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</si>
  <si>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</si>
  <si>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</si>
  <si>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</si>
  <si>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</si>
  <si>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</si>
  <si>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</si>
  <si>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</si>
  <si>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</si>
  <si>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</si>
  <si>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</si>
  <si>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ข้อมูล  21  กรกฎาคม   2558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</si>
  <si>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</si>
  <si>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</si>
  <si>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</si>
  <si>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โอนจาก สพฐ.</t>
  </si>
  <si>
    <t>รหัสงบประมาณ และแหล่งของเงิน</t>
  </si>
  <si>
    <t>ครุภัณฑ์คอมพิวเตอร์และอุปกรณ์ต่อพ่วง</t>
  </si>
  <si>
    <t>รายการงบประมาณ</t>
  </si>
  <si>
    <t>งบประมาณ ปี พ.ศ. 2556</t>
  </si>
  <si>
    <t>งบประมาณ ปี พ.ศ. 2557</t>
  </si>
  <si>
    <t>2000404745110048</t>
  </si>
  <si>
    <t>2000404045110127</t>
  </si>
  <si>
    <t>รายละเอียดครุภัณฑ์คอมพิวเตอร์และอุปกรณ์ต่อพ่วง</t>
  </si>
  <si>
    <t>ตามสัญญาซื้อขายเลขที่................./ 2558    ลงวันที่ ........................................</t>
  </si>
  <si>
    <t>งบประมาณปี พ.ศ.2556</t>
  </si>
  <si>
    <t xml:space="preserve">  - คอมพิวเตอร์พกพา</t>
  </si>
  <si>
    <t xml:space="preserve">  - โทรทัศน์สี</t>
  </si>
  <si>
    <t>งบประมาณปี พ.ศ.2557</t>
  </si>
  <si>
    <t>ราคาต่อหน่วย</t>
  </si>
  <si>
    <t>จำนวน</t>
  </si>
  <si>
    <t>หน่วย</t>
  </si>
  <si>
    <t>หมายเหตุ.-   วงเงินรวมทั้งสิ้นต้องตรงกับวงเงินตามสัญญาซื้อขาย</t>
  </si>
  <si>
    <t>งบประจำ</t>
  </si>
  <si>
    <t>รายการงบประจำ</t>
  </si>
  <si>
    <t>สมหมาย</t>
  </si>
  <si>
    <t xml:space="preserve">รายละเอียดเงินงบประมาณเหลือจ่าย </t>
  </si>
  <si>
    <t>งบลงทุน      ปีงบประมาณ พ.ศ. 2558</t>
  </si>
  <si>
    <t>เงินงบประมาณ</t>
  </si>
  <si>
    <t>ก่อหนี้/ PO</t>
  </si>
  <si>
    <t>ค่าครุภัณฑ์ห้องประชุม 2  สพป.พช.3</t>
  </si>
  <si>
    <t>ค่าปรับปรุง/ ครุภัณฑ์ห้องประชุม 1  สพป.พช.3</t>
  </si>
  <si>
    <t>ค่าปรับปรุงห้องประชุม (อาคารโดม)</t>
  </si>
  <si>
    <t>อาคารเรียน สปช.105/29  รร.ตะกุดไผ่</t>
  </si>
  <si>
    <t>อาคารเรียน สปช.105/29  รร.รวมทรัพย์</t>
  </si>
  <si>
    <t>อาคารเรียน สปช.105/29  รร.ชุมชนวังพิกุล</t>
  </si>
  <si>
    <t>ค่าซ่อมแซมอาคารเรียน  รร.ลำนารวย</t>
  </si>
  <si>
    <t>ข้อมูล  ณ   1  กันยายน  2558</t>
  </si>
  <si>
    <t>จากงบค่าวัสดุ สนง.</t>
  </si>
  <si>
    <t>ทำเมื่อวันที่</t>
  </si>
  <si>
    <t>ครั้งที่</t>
  </si>
  <si>
    <t>จากงบค่าซ่อมรถ</t>
  </si>
  <si>
    <t>จากงบ ค่าเบี้ยเลี้ยง</t>
  </si>
  <si>
    <t>จากงบ ค่าถ่ายเอกสาร</t>
  </si>
  <si>
    <t>จากงบ  1 ล้าน แรก</t>
  </si>
  <si>
    <t xml:space="preserve">รวม ครั้งที่ 4  </t>
  </si>
  <si>
    <t xml:space="preserve">รวม ครั้งที่ 2  </t>
  </si>
  <si>
    <t>จาก งบกลาง ผอ.</t>
  </si>
  <si>
    <t>ให้แก้ว   จัดซื้อวัสดุ สนง.</t>
  </si>
  <si>
    <t>ให้แก้ว   จัดซื้อวัสดุ คอมฯ</t>
  </si>
  <si>
    <t xml:space="preserve">จากงบค่าซ่อมรถ </t>
  </si>
  <si>
    <t>จากงบค่าซ่อมแซมสิ่งก่อสร้าง</t>
  </si>
  <si>
    <t>จากงบ กลยุทธ์</t>
  </si>
  <si>
    <t xml:space="preserve">1. วัสดุทำความสะอาด/ อุปกรณ์ต่าง ๆ </t>
  </si>
  <si>
    <t>81,549.-</t>
  </si>
  <si>
    <t>2.  ค่าวัสดุ สนง.</t>
  </si>
  <si>
    <t>50,002.-</t>
  </si>
  <si>
    <t>2.  ค่าวัสดุ คอมฯ</t>
  </si>
  <si>
    <t>46,329.-</t>
  </si>
  <si>
    <t>1.  ค่าวัสดุ สนง.</t>
  </si>
  <si>
    <t>10426.-</t>
  </si>
  <si>
    <t>21,402.-</t>
  </si>
  <si>
    <t>10,292.-</t>
  </si>
  <si>
    <t>42,120.-</t>
  </si>
  <si>
    <t xml:space="preserve">        (ตัดจากเหลือจ่าย  กลยุทธ์)</t>
  </si>
  <si>
    <t xml:space="preserve">     (ตัดงบก่อนประถมฯ)</t>
  </si>
  <si>
    <t xml:space="preserve">    (ตัดงบ รหัส 4045)</t>
  </si>
  <si>
    <t xml:space="preserve">     (ตัดงบ รหัส 91051)</t>
  </si>
  <si>
    <t xml:space="preserve">        ตัดงบ  รหัส  4021</t>
  </si>
  <si>
    <t xml:space="preserve">       ตัดงบ  รหัส  3306</t>
  </si>
  <si>
    <t xml:space="preserve">       ตัดงบ  รหัส  4004</t>
  </si>
  <si>
    <t xml:space="preserve">     (ตัดงบ ประจำ)</t>
  </si>
  <si>
    <t xml:space="preserve">                 หัวหน้าให้ยอด จัดซื้อวัสดุ</t>
  </si>
  <si>
    <t>5.ค่าซ่อมรถฯ</t>
  </si>
  <si>
    <t xml:space="preserve">  6.1 กตปน.</t>
  </si>
  <si>
    <t>ค่าตอบแทนพนักงานราชการ</t>
  </si>
  <si>
    <t>ค่าตอบแทนพนง.  ครั้งที่ 1</t>
  </si>
  <si>
    <t>ลำจวน</t>
  </si>
  <si>
    <t xml:space="preserve">   8.ค่าซ่อมแซมสิ่งก่อสร้าง</t>
  </si>
  <si>
    <t xml:space="preserve">  9.ค่าจ้างถ่ายเอกสาร</t>
  </si>
  <si>
    <t xml:space="preserve">  10.ค่าประกันภัยรถยนต์</t>
  </si>
  <si>
    <t xml:space="preserve">  11.คชจ.บริหารจัดการสำนักงาน</t>
  </si>
  <si>
    <t xml:space="preserve">   7.ค่าเบี้ยเลี้ยง+พาหนะ</t>
  </si>
  <si>
    <t xml:space="preserve">   6.ค่าเบี้ยประชุมกรรมการ</t>
  </si>
  <si>
    <t xml:space="preserve">    2.ค่าวัสดุสำนักงาน</t>
  </si>
  <si>
    <t>ค่าจ้างฯ</t>
  </si>
  <si>
    <t>อัมรินทร์</t>
  </si>
  <si>
    <t>ฎ.629</t>
  </si>
  <si>
    <t>กิตติกาญจน์</t>
  </si>
  <si>
    <t>รหัส 26002</t>
  </si>
  <si>
    <t>ร.28041</t>
  </si>
  <si>
    <t>รหัส 26004</t>
  </si>
  <si>
    <t>รหัส 53008</t>
  </si>
  <si>
    <t>3 พย.59</t>
  </si>
  <si>
    <t>ว 487</t>
  </si>
  <si>
    <t>รายงานผลการบริหารงบประมาณประจำปีงบประมาณ 2560</t>
  </si>
  <si>
    <t>ค่าตอบแทนฯ</t>
  </si>
  <si>
    <t>ร.28021</t>
  </si>
  <si>
    <t>กิตติกาญจ์</t>
  </si>
  <si>
    <t>พี.106</t>
  </si>
  <si>
    <t>ค่าประชุม ผู้บริหาร</t>
  </si>
  <si>
    <t>คชจ.ประชุม จนท.</t>
  </si>
  <si>
    <t>พี.123</t>
  </si>
  <si>
    <t>ไอ.39</t>
  </si>
  <si>
    <t>ไวนิล คุณภาพ นร.</t>
  </si>
  <si>
    <t>ไวนิลไว้อาลัย</t>
  </si>
  <si>
    <t>พี.132</t>
  </si>
  <si>
    <t>จ้างทำพวงมาลา</t>
  </si>
  <si>
    <t>พี.140</t>
  </si>
  <si>
    <t>พี.141</t>
  </si>
  <si>
    <t>ค่าวัสดุ</t>
  </si>
  <si>
    <t>เงินยืม ศน.เล็ก</t>
  </si>
  <si>
    <t>ค่าน้ำดื่ม พย.59</t>
  </si>
  <si>
    <t>พี.182</t>
  </si>
  <si>
    <t xml:space="preserve">                                สำนักงานเขตพื้นที่การศึกษาเพชรบูรณ์ เขต 3                                                     งบเบิกแทนกัน</t>
  </si>
  <si>
    <t>ไวนิล</t>
  </si>
  <si>
    <t>ไอ.181</t>
  </si>
  <si>
    <t>9 มค.60</t>
  </si>
  <si>
    <t>น้ำดื่ม ธค.59</t>
  </si>
  <si>
    <t>ไอ.185</t>
  </si>
  <si>
    <t>พี.204</t>
  </si>
  <si>
    <t>ค่าประชุม อำนวยการ</t>
  </si>
  <si>
    <t>วัสดุ 5 ส.</t>
  </si>
  <si>
    <t>ไอ.200</t>
  </si>
  <si>
    <t>งบลงทุน</t>
  </si>
  <si>
    <t>รับ</t>
  </si>
  <si>
    <t>พีโอ</t>
  </si>
  <si>
    <t>ค่าจ้าง</t>
  </si>
  <si>
    <t>งบ ยุทธศาสตร์</t>
  </si>
  <si>
    <t>ร.05046</t>
  </si>
  <si>
    <t>6 กพ.60</t>
  </si>
  <si>
    <t>/ว 483</t>
  </si>
  <si>
    <t>ร.411018</t>
  </si>
  <si>
    <t>แผนงานพื้นฐานพัฒนาศักยภาพคน</t>
  </si>
  <si>
    <t>ร.28022</t>
  </si>
  <si>
    <t>แผนงานบูรณาการเรียนรู้ตลอดชีวิต</t>
  </si>
  <si>
    <t>กิจกรรมส่งเสิรมการศึกษาทางไกล</t>
  </si>
  <si>
    <t>ร.45047</t>
  </si>
  <si>
    <t>แผนงานป้องกัน ปราบปราบทุจริต</t>
  </si>
  <si>
    <t>กิจกรรมพัฒนาเรียนรู้ ภาษาไทย/อังกฤษ</t>
  </si>
  <si>
    <t>การพัฒนาเด็กปฐมวัยอย่างมีคุณภาพ</t>
  </si>
  <si>
    <t>กิจกรรม ประเมินคุณภาพการศึกษา</t>
  </si>
  <si>
    <t>แผนบูรณาการ ขยะและสิ่งแวดล้อม</t>
  </si>
  <si>
    <t>จ้างทำพานพุ่ม นเรศวร</t>
  </si>
  <si>
    <t>ไอ.205</t>
  </si>
  <si>
    <t>1 กพ.60</t>
  </si>
  <si>
    <t>ไอ.206</t>
  </si>
  <si>
    <t>ค่าซักผ้าคลุมโต๊ะ</t>
  </si>
  <si>
    <t>น้ำดื่ม มค.60</t>
  </si>
  <si>
    <t>ไอ.208</t>
  </si>
  <si>
    <t>ยืมเงินประชุมฯ  แมว</t>
  </si>
  <si>
    <t>29 ธค59</t>
  </si>
  <si>
    <t>ฎ.372</t>
  </si>
  <si>
    <t>16 กพ.60</t>
  </si>
  <si>
    <t>คชจ.ประชุม ประธานศูนย์ฯ</t>
  </si>
  <si>
    <t>พี.257</t>
  </si>
  <si>
    <t>20 กพ.60</t>
  </si>
  <si>
    <t>พี.285</t>
  </si>
  <si>
    <t>23 กพ.60</t>
  </si>
  <si>
    <t>เงินยืม ศน.อุ้ม NT</t>
  </si>
  <si>
    <t>เงินยืม ศน.หนึ่ง ภาษาไทย</t>
  </si>
  <si>
    <t>พี.2ผ8890</t>
  </si>
  <si>
    <t>28 กพ.60</t>
  </si>
  <si>
    <t>งบ 100,000</t>
  </si>
  <si>
    <t>พี.295</t>
  </si>
  <si>
    <t>คชจ.ประชุมปฐมวัย /  ศน.หน่อง</t>
  </si>
  <si>
    <t>14 ธค.59</t>
  </si>
  <si>
    <t xml:space="preserve"> งบ ยุทธศาสตร์</t>
  </si>
  <si>
    <t xml:space="preserve">  ร.26002</t>
  </si>
  <si>
    <t xml:space="preserve">  งบ ยุทธศาสตร์</t>
  </si>
  <si>
    <t xml:space="preserve">  ร.26003</t>
  </si>
  <si>
    <t>ส่งเสริฒศักยภาพในการเรียนระดับมัธยมฯ</t>
  </si>
  <si>
    <t>ป้องกันแก้ไขปัญหายาเสพติด ในสถานศึกษา</t>
  </si>
  <si>
    <t xml:space="preserve">  ร.26042</t>
  </si>
  <si>
    <t xml:space="preserve"> -กิจกรรมโรงเรียนในฝัน</t>
  </si>
  <si>
    <t>เสริมสร้างคุณธรรม จริยธรรม และธรรมาภิบาล</t>
  </si>
  <si>
    <t xml:space="preserve">  ร.39016</t>
  </si>
  <si>
    <t>8 มีค.60</t>
  </si>
  <si>
    <t>7 มีค.60</t>
  </si>
  <si>
    <t>7 มีค. 60</t>
  </si>
  <si>
    <t>ซีดี ข้อสอบกลาง</t>
  </si>
  <si>
    <t>ไอ.240</t>
  </si>
  <si>
    <t>ไอ.241</t>
  </si>
  <si>
    <t>วัสดุ NT ป.3</t>
  </si>
  <si>
    <t>ไอ.242</t>
  </si>
  <si>
    <t>น้ำดื่ม กพ.60</t>
  </si>
  <si>
    <t>ไอ.243</t>
  </si>
  <si>
    <t>ถ่ายเอกสาร เขียนคำนวณ 100 %</t>
  </si>
  <si>
    <t>ไอ.244</t>
  </si>
  <si>
    <t>ถ่ายเอกสาร นานาชาติ</t>
  </si>
  <si>
    <t>P.310</t>
  </si>
  <si>
    <t>คชจ.ประชุมอ่านออกเขียนได้</t>
  </si>
  <si>
    <t>เงินยืม สุกันยา</t>
  </si>
  <si>
    <t>20 มีค.60</t>
  </si>
  <si>
    <t>คชจ.ประชุม Nt</t>
  </si>
  <si>
    <t>p.332</t>
  </si>
  <si>
    <t>29 มีค.60</t>
  </si>
  <si>
    <t>พี.366</t>
  </si>
  <si>
    <t>คชจ.ประชุม  ผอ.ร.ร.</t>
  </si>
  <si>
    <t>30 มีค.60</t>
  </si>
  <si>
    <t>ไอ.282</t>
  </si>
  <si>
    <t>วารสารปะชาสัมพันธ์ ค.1</t>
  </si>
  <si>
    <t>30มีค.60</t>
  </si>
  <si>
    <t>ไอ.281</t>
  </si>
  <si>
    <t>ค่าวัสดุบ้านวิทย์</t>
  </si>
  <si>
    <t>ไอ.285</t>
  </si>
  <si>
    <t>จัดทำเอกสารออนไลน์</t>
  </si>
  <si>
    <t>เงินยืม ศน.แอน</t>
  </si>
  <si>
    <t>คชจ.ประชุม</t>
  </si>
  <si>
    <t>ค่าเดินทาง คะนึง</t>
  </si>
  <si>
    <t>22 มีค.60</t>
  </si>
  <si>
    <t>23 มีค.60</t>
  </si>
  <si>
    <t>ฎ.654</t>
  </si>
  <si>
    <t>เงินยืม ศน.หน่อง</t>
  </si>
  <si>
    <t>ฎ.655</t>
  </si>
  <si>
    <t>เงินยืม ศน.สุปัญญา</t>
  </si>
  <si>
    <t>5 เมย.60</t>
  </si>
  <si>
    <t>ไอ.323</t>
  </si>
  <si>
    <t>4 เมย.60</t>
  </si>
  <si>
    <t>เบิกทำโล่ห์ รร.ขยะ  ศน.อุ้ม</t>
  </si>
  <si>
    <t>ทำเอกสาร Stem</t>
  </si>
  <si>
    <t>ไอ.324</t>
  </si>
  <si>
    <t>น้ำดื่ม มีค.60</t>
  </si>
  <si>
    <t>ไอ.325</t>
  </si>
  <si>
    <t>7 เมย.60</t>
  </si>
  <si>
    <t>พี.396</t>
  </si>
  <si>
    <t>ปลอดขยะ</t>
  </si>
  <si>
    <t>คชจ.ประชุมดูแล นร.</t>
  </si>
  <si>
    <t>พี.397</t>
  </si>
  <si>
    <t>ไอ.341</t>
  </si>
  <si>
    <t>11 เมย.60</t>
  </si>
  <si>
    <t>พี.404</t>
  </si>
  <si>
    <t>เงินยืม ปาริชาติ ก้าน</t>
  </si>
  <si>
    <t>ค่าวัสดุ Stem</t>
  </si>
  <si>
    <t>ไอ.350</t>
  </si>
  <si>
    <t>ไอ.351</t>
  </si>
  <si>
    <t>ค่าเช่า Website</t>
  </si>
  <si>
    <t>20 เมย.60</t>
  </si>
  <si>
    <t>งบ 150,000</t>
  </si>
  <si>
    <t>ค่าจัดทำเครื่องมือคิดคำนวณ 100</t>
  </si>
  <si>
    <t xml:space="preserve"> ประกันสังคม พนง.ราชการ ค.1</t>
  </si>
  <si>
    <t>เงินยืม</t>
  </si>
  <si>
    <t>ฎ.175</t>
  </si>
  <si>
    <t>16 ธค.59</t>
  </si>
  <si>
    <t>คืนเงินยืม ศน.หนึ่ง</t>
  </si>
  <si>
    <t>คืนเงินยืม ศน.หน่อง</t>
  </si>
  <si>
    <t>เรียนรู้ สอดคล้องกับหลักสูตรแกนกลาง</t>
  </si>
  <si>
    <t>ยุทธ์. ที่ 1</t>
  </si>
  <si>
    <t>1. โครงการพัฒนาส่งเสริมใช้หลักสูตรสถานศึกษาเพื่อ</t>
  </si>
  <si>
    <t>ศน.สุปัญญา</t>
  </si>
  <si>
    <t>3. โครงการพัฒนารูปแบบนวัตกรรมยกระดับ NT</t>
  </si>
  <si>
    <t>และ O-NET ระดับเขตพื้นที่/ โรงเรียน</t>
  </si>
  <si>
    <t>4. โครงการส่งเสริมค่านิยมหลัก 12 ประการ สู่ปฏิบัติ</t>
  </si>
  <si>
    <t>5. โครงการขับเคลื่อนหลักปรัชญาเศรษฐกิจพอเพียง</t>
  </si>
  <si>
    <t>7. โครงการศิลปหัตถกรรมนักเรียน ปีการศึกษา2560</t>
  </si>
  <si>
    <t>ยุทธ์. ที่ 2</t>
  </si>
  <si>
    <t>1. โครงการนิเทศติดตามพัฒนาคุณภาพจัดการศึกษา</t>
  </si>
  <si>
    <t>ของสถานศึกษา</t>
  </si>
  <si>
    <t>2. โครงการนิเทศเครือข่ายออนไลน์</t>
  </si>
  <si>
    <t>บุคลากรการศึกษาตามมาตรฐานวิชาชีพ ปี 2560</t>
  </si>
  <si>
    <t>3. ส่งเสริมยกย่อง และพัฒนาประสิทธิภาพครูและ</t>
  </si>
  <si>
    <t>ยุทธ์. ที่ 3</t>
  </si>
  <si>
    <t>1. โครงการวัดและประเมินผลในชั้นเรียน</t>
  </si>
  <si>
    <t>ศน.ปิยะวรรณ์</t>
  </si>
  <si>
    <t>สถานศึกษา และรายงานผลประจำปี ระบบออนไลน์</t>
  </si>
  <si>
    <t>ศน.เสาวภา/</t>
  </si>
  <si>
    <t>ยุทธ์. ที่ 5</t>
  </si>
  <si>
    <t>ยุทธ์. ที่ 4</t>
  </si>
  <si>
    <t>1. โครงการจัดทำข้อมูลสารสนเทศ สพป.พช.3</t>
  </si>
  <si>
    <t>2. โครงการสารสนเทศการศึกษาพัฒนาการใช้เทคโนโลฯ</t>
  </si>
  <si>
    <t>ยุทธ์. ที่ 6</t>
  </si>
  <si>
    <t>1. โครงการตรวจสอบการเงิน บัญชี สถานศึกษา</t>
  </si>
  <si>
    <t>2. โครงการบริหารจัดการศึกษาสู่ปฏิบัติ สพป.พช.3</t>
  </si>
  <si>
    <t>พรเมษา/วิจินต์</t>
  </si>
  <si>
    <t>กิ่งกาญจน์</t>
  </si>
  <si>
    <t>4.โครงการพัฒนาระบบบริหารจัดการสู่มาตรฐานสากล</t>
  </si>
  <si>
    <t>5.โครงการเทิดทูนสถาบัน วันสำคัญประเพณีไทย</t>
  </si>
  <si>
    <t>เอ๋/ต้อม</t>
  </si>
  <si>
    <t>ยุทธฯ ที่ 4</t>
  </si>
  <si>
    <t>การผลิตพัฒนากำลังคนและงานวิจัย</t>
  </si>
  <si>
    <t>โครงการพัฒนาบุคลากร การทำวิจัยและ</t>
  </si>
  <si>
    <t xml:space="preserve"> สร้างแหล่งเรียนรู้การวิจัย</t>
  </si>
  <si>
    <t>ยุทธ์. ที่1</t>
  </si>
  <si>
    <t>ประชาธิปไตยในสถานศึกษา</t>
  </si>
  <si>
    <t>1. โครงการส่งเสิรมกิจกรรมลูกเสือ และ</t>
  </si>
  <si>
    <t>โครงการ ร.ร.ปลอดขยะ</t>
  </si>
  <si>
    <t>รวมพลังสร้างเด็กไทยให้อ่าน เขียน และ</t>
  </si>
  <si>
    <r>
      <t>ยุทธ์.ที่ 1.</t>
    </r>
    <r>
      <rPr>
        <sz val="11"/>
        <rFont val="TH SarabunPSK"/>
        <family val="2"/>
      </rPr>
      <t>16</t>
    </r>
  </si>
  <si>
    <t>โครงการยกระดับมาตรฐานภาษาอังกฤษ</t>
  </si>
  <si>
    <t>ในแต่ละช่วงชั้น</t>
  </si>
  <si>
    <t>ศน.วิลัยภรณ์</t>
  </si>
  <si>
    <t>ยุทธ์ที่ 3.</t>
  </si>
  <si>
    <t>โครงการประเมิรคุณภาพผู้เรียนปี 59 NT</t>
  </si>
  <si>
    <t>การบริหารจัดการใช้ข้อสอบกลาง ป.1-2,4-5</t>
  </si>
  <si>
    <t>พัฒนาศักยภาพผู้เรียนระดับการศึกษาพื้นฐาน</t>
  </si>
  <si>
    <t>ยุทธ์ ที่ 5</t>
  </si>
  <si>
    <t>1. โครงการส่งเสริมจัดการศึกษาโดยใช้</t>
  </si>
  <si>
    <t>DLTV และ  DLIT</t>
  </si>
  <si>
    <t>2.โครงการผลิตสื่อดิจิตอล</t>
  </si>
  <si>
    <t>ยกระดับคุณภาพการศึกษาโรงเรียนในฝัน</t>
  </si>
  <si>
    <t>ค่าเช่าบ้าน ครั้งที่ 1</t>
  </si>
  <si>
    <t>ค่าจ้างเวรยาม/แม่บ้าน พิมพ์ดีด  ค.1</t>
  </si>
  <si>
    <t>ค่าจ้างนักการปกติ ค.1</t>
  </si>
  <si>
    <t>28 เมย.60</t>
  </si>
  <si>
    <t>ค่าวัสดุ 5 ส.</t>
  </si>
  <si>
    <t>ไอ.370</t>
  </si>
  <si>
    <t>งบ6ล้าน</t>
  </si>
  <si>
    <t>จ้าง 002.1</t>
  </si>
  <si>
    <t>ทรงคุณค่า</t>
  </si>
  <si>
    <t>ร.53008</t>
  </si>
  <si>
    <t>ประจำ</t>
  </si>
  <si>
    <t>ร.26042พาหนะ</t>
  </si>
  <si>
    <t>ประจำ/ยุทธ์</t>
  </si>
  <si>
    <t>โครงการบ้านวิทย์ฯน้อย ระดับเขตฯ</t>
  </si>
  <si>
    <t>2. โครงการอบรมลูกเสือต้านภัยยาเสพติด</t>
  </si>
  <si>
    <t>และทักษะชีวิต</t>
  </si>
  <si>
    <t>3.โครงการพัฒนาระบบดูแลช่วยเหลือนักเรียน</t>
  </si>
  <si>
    <t>ฎ.520</t>
  </si>
  <si>
    <t>เงินยืม ธัญญวุฒิ</t>
  </si>
  <si>
    <t>ศน.สุปัญญา/</t>
  </si>
  <si>
    <t>ศน.ฟ๊อก</t>
  </si>
  <si>
    <t>ธนิษฐา</t>
  </si>
  <si>
    <t>4. โครงการพัฒนาสมรรถนผู้บริหารสถานศึกษา</t>
  </si>
  <si>
    <t>2.โครงการส่งเสริมพัฒนาระบบประกันคุณภาพภายใน</t>
  </si>
  <si>
    <t>1. โครงการส่งเสิรมกิจกรรมแนะแนวในสถานศึกษา</t>
  </si>
  <si>
    <t xml:space="preserve">   เพื่อเตรียมผู้เรียนก่อนเข้าสู่ตลาดแรงงาน</t>
  </si>
  <si>
    <t>3. โครงการเพิ่มประสิทธิภาพการบริหารงบประมาณ</t>
  </si>
  <si>
    <t xml:space="preserve">  ของ สพป.และสถานศึกษาในสังกัด ปีงปม.2560</t>
  </si>
  <si>
    <t>4.โครงการเพิ่มประสิทธิภาพบริหารจัดการ สพป.พช.3</t>
  </si>
  <si>
    <t xml:space="preserve">  สู่ความเป็นเลิศตามมาตรฐานสำนักงานเขต</t>
  </si>
  <si>
    <t>คนึงและคณะ</t>
  </si>
  <si>
    <t xml:space="preserve">6.โครงการความเป็นเลิศด้านบริการ </t>
  </si>
  <si>
    <t>17 พค.60</t>
  </si>
  <si>
    <t>19 พค.60</t>
  </si>
  <si>
    <t>คนึง</t>
  </si>
  <si>
    <t>1. โครงการเสริมสร้างคุณธรรม จริยธรรม</t>
  </si>
  <si>
    <t xml:space="preserve">   ในสถานศึกษา "ป้องกันการทุจริต"</t>
  </si>
  <si>
    <t>ยกระดับคุณภาพ ร.ร.ขนาดเล็ก</t>
  </si>
  <si>
    <t>ศน.พัชรินท์</t>
  </si>
  <si>
    <t>โครงการบ้านวิทย์ฯ รุ่นที่ 7 (รร.ปกติ)</t>
  </si>
  <si>
    <t>ยุทธ์. 1.13</t>
  </si>
  <si>
    <t>ยุทธ์. 1.18</t>
  </si>
  <si>
    <t>โครงการสะเต็มศึกษาพัฒนาครู สู่นักเรียน</t>
  </si>
  <si>
    <t>ยุทธ์. 3.3</t>
  </si>
  <si>
    <t>ยุทธ์.ที่ 1.2</t>
  </si>
  <si>
    <t>ยุทธ์.ที่ 1.12</t>
  </si>
  <si>
    <t>3 พค.60</t>
  </si>
  <si>
    <t>ไอ.378</t>
  </si>
  <si>
    <t>จ้างทำพวงมาลา สมเด็จนเรศวร</t>
  </si>
  <si>
    <t>พี.440</t>
  </si>
  <si>
    <t>คชจ.ประชุมบ้านวิทย์ฯ</t>
  </si>
  <si>
    <t>พี.442</t>
  </si>
  <si>
    <t>เงินยืม ประชุมผู้บริหาร</t>
  </si>
  <si>
    <t>15 พค.60</t>
  </si>
  <si>
    <t>ไอ.383</t>
  </si>
  <si>
    <t>ค่าวัสดุ รร.อนุบาลวัดในฯ</t>
  </si>
  <si>
    <t>คชจ.ประชุม ประเมินข้อสอบ</t>
  </si>
  <si>
    <t>พี.468</t>
  </si>
  <si>
    <t>23 พค.60</t>
  </si>
  <si>
    <t>พี.483</t>
  </si>
  <si>
    <t xml:space="preserve"> เงินยืม พรรณทิพย์</t>
  </si>
  <si>
    <t>25 พค.60</t>
  </si>
  <si>
    <t>ไอ.402</t>
  </si>
  <si>
    <t>จ้างถ่ายเอกสาร</t>
  </si>
  <si>
    <t>จ้างถ่ายเอกสารผลงาน</t>
  </si>
  <si>
    <t>ไอ.405</t>
  </si>
  <si>
    <t>น้ำดื่ม เมย.60</t>
  </si>
  <si>
    <t>ไอ.411</t>
  </si>
  <si>
    <t>วัสดุ ประชุมผู้บริหาร</t>
  </si>
  <si>
    <t>คชจ.ประชุม (หน.ปาริขาติ)</t>
  </si>
  <si>
    <t>29 พค60</t>
  </si>
  <si>
    <t>พี.502</t>
  </si>
  <si>
    <t>30 พค.60</t>
  </si>
  <si>
    <t>พี.510</t>
  </si>
  <si>
    <t>วัสดุประชุมฯ</t>
  </si>
  <si>
    <t>รวมงบดำเนินงานทั้งสิ้น</t>
  </si>
  <si>
    <t>ไปงบกลาง</t>
  </si>
  <si>
    <t>5 มิย.60</t>
  </si>
  <si>
    <t>ไอ.426</t>
  </si>
  <si>
    <t>ค่าซักผ้า ขาว-ดำ</t>
  </si>
  <si>
    <t>พี.531</t>
  </si>
  <si>
    <t>5มิย.60</t>
  </si>
  <si>
    <t>ไอ.431</t>
  </si>
  <si>
    <t>12 มิย.60</t>
  </si>
  <si>
    <t>ค่าวัสดุ/ รร.อนุบาลหนองไผ่</t>
  </si>
  <si>
    <t>ศน.ปิยะวรรณ</t>
  </si>
  <si>
    <t>15 มิย.60</t>
  </si>
  <si>
    <t>เงินยืม กิตติกาญ</t>
  </si>
  <si>
    <t>ไอ.435</t>
  </si>
  <si>
    <t>ป้ายไวนิล/ลูกเสือ</t>
  </si>
  <si>
    <t>ไอ.441</t>
  </si>
  <si>
    <t>ค่าวัดุอ่านออกเขียได้ฯ</t>
  </si>
  <si>
    <t>ไอ.445</t>
  </si>
  <si>
    <t>น้ำดื่ม พค.60</t>
  </si>
  <si>
    <t>ไอ.446</t>
  </si>
  <si>
    <t>เอกสารรายงานผล NT</t>
  </si>
  <si>
    <t>19 มิย.60</t>
  </si>
  <si>
    <t>เงินยืม ปิยะวรรณ์</t>
  </si>
  <si>
    <t>พี.566</t>
  </si>
  <si>
    <t>กษิณ</t>
  </si>
  <si>
    <t>21 มิย.60</t>
  </si>
  <si>
    <t>21มิย.60</t>
  </si>
  <si>
    <t>ไอ.482</t>
  </si>
  <si>
    <t>ค่าวัสดุ รร.อนุบาลบึงฯ</t>
  </si>
  <si>
    <t>ไอ.453</t>
  </si>
  <si>
    <t>ไอ.463</t>
  </si>
  <si>
    <t>วารสารปะชาสัมพันธ์ ค.2</t>
  </si>
  <si>
    <t>พี.595</t>
  </si>
  <si>
    <t xml:space="preserve"> เงินยืม ศน.หน่อย</t>
  </si>
  <si>
    <t>26 มิย.60</t>
  </si>
  <si>
    <t>ประชุม กาแฟ</t>
  </si>
  <si>
    <t>พี.597</t>
  </si>
  <si>
    <t>ศน.ปิยวรรณ</t>
  </si>
  <si>
    <t>ศน.หนึ่งคืนเงิน / ฎ.655</t>
  </si>
  <si>
    <t>ปาริชาติ คืนเงินยืม พี.404</t>
  </si>
  <si>
    <t>คิดคำนวณได้ 100 %           (ศน.คืนเงินยืม)</t>
  </si>
  <si>
    <t>จัดให้ รร. 8 *5000 = 40,000</t>
  </si>
  <si>
    <t>28 มิย.60</t>
  </si>
  <si>
    <t>ค่าวัสดุ Stem อ.บึงสามพัน</t>
  </si>
  <si>
    <t>ฎ.1063</t>
  </si>
  <si>
    <t>ปาริชาติ</t>
  </si>
  <si>
    <t>ปิยะวรรณ์</t>
  </si>
  <si>
    <t>3 กค.</t>
  </si>
  <si>
    <t>ค่าวัสดุ รร.ชุมชนวังพิกุล</t>
  </si>
  <si>
    <t>ไอ.480</t>
  </si>
  <si>
    <t>ไอ.404</t>
  </si>
  <si>
    <t>ไอ.483</t>
  </si>
  <si>
    <t>จ้างถ่ายเอกสาร คำรับรอง</t>
  </si>
  <si>
    <t>4กค.</t>
  </si>
  <si>
    <t>ไอ.485</t>
  </si>
  <si>
    <t>4 กค.</t>
  </si>
  <si>
    <t>เอกสารอบรม ศตวรรษที่ 21</t>
  </si>
  <si>
    <t>ไอ.486</t>
  </si>
  <si>
    <t>วัสดุ สะเต็ม</t>
  </si>
  <si>
    <t>5 กค.</t>
  </si>
  <si>
    <t>วัสดุ รร.คลองยาง</t>
  </si>
  <si>
    <t>5 กค</t>
  </si>
  <si>
    <t>ฎ.1095</t>
  </si>
  <si>
    <t>ฎ.1098</t>
  </si>
  <si>
    <t>ฎ.1099</t>
  </si>
  <si>
    <t>ฎ.1100</t>
  </si>
  <si>
    <t>วัสดุ รร.รวมทรัพย์</t>
  </si>
  <si>
    <t>วัสดุ รร.โคกกรวด</t>
  </si>
  <si>
    <t>วัสดุ รร.เนินคนธา</t>
  </si>
  <si>
    <t>ฎ.1105</t>
  </si>
  <si>
    <t>ฎ.1109</t>
  </si>
  <si>
    <t>ฎ.1110</t>
  </si>
  <si>
    <t>วัสดุ รร.บึงนาจาน</t>
  </si>
  <si>
    <t>วัสดุ ศรีเทพ</t>
  </si>
  <si>
    <t>ฎ.1115</t>
  </si>
  <si>
    <t>ฎ.1116</t>
  </si>
  <si>
    <t>วัสดุ รร.ห้วยโป่ง-ไผ่ขวาง</t>
  </si>
  <si>
    <t>ฎ.1117</t>
  </si>
  <si>
    <t>วัสดุ รร.หนองสะแก</t>
  </si>
  <si>
    <t>น้ำดื่ม มิย.60</t>
  </si>
  <si>
    <t>ฎ.1120</t>
  </si>
  <si>
    <t>6 กค.</t>
  </si>
  <si>
    <t>ถ่ายเอกสาร นโยบาย ศธ</t>
  </si>
  <si>
    <t>6 กค</t>
  </si>
  <si>
    <t>ไอ.511</t>
  </si>
  <si>
    <t>ไอ.518</t>
  </si>
  <si>
    <t>วัสดุ รร.ลำนารวย</t>
  </si>
  <si>
    <t>วัสดุ รร.ใหม่วิไลวัล</t>
  </si>
  <si>
    <t>ไอ.529</t>
  </si>
  <si>
    <t>12 กค.</t>
  </si>
  <si>
    <t>ไอ.531</t>
  </si>
  <si>
    <t>วัสดุ รร.บ้านโคกสง่า</t>
  </si>
  <si>
    <t>17 กค.</t>
  </si>
  <si>
    <t>พี.659</t>
  </si>
  <si>
    <t>วัสดุ รร.บ้านสระกรวด</t>
  </si>
  <si>
    <t>วัสดุ รร.บ้านซับสมบุรณ์</t>
  </si>
  <si>
    <t>18 กค.</t>
  </si>
  <si>
    <t>ถ่ายเอกสาร</t>
  </si>
  <si>
    <t>ไอ.540</t>
  </si>
  <si>
    <t>ไอ.642</t>
  </si>
  <si>
    <t>19 กค.</t>
  </si>
  <si>
    <t>พี.681</t>
  </si>
  <si>
    <t>อบรม  รร.โคกรังน้อย</t>
  </si>
  <si>
    <t>พี.484</t>
  </si>
  <si>
    <t>ไอ.532</t>
  </si>
  <si>
    <t>ไอ.533</t>
  </si>
  <si>
    <t>ฎ.1119</t>
  </si>
  <si>
    <t>ฎ..1123</t>
  </si>
  <si>
    <t>ศูนย์ฯ บึงสามพันหนองแจง</t>
  </si>
  <si>
    <t>ศูนย์ฯ ท่าโรงโคกปรง</t>
  </si>
  <si>
    <t>ศูนย์ฯ สระประดู่</t>
  </si>
  <si>
    <t>ศูนย์ฯ พุเตยพุขาม</t>
  </si>
  <si>
    <t>รร.บ้านสามัคคีพัฒนา</t>
  </si>
  <si>
    <t>รร.บ้านรังย้อย</t>
  </si>
  <si>
    <t>20 กค.</t>
  </si>
  <si>
    <t xml:space="preserve">  วังพิกุล</t>
  </si>
  <si>
    <t>พี.689</t>
  </si>
  <si>
    <t>ไอ.545</t>
  </si>
  <si>
    <t>ไอ.547</t>
  </si>
  <si>
    <t>21 กค.</t>
  </si>
  <si>
    <t>24 กค.</t>
  </si>
  <si>
    <t>ค่าวัสดุ Stem ท่าด้วง</t>
  </si>
  <si>
    <t xml:space="preserve">  ร.ร. วังใหญ่</t>
  </si>
  <si>
    <t>ไอ.552</t>
  </si>
  <si>
    <t>ป้ายไวนิล ลูกเสือ</t>
  </si>
  <si>
    <t>วัสดุ ลูกเสือ</t>
  </si>
  <si>
    <t>ไอ.553</t>
  </si>
  <si>
    <t>ไอ.554</t>
  </si>
  <si>
    <t>ค่าวัดุอ่านออกเขียได้ฯ 100 %</t>
  </si>
  <si>
    <t>ไอ.558</t>
  </si>
  <si>
    <t>ไอ.559</t>
  </si>
  <si>
    <t>ค่าเอกสารห้องสมุด  3 ดี</t>
  </si>
  <si>
    <t>25 กค.</t>
  </si>
  <si>
    <t>ไอ.565</t>
  </si>
  <si>
    <t>จ้างทำพวงมาลา สมเด็จพระนารายณ์</t>
  </si>
  <si>
    <t>26 กค.</t>
  </si>
  <si>
    <t>เงินยืม หน.กุ๊ก</t>
  </si>
  <si>
    <t>พี.710</t>
  </si>
  <si>
    <t>27 กค.</t>
  </si>
  <si>
    <t>เงินยืม กชนิภา</t>
  </si>
  <si>
    <t>พี.713</t>
  </si>
  <si>
    <t xml:space="preserve">                                       ยอดรวม   </t>
  </si>
  <si>
    <t>ณ  วันที่  31  ก.ค  2560</t>
  </si>
  <si>
    <t>คืนเงินยืม พี.689 ปาริชาติ</t>
  </si>
  <si>
    <t>ป้ายไวนิล ร.10</t>
  </si>
  <si>
    <t>ไอ.572</t>
  </si>
  <si>
    <t>1 สค.60</t>
  </si>
  <si>
    <t>พี.746</t>
  </si>
  <si>
    <t>พี.727</t>
  </si>
  <si>
    <t>พี.743</t>
  </si>
  <si>
    <t>เงินยืม ปัทมาภรณ์</t>
  </si>
  <si>
    <t>2 สค.60</t>
  </si>
  <si>
    <t>ยอด/90,000</t>
  </si>
  <si>
    <t>ไอ.577</t>
  </si>
  <si>
    <t>3 สค.60</t>
  </si>
  <si>
    <t>พี.723</t>
  </si>
  <si>
    <t>คชจ.อบรม รร.</t>
  </si>
  <si>
    <t>4 สค.60</t>
  </si>
  <si>
    <t>พี.776</t>
  </si>
  <si>
    <t>10สค.60</t>
  </si>
  <si>
    <t>ไอ.580</t>
  </si>
  <si>
    <t>10 สค.60</t>
  </si>
  <si>
    <t>น้ำดื่ม กค.60</t>
  </si>
  <si>
    <t>ไอ.590</t>
  </si>
  <si>
    <t>เอกสาร ควบคุมภายใน</t>
  </si>
  <si>
    <t>ไอ.592</t>
  </si>
  <si>
    <t>เอกสารการประชุม</t>
  </si>
  <si>
    <t>ไอ.581</t>
  </si>
  <si>
    <t>ป้ายไวนิล อังกฤษ</t>
  </si>
  <si>
    <t>ไอ.587</t>
  </si>
  <si>
    <t>ไอ.585</t>
  </si>
  <si>
    <t>พี.591</t>
  </si>
  <si>
    <t>ค่าเอกสารฯ</t>
  </si>
  <si>
    <t>รองวีรพล ยืมเงิน</t>
  </si>
  <si>
    <t xml:space="preserve">ณ  วันที่     ส.ค.   2560               </t>
  </si>
  <si>
    <t>15 สค.</t>
  </si>
  <si>
    <t>ไอ.600</t>
  </si>
  <si>
    <t>ไอ.601</t>
  </si>
  <si>
    <t>15 สค.60</t>
  </si>
  <si>
    <t>พี.824</t>
  </si>
  <si>
    <t>ปาริชาติ ขอเบิก</t>
  </si>
  <si>
    <t>วารสารปะชาสัมพันธ์ ค.3</t>
  </si>
  <si>
    <t>น้ำดื่ม</t>
  </si>
  <si>
    <t>ซักผ้าปูโต๊ะ</t>
  </si>
  <si>
    <t>ไอ.609</t>
  </si>
  <si>
    <t xml:space="preserve">   ศน.หน่อยขอกั/ค่าวัสดุ</t>
  </si>
  <si>
    <t>ปัทมาคืนเงินสด</t>
  </si>
  <si>
    <t xml:space="preserve"> ซักผ้าคลุมโต๊ะ</t>
  </si>
  <si>
    <t>พานดอกไม้หน้า สนง.เขต</t>
  </si>
  <si>
    <t>16 สค.60</t>
  </si>
  <si>
    <t>ไอ.616</t>
  </si>
  <si>
    <t>wv.617</t>
  </si>
  <si>
    <t>จัดทำคู่มือ พรบ.0จัดซื้อ/จ้าง</t>
  </si>
  <si>
    <t xml:space="preserve">ณ  วันที่     ส.ค..  2560               </t>
  </si>
  <si>
    <t xml:space="preserve">                                สำนักงานเขตพื้นที่การศึกษาเพชรบูรณ์ เขต 3                                                    </t>
  </si>
  <si>
    <t>งบยุทธศาสตร์</t>
  </si>
  <si>
    <t xml:space="preserve">                                สำนักงานเขตพื้นที่การศึกษาเพชรบูรณ์ เขต 3                                                     </t>
  </si>
  <si>
    <t xml:space="preserve">                                สำนักงานเขตพื้นที่การศึกษาเพชรบูรณ์ เขต 3                                                   </t>
  </si>
  <si>
    <t>กัน คชจ.ประชุมตัดงบ</t>
  </si>
  <si>
    <t>ปรับปรุงสวนหย่อม  5 ส.</t>
  </si>
  <si>
    <t>ค่าแผ่นพับ</t>
  </si>
  <si>
    <t>18 สค.</t>
  </si>
  <si>
    <t>ไอ.622</t>
  </si>
  <si>
    <t xml:space="preserve">                                       ยอดรวม</t>
  </si>
  <si>
    <t>24 สค.60</t>
  </si>
  <si>
    <t>พี.890</t>
  </si>
  <si>
    <t>ปิยะวรรณ์ ยืมเงิน (ยอดยืม 17,680)</t>
  </si>
  <si>
    <t>พี.895</t>
  </si>
  <si>
    <t>16สค..60</t>
  </si>
  <si>
    <t>พี.903</t>
  </si>
  <si>
    <t>เงินยืม อ.บุญนาค</t>
  </si>
  <si>
    <t>25 สค.60</t>
  </si>
  <si>
    <t>ไอ.639</t>
  </si>
  <si>
    <t>28 สค.60</t>
  </si>
  <si>
    <t xml:space="preserve"> งบ ICU</t>
  </si>
  <si>
    <t xml:space="preserve">  ร.002</t>
  </si>
  <si>
    <t>25 l8.60</t>
  </si>
  <si>
    <t>/ว 3765</t>
  </si>
  <si>
    <t>ซ่อมแซมอาคารฯ  รร.บ้านท่าโรง</t>
  </si>
  <si>
    <t>ไอ.645</t>
  </si>
  <si>
    <t xml:space="preserve">   ศน.หน่อย เบิก/จ้างทำ ซีดี</t>
  </si>
  <si>
    <t>31 สค.60</t>
  </si>
  <si>
    <t xml:space="preserve"> ตัดไป จัดสรรให้กับศูนย์พัฒนาฯ</t>
  </si>
  <si>
    <t xml:space="preserve">ณ  วันที่   31 ส.ค 2560               </t>
  </si>
  <si>
    <t>คงเหลือจริง</t>
  </si>
  <si>
    <t>5 กย.60</t>
  </si>
  <si>
    <t>พี.968</t>
  </si>
  <si>
    <t>6 กย.60</t>
  </si>
  <si>
    <t>7 กย.60</t>
  </si>
  <si>
    <t>สรุปผลการประเมิน  ศูนย์พุเตย-สระประดู่    13 ร.ร.</t>
  </si>
  <si>
    <t>ชุมชนพุเตย</t>
  </si>
  <si>
    <t>เข็มทอง</t>
  </si>
  <si>
    <t>โคกปรือ</t>
  </si>
  <si>
    <t>พุขาม</t>
  </si>
  <si>
    <t>ลำนารวย</t>
  </si>
  <si>
    <t>บึงกระจัง</t>
  </si>
  <si>
    <t>โคกสง่า</t>
  </si>
  <si>
    <t xml:space="preserve">      ระดับดี   5 รร.</t>
  </si>
  <si>
    <t xml:space="preserve">     ระดับดีมาก   8 รร.   </t>
  </si>
  <si>
    <t>หนองคล้า</t>
  </si>
  <si>
    <t>ตะกุดไผ่</t>
  </si>
  <si>
    <t>พรหมยาม</t>
  </si>
  <si>
    <t>ไร่ตาพุฒ</t>
  </si>
  <si>
    <t xml:space="preserve">        - ร.ร.สระประดู่  ขอประเมินที่ศูนย์น้ำร้อน</t>
  </si>
  <si>
    <t>แก่งหินปูน</t>
  </si>
  <si>
    <t>พี.980</t>
  </si>
  <si>
    <t>คชจ.ประชุม (ปลากันไว้ 4 พัน)</t>
  </si>
  <si>
    <t>พี.973</t>
  </si>
  <si>
    <t>พี.991</t>
  </si>
  <si>
    <t>ยืมเงินประชุม ผู้บริหาร ร.ร.</t>
  </si>
  <si>
    <t>เกื้อ</t>
  </si>
  <si>
    <t>15 กย.60</t>
  </si>
  <si>
    <t xml:space="preserve">  ค่าเอกสารอบรม พรบ.ซื้อจ้าง  16-17 กย.</t>
  </si>
  <si>
    <t>( PO/ ค้างในมือ)</t>
  </si>
  <si>
    <t xml:space="preserve">ณ  วันที่       ก.ย..  2560               </t>
  </si>
  <si>
    <t xml:space="preserve">ณ  วันที่       ก.ย.  2560               </t>
  </si>
  <si>
    <t xml:space="preserve">ณ  วันที่          ก.ย.  2560               </t>
  </si>
  <si>
    <t xml:space="preserve">ณ  วันที่     ก.ย.   2560               </t>
  </si>
  <si>
    <t xml:space="preserve">ณ  วันที่      ก.ย.   2560               </t>
  </si>
  <si>
    <t xml:space="preserve">ณ  วันที่         ก.ย. 2560               </t>
  </si>
  <si>
    <t xml:space="preserve">ณ  วันที่           ก.ย.   2560               </t>
  </si>
  <si>
    <t xml:space="preserve">ณ  วันที่        ก.ย..  2560               </t>
  </si>
  <si>
    <t>ไอ.683</t>
  </si>
  <si>
    <t>ไอ.682</t>
  </si>
  <si>
    <t>ค่าเอกสาร พรบ.ซื้อจ้าง</t>
  </si>
  <si>
    <t>น้ำดื่ม ส.ค..60</t>
  </si>
  <si>
    <t>20 กย.60</t>
  </si>
  <si>
    <t>พี.1066</t>
  </si>
  <si>
    <t>พี.1072</t>
  </si>
  <si>
    <t>ประชุม สภากาแฟ 4 ครั้ง</t>
  </si>
  <si>
    <t xml:space="preserve">   ตัดไปเหลือจ่าย 2</t>
  </si>
  <si>
    <t>เหลือ</t>
  </si>
  <si>
    <t>26 กย.60</t>
  </si>
  <si>
    <t>ไอ.706</t>
  </si>
  <si>
    <t>ไอ.707</t>
  </si>
  <si>
    <t>29 กย.60</t>
  </si>
  <si>
    <t>ไอ.731</t>
  </si>
  <si>
    <t xml:space="preserve">ณ  วันที่       2560               </t>
  </si>
  <si>
    <t xml:space="preserve">                      ยอดรวม</t>
  </si>
  <si>
    <t>20 ตค.60</t>
  </si>
  <si>
    <t>ว.4826</t>
  </si>
  <si>
    <t>27 ตค.60</t>
  </si>
  <si>
    <t>/ว 4879</t>
  </si>
  <si>
    <t>/ว4826</t>
  </si>
  <si>
    <t>รหัส33008</t>
  </si>
  <si>
    <t>รหัส 34002</t>
  </si>
  <si>
    <t>สรุปรายการเงินงบกลยุทธ์โครงการ</t>
  </si>
  <si>
    <t>18 ตค.60</t>
  </si>
  <si>
    <t>ว.4808</t>
  </si>
  <si>
    <t>งบกลยุทธ์โครงการ</t>
  </si>
  <si>
    <t>19 ตค.60</t>
  </si>
  <si>
    <t>ว.4784</t>
  </si>
  <si>
    <t>ว.4783</t>
  </si>
  <si>
    <t>ครูขั้นวิกฤต ครั้งที่ 1</t>
  </si>
  <si>
    <t>ค่าจ้าง เขต 9 ราย  ครั้งที่ 1</t>
  </si>
  <si>
    <t>ว.4857</t>
  </si>
  <si>
    <t>ค่าจ้างครูธุรการ   ครั้งที่ 1</t>
  </si>
  <si>
    <t>จ้างนักการฯ    ครั้งที่ 1</t>
  </si>
  <si>
    <t xml:space="preserve">       - ไตรมาสที่ 1   ร้อยละ   30.29</t>
  </si>
  <si>
    <t xml:space="preserve">       - ไตรมาสที่ 2   ร้อยละ   52.29</t>
  </si>
  <si>
    <t xml:space="preserve">       - ไตรมาสที่ 3   ร้อยละ   74.29</t>
  </si>
  <si>
    <t xml:space="preserve">       - ไตรมาสที่ 4   ร้อยละ   96</t>
  </si>
  <si>
    <t>รายจ่ายประจำ</t>
  </si>
  <si>
    <t xml:space="preserve">      รายจ่ายภาพรวม</t>
  </si>
  <si>
    <t xml:space="preserve">   ร้อยละ   33</t>
  </si>
  <si>
    <t xml:space="preserve">   ร้อยละ   55</t>
  </si>
  <si>
    <t xml:space="preserve">   ร้อยละ   77</t>
  </si>
  <si>
    <t xml:space="preserve">   ร้อยละ    98.36</t>
  </si>
  <si>
    <t xml:space="preserve">   รายจ่ายงบลงทุน</t>
  </si>
  <si>
    <t xml:space="preserve">      ร้อยละ   21.11</t>
  </si>
  <si>
    <t xml:space="preserve">      ร้อยละ   43.11</t>
  </si>
  <si>
    <t xml:space="preserve">      ร้อยละ   65.11</t>
  </si>
  <si>
    <t xml:space="preserve">      ร้อยละ   88</t>
  </si>
  <si>
    <t>ร.34002</t>
  </si>
  <si>
    <t>02 พย.60</t>
  </si>
  <si>
    <t>ว.4928</t>
  </si>
  <si>
    <t>ค่าเดินทางประชุม รร.ต้นแบบนักเรียนสุขภาพดี</t>
  </si>
  <si>
    <t>รร.รวมทรัพย์</t>
  </si>
  <si>
    <t>ว.4953</t>
  </si>
  <si>
    <t>ค่าขยายเขต ซ่อมแซมระบบไฟฟ้า (โรงเรียน)</t>
  </si>
  <si>
    <t xml:space="preserve">  ร.29047</t>
  </si>
  <si>
    <t>คชจ.เดินทางประชุม DLIT</t>
  </si>
  <si>
    <t>7 พย.60</t>
  </si>
  <si>
    <t>ว.4981</t>
  </si>
  <si>
    <t>ว.5047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</si>
  <si>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</si>
  <si>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8 พย.60</t>
  </si>
  <si>
    <t>ว 5062</t>
  </si>
  <si>
    <t>เงินอุดหนุนภาคเรียน 2/60 (70%)</t>
  </si>
  <si>
    <t>ฎ.40-42</t>
  </si>
  <si>
    <t>9 พย.60</t>
  </si>
  <si>
    <t>เบิกเงิน 3 ฎีกา</t>
  </si>
  <si>
    <t>1 พย.60</t>
  </si>
  <si>
    <t>ฎ.20</t>
  </si>
  <si>
    <t>ค่าเดินทาง ผอ.เขตฯ</t>
  </si>
  <si>
    <t>ฎ.21</t>
  </si>
  <si>
    <t>ฎ.22</t>
  </si>
  <si>
    <t>ค่าเดินทาง หน.คนึง</t>
  </si>
  <si>
    <t>ค่าเดินทาง ศน.แอน</t>
  </si>
  <si>
    <t>ฎ.26</t>
  </si>
  <si>
    <t>เบิกของ กย.60 /ทีโอที</t>
  </si>
  <si>
    <t>เบิกของ กย.60 /cat .net</t>
  </si>
  <si>
    <t>เบิกของ กย.60/AIS</t>
  </si>
  <si>
    <t>ฎ.23</t>
  </si>
  <si>
    <t>ฎ.24</t>
  </si>
  <si>
    <t>เบิกของ กย.60</t>
  </si>
  <si>
    <t>เบิกของ ตค.60</t>
  </si>
  <si>
    <t>2 พย.60</t>
  </si>
  <si>
    <t>Inv.4</t>
  </si>
  <si>
    <t>Inv.5</t>
  </si>
  <si>
    <t>ฎ.25</t>
  </si>
  <si>
    <t>ฎ.34</t>
  </si>
  <si>
    <t xml:space="preserve">     12.2 ค่าไฟฟ้า</t>
  </si>
  <si>
    <t xml:space="preserve">     12.3 ค่าไปรษณีย์</t>
  </si>
  <si>
    <t xml:space="preserve">    12.4 ค่าโทรศัพท์</t>
  </si>
  <si>
    <t>ฎ.33</t>
  </si>
  <si>
    <t>ฎ.43</t>
  </si>
  <si>
    <t>พี.28</t>
  </si>
  <si>
    <t>สรุปผลการเบิกจ่ายเงินงบประมาณ  ปี  2561</t>
  </si>
  <si>
    <t>รายงานผลการบริหารงบประมาณประจำปีงบประมาณ 2561</t>
  </si>
  <si>
    <t>22 พย.60</t>
  </si>
  <si>
    <t>ว.5205</t>
  </si>
  <si>
    <t>ค่าจ้างครูวิทย์-คณิต์   ครั้งที่ 1</t>
  </si>
  <si>
    <t>23 พย.60</t>
  </si>
  <si>
    <t xml:space="preserve">  ร.29031</t>
  </si>
  <si>
    <t>24 พย.60</t>
  </si>
  <si>
    <t>ว.5245</t>
  </si>
  <si>
    <t>คชจ.เดินทางประชุมการอ่านและเขียนภาษาไทย</t>
  </si>
  <si>
    <t>21 พย.60</t>
  </si>
  <si>
    <t>ว.5175</t>
  </si>
  <si>
    <t>ค่าเดินทางอบรมด้านการตรวจสอบภายใน</t>
  </si>
  <si>
    <t>20 พย.60</t>
  </si>
  <si>
    <t>ฎ.44</t>
  </si>
  <si>
    <t>เบิก ตค. - พย.60</t>
  </si>
  <si>
    <t>ฎ.55</t>
  </si>
  <si>
    <t>เบิกของ พย.60</t>
  </si>
  <si>
    <t>ฎ.56</t>
  </si>
  <si>
    <t>ฎ.57</t>
  </si>
  <si>
    <t>ฎ.58</t>
  </si>
  <si>
    <t>ฎ.59</t>
  </si>
  <si>
    <t>ฎ.60</t>
  </si>
  <si>
    <t>ฎ.61</t>
  </si>
  <si>
    <t>ฎ.53</t>
  </si>
  <si>
    <t>เงินยืม กานพิชชาพัชร์</t>
  </si>
  <si>
    <t>ฎ.54</t>
  </si>
  <si>
    <t>เบิกของ ตค.60 /cat .net</t>
  </si>
  <si>
    <t>พี.48</t>
  </si>
  <si>
    <t>ค่าเดินทาง รร.วังเหว</t>
  </si>
  <si>
    <t>ฎ.62</t>
  </si>
  <si>
    <t>ค่าวัสดุเร่งด่วน</t>
  </si>
  <si>
    <t>ค่าตรายาง</t>
  </si>
  <si>
    <t>ฎ.63</t>
  </si>
  <si>
    <t>ฎ.64</t>
  </si>
  <si>
    <t>ซ่อมปริ้นเตอร์</t>
  </si>
  <si>
    <t>20พย.60</t>
  </si>
  <si>
    <t>ฎ.65</t>
  </si>
  <si>
    <t>ช่อมรถ 4701 พช.</t>
  </si>
  <si>
    <t>ฎ.66</t>
  </si>
  <si>
    <t>เบิกของ ตค.60 /ทีโอที</t>
  </si>
  <si>
    <t>พรเมษา</t>
  </si>
  <si>
    <t>ฎ.70</t>
  </si>
  <si>
    <t>เงินยืม ผอ.คนึง</t>
  </si>
  <si>
    <t>ฎ.71</t>
  </si>
  <si>
    <t>ฎ.76</t>
  </si>
  <si>
    <t>เบิกของ ตค.60/AIS</t>
  </si>
  <si>
    <t>p.70</t>
  </si>
  <si>
    <t>เบิกของ ตค. - พย.60</t>
  </si>
  <si>
    <t>p.71</t>
  </si>
  <si>
    <t>I.14</t>
  </si>
  <si>
    <t>1ธค.60</t>
  </si>
  <si>
    <t>พี.72</t>
  </si>
  <si>
    <t>เงินยืมประชุมผู้บริหาร 7 ธค.60</t>
  </si>
  <si>
    <t>พี.75</t>
  </si>
  <si>
    <t>เงินยืม โครงการNT ป.1-ป.3</t>
  </si>
  <si>
    <t>4 ธค.60</t>
  </si>
  <si>
    <t>ไอ.38</t>
  </si>
  <si>
    <t>เบิกของ พย..60</t>
  </si>
  <si>
    <t>พี.79</t>
  </si>
  <si>
    <t>ค่าพวงมาลาวันปิยะมหาราช</t>
  </si>
  <si>
    <t>ค่าน้ำดื่ม ตค.60</t>
  </si>
  <si>
    <t>พี.76</t>
  </si>
  <si>
    <t>พี.77</t>
  </si>
  <si>
    <t>ไอ.23</t>
  </si>
  <si>
    <t>ไอ.25</t>
  </si>
  <si>
    <t>3 พย.60</t>
  </si>
  <si>
    <t>Inv.24</t>
  </si>
  <si>
    <t>4  ธค.60</t>
  </si>
  <si>
    <t xml:space="preserve">  12.ค่าอาหารทำการนอกเวลา</t>
  </si>
  <si>
    <t xml:space="preserve">    3. ค่าซ่อมแอร์</t>
  </si>
  <si>
    <t xml:space="preserve">   4. ค่าน้ำมันเชื้อเพลิง</t>
  </si>
  <si>
    <t xml:space="preserve"> 1. ค่าซ่อมแซมครุภัณฑ์</t>
  </si>
  <si>
    <t xml:space="preserve">        12. ค่าสาธารณูปโภค</t>
  </si>
  <si>
    <t>สู่ความเป็นเลิศ</t>
  </si>
  <si>
    <t>โครงการพัฒนาสมรรถนะเพื่อการนำองค์กร</t>
  </si>
  <si>
    <t>เงินยืมโครงการพัฒนสมรรถนะผู้นำองค์กร</t>
  </si>
  <si>
    <t>โครงการศิลปหัตถกรรมนักเรียน ปี 2560 ภาค/ชาติ</t>
  </si>
  <si>
    <t>โครงการขับเคลื่อนหลักปรัชญาเศรษฐกิจพอเพียง</t>
  </si>
  <si>
    <t>สู่สถานศึกษาดำเนินการปี งปม.2561</t>
  </si>
  <si>
    <t>โครงการติดตามพัฒนาคุณภาพการจัดการศึกษา</t>
  </si>
  <si>
    <t>โครงการประเมินความรู้พื้นฐานนักเรียนชั้น ป.1, ป.3</t>
  </si>
  <si>
    <t>30 พย.60</t>
  </si>
  <si>
    <t>รวมพลังยกระดับคุณภาพการศึกษาเพื่อพัฒนาเด็กไทย</t>
  </si>
  <si>
    <t>ให้อ่าน เขียนและคำนวณได้ 100 % ปีการศึกษา 2560</t>
  </si>
  <si>
    <t>โครงการพัฒนาประสิทธิภาพการบริหารจัดการ</t>
  </si>
  <si>
    <t>โครงการจัดทำแผนปฎิบัติการ ปี 2561</t>
  </si>
  <si>
    <t>เงินยืม โครงการจัดทำแผน ปี 61</t>
  </si>
  <si>
    <t>งบตามภารกิจของสำนักงาน</t>
  </si>
  <si>
    <t>7 ธค.60</t>
  </si>
  <si>
    <t>ไอ.53</t>
  </si>
  <si>
    <t>พี.83</t>
  </si>
  <si>
    <t>ค่าเดินทาง พรรณทิพย์</t>
  </si>
  <si>
    <t>ค่าเดินทาง อนวัฒน์/สุกันยา</t>
  </si>
  <si>
    <t>พี.82</t>
  </si>
  <si>
    <t>พี.81</t>
  </si>
  <si>
    <t>ไอ.55</t>
  </si>
  <si>
    <t>ฎ.143</t>
  </si>
  <si>
    <t>ฎ.142</t>
  </si>
  <si>
    <t>คชจ.อบรมเศรษฐกิจฯ</t>
  </si>
  <si>
    <t>I.68</t>
  </si>
  <si>
    <t>13 ธค.60</t>
  </si>
  <si>
    <t>ช่อมรถ 2394 พช.</t>
  </si>
  <si>
    <t>ไอ.70</t>
  </si>
  <si>
    <t>ไอ.69</t>
  </si>
  <si>
    <t>ค่าน้ำดื่ม พย.60</t>
  </si>
  <si>
    <t>ไอ.74</t>
  </si>
  <si>
    <t>ค่าวัสดุ  ห้องประชุม</t>
  </si>
  <si>
    <t>15 ธค.60</t>
  </si>
  <si>
    <t>ว.5529</t>
  </si>
  <si>
    <t>ค่าเดินทางประชุมชี้แจงทดสอบฯ NT</t>
  </si>
  <si>
    <t>ว.5536</t>
  </si>
  <si>
    <t>ค่าเดินทางอบรม รร.คุณธรรม (Roving Teams)</t>
  </si>
  <si>
    <t>18 ธค.60</t>
  </si>
  <si>
    <t>ฎ.176</t>
  </si>
  <si>
    <t>ศน.ปัณณธร  ยืมเงิน</t>
  </si>
  <si>
    <t>โครงการรวมพลังประสานใจก้าวไปด้วยกัน</t>
  </si>
  <si>
    <t>ค่าจ้างถ่ายเอกสารประชุม ผู้บริหาร</t>
  </si>
  <si>
    <t>19 ธค.60</t>
  </si>
  <si>
    <t>ไอ.84</t>
  </si>
  <si>
    <t>เบิกของ พย.60 /ทีโอที</t>
  </si>
  <si>
    <t>ไอ.104</t>
  </si>
  <si>
    <t>เบิกของ ธค.60</t>
  </si>
  <si>
    <t>I.84</t>
  </si>
  <si>
    <t>ช่อมรถ 1317 พช.</t>
  </si>
  <si>
    <t xml:space="preserve">  ร.29052</t>
  </si>
  <si>
    <t>ว.5537</t>
  </si>
  <si>
    <t>ค่าพาหนะ  ภาคเรียน2/60  ครั้งที่ 1</t>
  </si>
  <si>
    <t>ทิพหทัย</t>
  </si>
  <si>
    <t>ค่าบริหารรถกระบะ</t>
  </si>
  <si>
    <t xml:space="preserve"> 19 ธค.60</t>
  </si>
  <si>
    <t>ว.5570</t>
  </si>
  <si>
    <t>ค่าดำเนินการรับนักเรียนปี 2561</t>
  </si>
  <si>
    <t>พี.107</t>
  </si>
  <si>
    <t>เบิก ธค. 60</t>
  </si>
  <si>
    <t>พี.109</t>
  </si>
  <si>
    <t>เบิก ธค.60</t>
  </si>
  <si>
    <t>พี110</t>
  </si>
  <si>
    <t>พี.111</t>
  </si>
  <si>
    <t>พี.113</t>
  </si>
  <si>
    <t>พี.112</t>
  </si>
  <si>
    <t>พี.114</t>
  </si>
  <si>
    <t>พี.115</t>
  </si>
  <si>
    <t>เบิกของ  ธค.60</t>
  </si>
  <si>
    <t>พี.116</t>
  </si>
  <si>
    <t>21 ธค.60</t>
  </si>
  <si>
    <t>ว.5636</t>
  </si>
  <si>
    <t>คชจ.โครงการแข่งขันทางวิชาการระดับนานาชาติ</t>
  </si>
  <si>
    <t>ว.5638</t>
  </si>
  <si>
    <t>ค่าเดินทางประชุมการทดสอบด้วยคอมพิวเตอร์</t>
  </si>
  <si>
    <t>14 ธค.60</t>
  </si>
  <si>
    <t>ว. 5534</t>
  </si>
  <si>
    <t>ระบบปฏิบัติการคอมฯ 15 ร.ร.</t>
  </si>
  <si>
    <t>งบเงินอุดหนุน</t>
  </si>
  <si>
    <t>ค่าจ้าง002</t>
  </si>
  <si>
    <t>จ้าง 04</t>
  </si>
  <si>
    <t>อาคาร</t>
  </si>
  <si>
    <t>ประถมฯ</t>
  </si>
  <si>
    <t>ไอซียู</t>
  </si>
  <si>
    <t>ซ่อม 2</t>
  </si>
  <si>
    <t>คอมซีซี1</t>
  </si>
  <si>
    <t>ภารกิจ</t>
  </si>
  <si>
    <t>คก.</t>
  </si>
  <si>
    <t>ระบบคอม</t>
  </si>
  <si>
    <t>ร.29031</t>
  </si>
  <si>
    <t>ร.29047</t>
  </si>
  <si>
    <t>9 มค.61</t>
  </si>
  <si>
    <t>ว.75</t>
  </si>
  <si>
    <t>ประกันคุณภาพภ-ยในของสถานศึกษา</t>
  </si>
  <si>
    <t>รร.หนองบัวทอง</t>
  </si>
  <si>
    <t>รร.ปากตก</t>
  </si>
  <si>
    <t>รร.หนองบัวขาว</t>
  </si>
  <si>
    <t>รร.หนองชุมแสง</t>
  </si>
  <si>
    <t>รร.คลองกระจังวังไทร</t>
  </si>
  <si>
    <t>รร.ม่วงชุม</t>
  </si>
  <si>
    <t>รร.บ้านซับบอน</t>
  </si>
  <si>
    <t>รร.หนองพลวง</t>
  </si>
  <si>
    <t>รร.นาสวรรค์</t>
  </si>
  <si>
    <t>รร.บ้านจัดสรร</t>
  </si>
  <si>
    <t>รร.บ้านโคกสะอาด</t>
  </si>
  <si>
    <t>รร.นาน้ำโครม</t>
  </si>
  <si>
    <t>รร.บ้านนาสนุ่น</t>
  </si>
  <si>
    <t>รร.ซับบน้อยพัฒนา</t>
  </si>
  <si>
    <t>รร.โพทะเลประชาสรรค์</t>
  </si>
  <si>
    <t>รร.เนินสมบูรณ์</t>
  </si>
  <si>
    <t>รร.ราษฎร์เจริญ</t>
  </si>
  <si>
    <t>รร.ยางสาว</t>
  </si>
  <si>
    <t>รร.อนุบาลหนองไผ่</t>
  </si>
  <si>
    <t xml:space="preserve"> ซ่อมแซมระบบประปา</t>
  </si>
  <si>
    <t>รร.หนองไม้สอ</t>
  </si>
  <si>
    <t>รร.คลองดู่</t>
  </si>
  <si>
    <t>รร.ทุ่งเศรษฐี</t>
  </si>
  <si>
    <t>รร.หนองสะแก</t>
  </si>
  <si>
    <t>รร.ซับตะเคียนทอง</t>
  </si>
  <si>
    <t>รร.บ้านวังน้อย</t>
  </si>
  <si>
    <t>รร.บ้านท่าโรง</t>
  </si>
  <si>
    <t>รร.บ้านดาดอุดม</t>
  </si>
  <si>
    <t>3 มค.61</t>
  </si>
  <si>
    <t>ฎ.288</t>
  </si>
  <si>
    <t>เบิกของ ธค.60/AIS</t>
  </si>
  <si>
    <t>ฎ.296</t>
  </si>
  <si>
    <t>ค่าเดินทาง ครูรวมทรัพย์</t>
  </si>
  <si>
    <t>ฎ.295</t>
  </si>
  <si>
    <t>ค่าเดินทาง เรวัช ขับรถ</t>
  </si>
  <si>
    <t>ฎ.299</t>
  </si>
  <si>
    <t>ฎ.300</t>
  </si>
  <si>
    <t>ค่าเดินทาง ผอ.นวลจันทร์</t>
  </si>
  <si>
    <t>ค่าป้ายสติ๊กเกอร์/ ลูกโป่ง</t>
  </si>
  <si>
    <t>ค่าป้ายไวนิล รวมพลังฯ</t>
  </si>
  <si>
    <t>ค่าถ่ายเอกสารฯ</t>
  </si>
  <si>
    <t>ไอ.116</t>
  </si>
  <si>
    <t>ไอ.117</t>
  </si>
  <si>
    <t>ไอ.118</t>
  </si>
  <si>
    <t>ไอ.119</t>
  </si>
  <si>
    <t>5 มค.61</t>
  </si>
  <si>
    <t>10 มค.61</t>
  </si>
  <si>
    <t>ฎ.314</t>
  </si>
  <si>
    <t>ค่าเดินทาง กิตติกาญจ์/นิศานารถ</t>
  </si>
  <si>
    <t>ฎ.316</t>
  </si>
  <si>
    <t>ฎ.319</t>
  </si>
  <si>
    <t>คชจ.ประชุมคอนเฟอร์เรนจ์</t>
  </si>
  <si>
    <t>ฎ.317</t>
  </si>
  <si>
    <t>โครงการเพิ่มประสิทธิภาพการบริหารสู่ความเป็นเลิศ</t>
  </si>
  <si>
    <t>ฎ.298</t>
  </si>
  <si>
    <t>เงินยืมปัทมาภรณ์</t>
  </si>
  <si>
    <t>เบิกของ ธค..60</t>
  </si>
  <si>
    <t>11 มค.61</t>
  </si>
  <si>
    <t>ฎ.230</t>
  </si>
  <si>
    <t>ฎ.321</t>
  </si>
  <si>
    <t>ฎ.322</t>
  </si>
  <si>
    <t>ฎ.318</t>
  </si>
  <si>
    <t>ฎ.323</t>
  </si>
  <si>
    <t>12 มค.61</t>
  </si>
  <si>
    <t>ฎ.325</t>
  </si>
  <si>
    <t>อำนวยการ</t>
  </si>
  <si>
    <t>12 ธค.60</t>
  </si>
  <si>
    <t>ฎ.141</t>
  </si>
  <si>
    <t>ก.แผนจัด</t>
  </si>
  <si>
    <t xml:space="preserve">                             รวมสาธารณูฯ</t>
  </si>
  <si>
    <t xml:space="preserve">                      ยอดรวมทั้งหมด</t>
  </si>
  <si>
    <t>15 มค.61</t>
  </si>
  <si>
    <t>ไอ.134</t>
  </si>
  <si>
    <t>16 มค.61</t>
  </si>
  <si>
    <t>ฎ.345</t>
  </si>
  <si>
    <t>เบิกของ ธค.60 /cat .net</t>
  </si>
  <si>
    <t>ฎ.343</t>
  </si>
  <si>
    <t>เงินยืม รองสันติชัย</t>
  </si>
  <si>
    <t>คชจ.ประชุมฯ</t>
  </si>
  <si>
    <t>ฎ.344</t>
  </si>
  <si>
    <t>ฎ.346</t>
  </si>
  <si>
    <t>เบิกของ มค.61</t>
  </si>
  <si>
    <t>13ธค.60</t>
  </si>
  <si>
    <t>16มค.61</t>
  </si>
  <si>
    <t>ไอ.138</t>
  </si>
  <si>
    <t>ค่าน้ำดื่ม ธค.60</t>
  </si>
  <si>
    <t>ไอ.139</t>
  </si>
  <si>
    <t>ค่าซื้อพระบรมฉายาลักษณ์ ร.10</t>
  </si>
  <si>
    <t>ไอ.140</t>
  </si>
  <si>
    <t>ไอ.141</t>
  </si>
  <si>
    <t>ค่าจ้างถ่ายเอกสาร</t>
  </si>
  <si>
    <t>ไอ.142</t>
  </si>
  <si>
    <t>ไอ.143</t>
  </si>
  <si>
    <t>ช่อมรถ 1318 พช.</t>
  </si>
  <si>
    <t>ช่อมรถ 1479 พช.</t>
  </si>
  <si>
    <t>17 มค.61</t>
  </si>
  <si>
    <t>ว. 182</t>
  </si>
  <si>
    <t>ค่าตอบแทนครูผู้ทรงคุณค่าฯ งวดที่ 1</t>
  </si>
  <si>
    <t>22 มค.61</t>
  </si>
  <si>
    <t>ว.222</t>
  </si>
  <si>
    <t>คชจ.ประชุมใช้เครืองมือการคิดวิเคราะห์ในชั้นเรียน</t>
  </si>
  <si>
    <t>ว.301</t>
  </si>
  <si>
    <t>คชจ.ประชุม 4 กลุ่มสาระ  ผ่าน 6 ช่องทาง</t>
  </si>
  <si>
    <t>ศน.ปิยวรรณ์</t>
  </si>
  <si>
    <t>ฎ.358</t>
  </si>
  <si>
    <t>17มค.61</t>
  </si>
  <si>
    <t>ฎ.356</t>
  </si>
  <si>
    <t>คชจ.ประชุมรับ นร.</t>
  </si>
  <si>
    <t>ฎ.355</t>
  </si>
  <si>
    <t>คชจ.ประชุม 15 พย.60</t>
  </si>
  <si>
    <t>ค่าเดินทาง ผอ.สุนันท์</t>
  </si>
  <si>
    <t>ฎ.357</t>
  </si>
  <si>
    <t>ฎ.354</t>
  </si>
  <si>
    <t>วันสำคัญ</t>
  </si>
  <si>
    <t>18 มค.61</t>
  </si>
  <si>
    <t>ไอ.148</t>
  </si>
  <si>
    <t>19 มค.61</t>
  </si>
  <si>
    <t>ไอ.149</t>
  </si>
  <si>
    <t>ป้ายไวนิล/ วันปีใหม่</t>
  </si>
  <si>
    <t>ป้ายไวนิล/ ร.10</t>
  </si>
  <si>
    <t>ไอ.150</t>
  </si>
  <si>
    <t>18มค.61</t>
  </si>
  <si>
    <t>ไอ.151</t>
  </si>
  <si>
    <t>ป้ายไวนิล 5 ส.</t>
  </si>
  <si>
    <t>ไอ.152</t>
  </si>
  <si>
    <t>เบิก มค. 61</t>
  </si>
  <si>
    <t>พี.161</t>
  </si>
  <si>
    <t>พี.162</t>
  </si>
  <si>
    <t>พี.163</t>
  </si>
  <si>
    <t>เบิก มค.61</t>
  </si>
  <si>
    <t>พี.164</t>
  </si>
  <si>
    <t>พี.165</t>
  </si>
  <si>
    <t>พี.160</t>
  </si>
  <si>
    <t>พี.167</t>
  </si>
  <si>
    <t>พี.168</t>
  </si>
  <si>
    <t>พี.169</t>
  </si>
  <si>
    <t>เบิกของ  มค.61</t>
  </si>
  <si>
    <t>พี.170</t>
  </si>
  <si>
    <t>ฎ.381</t>
  </si>
  <si>
    <t>เบิกของ พย.60/AIS</t>
  </si>
  <si>
    <t>ฎ.382</t>
  </si>
  <si>
    <t>ฎ.384</t>
  </si>
  <si>
    <t>หน.ปาริชาติ</t>
  </si>
  <si>
    <t>โครงการพัฒนาฝืมือลูกจ้าง</t>
  </si>
  <si>
    <t>ฎ.392</t>
  </si>
  <si>
    <t>คชจ. พัฒนา</t>
  </si>
  <si>
    <t>ฎ.383</t>
  </si>
  <si>
    <t>ค่าป้ายไวนิล</t>
  </si>
  <si>
    <t>ฎ.390</t>
  </si>
  <si>
    <t>22 มค.</t>
  </si>
  <si>
    <t>ฎ.389</t>
  </si>
  <si>
    <t>รร.บ้านนาเฉลียง เบิก</t>
  </si>
  <si>
    <t>ไอ.157</t>
  </si>
  <si>
    <t>ไอ.158</t>
  </si>
  <si>
    <t>ค่าวัสดุ 5 ส. ครั้ง 1</t>
  </si>
  <si>
    <t xml:space="preserve"> รับงบจากวัสดุ สนง.</t>
  </si>
  <si>
    <t>26 มค.61</t>
  </si>
  <si>
    <t>ไอ.159</t>
  </si>
  <si>
    <t>29 มค..61</t>
  </si>
  <si>
    <t>ไอ.160</t>
  </si>
  <si>
    <t>ซื้อต้นไม้ประดับ</t>
  </si>
  <si>
    <t>ค่าจัดทำพานพุ่ม สมเด็จพระนเรศวร</t>
  </si>
  <si>
    <t>ไอ.161</t>
  </si>
  <si>
    <t>29 มค.61</t>
  </si>
  <si>
    <t>ไอ.162</t>
  </si>
  <si>
    <t>ไอ.163</t>
  </si>
  <si>
    <t>ไอ.164</t>
  </si>
  <si>
    <t>ค่าวัสดุ สนง.</t>
  </si>
  <si>
    <t>ว.331</t>
  </si>
  <si>
    <t>คชจ.คณะกรรมการที่ปรึกษา/พี่เลี้ยง ผอ.ร.ร.ใหม่ 1 ปี</t>
  </si>
  <si>
    <t>30 มค.61</t>
  </si>
  <si>
    <t>ว.350</t>
  </si>
  <si>
    <t>คชจ.การสังเคราะห์ประเมินผลคุณภาพภายในสถานศึกษา</t>
  </si>
  <si>
    <t>เงินอุดหนุนปัจจัยพื้นฐานนักเรียนยากจน</t>
  </si>
  <si>
    <t>ภาคเรียนที่ 2/2560</t>
  </si>
  <si>
    <t>ฎ.338</t>
  </si>
  <si>
    <t>เบิกเงิน</t>
  </si>
  <si>
    <t xml:space="preserve"> -ทำพีโอ ในระบบ </t>
  </si>
  <si>
    <t>ไฟฟ้า</t>
  </si>
  <si>
    <t>น้ำมันตัดหญ้า</t>
  </si>
  <si>
    <t>ยืมไปเป็นค่าไปรษณีย์</t>
  </si>
  <si>
    <t xml:space="preserve">   ยืมไปเป็นค่าสาธารณูฯ</t>
  </si>
  <si>
    <t xml:space="preserve">  รับมาจากค่าเบี้ยเลี้ยง</t>
  </si>
  <si>
    <t xml:space="preserve">   รับจากค่าวัสดุ สนง.</t>
  </si>
  <si>
    <t>งบตามโครงการ</t>
  </si>
  <si>
    <t>28 ตค.60</t>
  </si>
  <si>
    <t>6 กพ.61</t>
  </si>
  <si>
    <t>ว.419</t>
  </si>
  <si>
    <t>ค่าเดินทางอบรมครูด้วยระบบทางไกล</t>
  </si>
  <si>
    <t>ว.413</t>
  </si>
  <si>
    <t>อุดหนุนคชจ.จัดการศึกษาฯ (30%)</t>
  </si>
  <si>
    <t>ฎ.420</t>
  </si>
  <si>
    <t>เบิกเงิน 192 รร.</t>
  </si>
  <si>
    <t>1 กพ.61</t>
  </si>
  <si>
    <t>ฎ.409</t>
  </si>
  <si>
    <t>เงินยืม ธีรพงศ์</t>
  </si>
  <si>
    <t>คก.เพิ่มประสิทธิภาพบริหารจัดการ สพป.พช.3</t>
  </si>
  <si>
    <t>ฎ.416</t>
  </si>
  <si>
    <t>คชจ.ในการประชุม</t>
  </si>
  <si>
    <t>ไอ.168</t>
  </si>
  <si>
    <t xml:space="preserve"> เบิกระบบคอมฯ</t>
  </si>
  <si>
    <t>ส่งเสริมฯ</t>
  </si>
  <si>
    <t>ฎ.423</t>
  </si>
  <si>
    <t>เบิกค่าเดินทางไปประชุม</t>
  </si>
  <si>
    <t>ฎ.424</t>
  </si>
  <si>
    <t>ไอ.170</t>
  </si>
  <si>
    <t>8 กพ.61</t>
  </si>
  <si>
    <t>ไอ.173</t>
  </si>
  <si>
    <t>ไอ.174</t>
  </si>
  <si>
    <t>ฎ.433</t>
  </si>
  <si>
    <t>เบิกเดือน มค.61</t>
  </si>
  <si>
    <t>ฎ.432</t>
  </si>
  <si>
    <t>ตกเบิก 1 ราย พย.-มค.61</t>
  </si>
  <si>
    <t>พี.205</t>
  </si>
  <si>
    <t>ตกเบิก 1 ราย</t>
  </si>
  <si>
    <t>เงินยืม อบรม  หน.ปาริชาติ</t>
  </si>
  <si>
    <t>ฎ.437</t>
  </si>
  <si>
    <t>คชจ.ประชุม  (หน.ปาริชาติ)</t>
  </si>
  <si>
    <t>ฎ.438</t>
  </si>
  <si>
    <t>รร.นาเฉลียงใต้</t>
  </si>
  <si>
    <t>รร.ห้วยโป่ง-ไผ่ขวาง</t>
  </si>
  <si>
    <t>รร.กองทูล</t>
  </si>
  <si>
    <t>รร.สระเกษ</t>
  </si>
  <si>
    <t>รร.สันเจริญโป่งสะทอน</t>
  </si>
  <si>
    <t>M171</t>
  </si>
  <si>
    <t>รหัส 34001</t>
  </si>
  <si>
    <t>14 กพ.61</t>
  </si>
  <si>
    <t>ว.587</t>
  </si>
  <si>
    <t>คชจ.ประเมินผลงานเลื่อนวิทยฐานะ</t>
  </si>
  <si>
    <t>15 กพ.61</t>
  </si>
  <si>
    <t>ว.563</t>
  </si>
  <si>
    <t>ค่าบริหารจัดการรถ</t>
  </si>
  <si>
    <t>ว.598</t>
  </si>
  <si>
    <t>ว.585</t>
  </si>
  <si>
    <t>ค่าเดินทางอบรมหลักสูตรสะเต็มศึกษา(เพิ่มเติม)</t>
  </si>
  <si>
    <t>ว555</t>
  </si>
  <si>
    <t>คชจ.การดูแลช่วยเหลือนักเรียน</t>
  </si>
  <si>
    <t>ส่งเสริม</t>
  </si>
  <si>
    <t xml:space="preserve">  ร.05036</t>
  </si>
  <si>
    <t>22 กพ.61</t>
  </si>
  <si>
    <t>โครงการป้องกันแก้ไขปัญหายาเสพติดในสถานศึกษา</t>
  </si>
  <si>
    <t>23 กพ.61</t>
  </si>
  <si>
    <t>ว.678</t>
  </si>
  <si>
    <t>อบรมหลักสูตรสะเต็มศึกษา</t>
  </si>
  <si>
    <t>รร.อนนุบาลบึงสามพัน</t>
  </si>
  <si>
    <t>รร.ราหุล</t>
  </si>
  <si>
    <t>รร.ทรัพย์เกษตร</t>
  </si>
  <si>
    <t>รร.ซับสามัคคี</t>
  </si>
  <si>
    <t>รร.บ้านลำตะคร้อ</t>
  </si>
  <si>
    <t>รร.บ้านศรีมงคล</t>
  </si>
  <si>
    <t>ซับเจริญ</t>
  </si>
  <si>
    <t>หนองกำไร</t>
  </si>
  <si>
    <t>รร.ซับไม้แดง</t>
  </si>
  <si>
    <t>ซับไพรวัลย์</t>
  </si>
  <si>
    <t>หินดาดใหญ่</t>
  </si>
  <si>
    <t>หินดาดน้อย</t>
  </si>
  <si>
    <t>ซับสมพงษ์</t>
  </si>
  <si>
    <t>รร.บ้านคลองตะคร้อ</t>
  </si>
  <si>
    <t>หนองบัวทอง</t>
  </si>
  <si>
    <t>วังชงโค</t>
  </si>
  <si>
    <t>ยุบใหญ่</t>
  </si>
  <si>
    <t>หนองไทร</t>
  </si>
  <si>
    <t>เนินสว่าง</t>
  </si>
  <si>
    <t>ซับตะเคียน</t>
  </si>
  <si>
    <t>นางาม</t>
  </si>
  <si>
    <t>เขาเกษ</t>
  </si>
  <si>
    <t>รร.สามัคคีพัฒนา</t>
  </si>
  <si>
    <t>รร.ท่าโรง</t>
  </si>
  <si>
    <t>รร.สระประดู่</t>
  </si>
  <si>
    <t>รร.บ้านซับน้อย</t>
  </si>
  <si>
    <t>รร.พุขาม</t>
  </si>
  <si>
    <t>รร.เขาสูงฯ</t>
  </si>
  <si>
    <t>รร.ซับตะแบก</t>
  </si>
  <si>
    <t>รร.รัฐประชานุสรณ์</t>
  </si>
  <si>
    <t>รร.วังลึก</t>
  </si>
  <si>
    <t>รร.บ้านคลองดู่</t>
  </si>
  <si>
    <t>รร.หนองสะแกสี่</t>
  </si>
  <si>
    <t>รร.สระกรวด</t>
  </si>
  <si>
    <t>รร.เนินถาวร</t>
  </si>
  <si>
    <t>รร.ห้วยทราย</t>
  </si>
  <si>
    <t>รร.น้ำเดือด</t>
  </si>
  <si>
    <t>ค่าบริหารรถตู้   รร.โป่งบุญเจริญ</t>
  </si>
  <si>
    <t xml:space="preserve"> 1. รร.พญาวัง</t>
  </si>
  <si>
    <t>2.รร.ท่าด้วง</t>
  </si>
  <si>
    <t xml:space="preserve">3.บ้านพญาวัง </t>
  </si>
  <si>
    <t>12 กพ.61</t>
  </si>
  <si>
    <t>13 กพ.61</t>
  </si>
  <si>
    <t>ฎ.439</t>
  </si>
  <si>
    <t>ฎ.449</t>
  </si>
  <si>
    <t>ฎ.466</t>
  </si>
  <si>
    <t>ฎ.467</t>
  </si>
  <si>
    <t>ฎ.468</t>
  </si>
  <si>
    <t>20 กพ.61</t>
  </si>
  <si>
    <t>ฎ.500</t>
  </si>
  <si>
    <t>ฎ.499</t>
  </si>
  <si>
    <t>ฎ.511</t>
  </si>
  <si>
    <t xml:space="preserve">                                             รวม</t>
  </si>
  <si>
    <t>ฎ.443</t>
  </si>
  <si>
    <t>ค่าเดินทาง อัมพร</t>
  </si>
  <si>
    <t>ฎ.441</t>
  </si>
  <si>
    <t>เงินยืม ศน.ปิยะวรรณ์</t>
  </si>
  <si>
    <t>ฎ.442</t>
  </si>
  <si>
    <t>ฎ.445</t>
  </si>
  <si>
    <t>เบิกเดือน กพ.61</t>
  </si>
  <si>
    <t>ไอ.178</t>
  </si>
  <si>
    <t>แผนฯ</t>
  </si>
  <si>
    <t>โครงการแผนฯ สู่การปฎิบัติ</t>
  </si>
  <si>
    <t>ประชุม คอนเฟอร์เร้นทร์</t>
  </si>
  <si>
    <t>ฎ.448</t>
  </si>
  <si>
    <t>13กพ.61</t>
  </si>
  <si>
    <t>คชจ.ประชุม แผนฯ</t>
  </si>
  <si>
    <t>วิจินต์</t>
  </si>
  <si>
    <t>ฎ.455</t>
  </si>
  <si>
    <t>ฎ.447</t>
  </si>
  <si>
    <t>ประชุม Iet</t>
  </si>
  <si>
    <t>ฎ.456</t>
  </si>
  <si>
    <t>ประชุม  ศน.แอน</t>
  </si>
  <si>
    <t>I.179</t>
  </si>
  <si>
    <t>14กพ.61</t>
  </si>
  <si>
    <t>ไอ..167</t>
  </si>
  <si>
    <t>ไอ..180</t>
  </si>
  <si>
    <t>วัสดุโถส้วม</t>
  </si>
  <si>
    <t>เบิกของ มค.61 /cat .net</t>
  </si>
  <si>
    <t>ฎ.469</t>
  </si>
  <si>
    <t>15กพ.61</t>
  </si>
  <si>
    <t>ไอ.195</t>
  </si>
  <si>
    <t>ไอ.196</t>
  </si>
  <si>
    <t>ไอ.197</t>
  </si>
  <si>
    <t>ไอ.199</t>
  </si>
  <si>
    <t>ไอ.201</t>
  </si>
  <si>
    <t>ไอ.202</t>
  </si>
  <si>
    <t>ไอ.203</t>
  </si>
  <si>
    <t>ฎ.510</t>
  </si>
  <si>
    <t>ฎ.509</t>
  </si>
  <si>
    <t>26 กพ.61</t>
  </si>
  <si>
    <t>ไอ.204</t>
  </si>
  <si>
    <t>ค่าป้าย อ่านออกฯ</t>
  </si>
  <si>
    <t>16 กพ.61</t>
  </si>
  <si>
    <t>27 กพ.61</t>
  </si>
  <si>
    <t>จ้างทำซีดี ข้อสอบกลาง</t>
  </si>
  <si>
    <t>เงินยืม ผุสดี</t>
  </si>
  <si>
    <t>ฎ.525</t>
  </si>
  <si>
    <t>ฎ.522</t>
  </si>
  <si>
    <t>เบิกของ มค.61 /ทีโอที</t>
  </si>
  <si>
    <t>เบิกของ มค.61/ มือถือAIS</t>
  </si>
  <si>
    <t>\</t>
  </si>
  <si>
    <t>27กพ.61</t>
  </si>
  <si>
    <t>ฎ.519</t>
  </si>
  <si>
    <t>ฎ.480</t>
  </si>
  <si>
    <t>ฎ.482</t>
  </si>
  <si>
    <t>ฎ.483</t>
  </si>
  <si>
    <t>ฎ.484</t>
  </si>
  <si>
    <t>ฎ.485</t>
  </si>
  <si>
    <t>16กพ.61</t>
  </si>
  <si>
    <t>ฎ.487</t>
  </si>
  <si>
    <t>19 กพ.61</t>
  </si>
  <si>
    <t>19กพ.61</t>
  </si>
  <si>
    <t>ฎ.488</t>
  </si>
  <si>
    <t>ฎ.489</t>
  </si>
  <si>
    <t>ฎ.490</t>
  </si>
  <si>
    <t>ฎ.491</t>
  </si>
  <si>
    <t>ฎ.492</t>
  </si>
  <si>
    <t>ฎ.493</t>
  </si>
  <si>
    <t>ฎ.494</t>
  </si>
  <si>
    <t>ฎ.495</t>
  </si>
  <si>
    <t>ฎ.496</t>
  </si>
  <si>
    <t>ฎ.497</t>
  </si>
  <si>
    <t>ฎ.470</t>
  </si>
  <si>
    <t>เบิกของ กพ.61</t>
  </si>
  <si>
    <t>ฎ.471</t>
  </si>
  <si>
    <t>ฎ.472</t>
  </si>
  <si>
    <t>ฎ.473</t>
  </si>
  <si>
    <t>ฎ.474</t>
  </si>
  <si>
    <t>ฎ.475</t>
  </si>
  <si>
    <t>ฎ.476</t>
  </si>
  <si>
    <t>ฎ.477</t>
  </si>
  <si>
    <t>ฎ.478</t>
  </si>
  <si>
    <t>ฎ.479</t>
  </si>
  <si>
    <t xml:space="preserve">  รับจากซ่อมแซมสิ่งก่อสร้าง</t>
  </si>
  <si>
    <t xml:space="preserve">                                  รวม</t>
  </si>
  <si>
    <t>คืนเงิน 26 รร.</t>
  </si>
  <si>
    <t>DLIT</t>
  </si>
  <si>
    <t>ยาเสพติด</t>
  </si>
  <si>
    <t>รวมดำเนินงานจ้า</t>
  </si>
  <si>
    <t xml:space="preserve"> ยืมไปเป็นค่าซ่อมครุภัณฑ์</t>
  </si>
  <si>
    <t xml:space="preserve"> ยืมไปเป็นค่าน้ำมัน</t>
  </si>
  <si>
    <t>โครงการจัดทำข้อมูลสารสนเทศ สพป.พช.3</t>
  </si>
  <si>
    <t>โครงการประเมินทักษะการอ่านเขียน ภาษาอังกฤษ</t>
  </si>
  <si>
    <t>ฎ.498</t>
  </si>
  <si>
    <t>ค่าเดินทาง ศน.ปัณณฯ</t>
  </si>
  <si>
    <t>งบแลกเป้า รร.ประชารัฐ/ รร.ในฝัน</t>
  </si>
  <si>
    <t>สิทธิกร</t>
  </si>
  <si>
    <t>โครงการประเมินคุณภาพผู้เรียน  ข้อสอบกลาง/  NT</t>
  </si>
  <si>
    <t>ยอด 682,950</t>
  </si>
  <si>
    <t>2 มีค.61</t>
  </si>
  <si>
    <t>ฎ.526</t>
  </si>
  <si>
    <t>ฎ.528</t>
  </si>
  <si>
    <t>ฎ.537</t>
  </si>
  <si>
    <t>6 มีค.61</t>
  </si>
  <si>
    <t>ฎ.535</t>
  </si>
  <si>
    <t>การประเมิน PISA 2018 ระดับสำนักงานเขตพื้นที่</t>
  </si>
  <si>
    <t>ว 784</t>
  </si>
  <si>
    <t>ว 783</t>
  </si>
  <si>
    <t>โครงการโรงเรียนคุณธรรม สพฐ.</t>
  </si>
  <si>
    <t>โอนไปงบประจำ  5 แสน</t>
  </si>
  <si>
    <t>8 มีค.61</t>
  </si>
  <si>
    <t xml:space="preserve">   รับงบเพิ่ม ครั้งที่1</t>
  </si>
  <si>
    <t>13 มีค.61</t>
  </si>
  <si>
    <t>ว.938</t>
  </si>
  <si>
    <t>ค่าจ้างครูวิทย์-คณิต์   ครั้งที่ 2</t>
  </si>
  <si>
    <t>ล้างครั้งที่ 1</t>
  </si>
  <si>
    <t>9 มีค.61</t>
  </si>
  <si>
    <t>ว 900</t>
  </si>
  <si>
    <t>ประชุมกลุ่มสาระคณิตศาสตร์-วิทยาศาสตร์</t>
  </si>
  <si>
    <t>15 มีค.61</t>
  </si>
  <si>
    <t>ว 969</t>
  </si>
  <si>
    <t>ประชุมโครงการนักเรียนไทยสุขภาพดี</t>
  </si>
  <si>
    <t>16 มีค.61</t>
  </si>
  <si>
    <t>ว 998</t>
  </si>
  <si>
    <t>ค่าซื้อหนังสือพระราชนิพนธ์ในสมเด็จพระเทพฯ</t>
  </si>
  <si>
    <t>ฎ.529</t>
  </si>
  <si>
    <t>ไอ.209</t>
  </si>
  <si>
    <t>ไอ.210</t>
  </si>
  <si>
    <t>19 มีค.61</t>
  </si>
  <si>
    <t>ไอ.230</t>
  </si>
  <si>
    <t>ไอ.231</t>
  </si>
  <si>
    <t>ไอ.221</t>
  </si>
  <si>
    <t>20 ,ค.61</t>
  </si>
  <si>
    <t>ฎ.593</t>
  </si>
  <si>
    <t>ฎ.591</t>
  </si>
  <si>
    <t>ฎ.592</t>
  </si>
  <si>
    <t>20 มีค.61</t>
  </si>
  <si>
    <t>ฎ.590</t>
  </si>
  <si>
    <t>23 มีค.61</t>
  </si>
  <si>
    <t>ฎ.594</t>
  </si>
  <si>
    <t>ไอ.211</t>
  </si>
  <si>
    <t>ค่าเว็บไซต์</t>
  </si>
  <si>
    <t>ฎ.531</t>
  </si>
  <si>
    <t>ฎ.536</t>
  </si>
  <si>
    <t>ค่าเดินทางครู 11 ราย</t>
  </si>
  <si>
    <t>7 มีค.61</t>
  </si>
  <si>
    <t>ฎ.546</t>
  </si>
  <si>
    <t>ไอ.215</t>
  </si>
  <si>
    <t>ไอ.216</t>
  </si>
  <si>
    <t>พี.283</t>
  </si>
  <si>
    <t>เบิก กพ.61</t>
  </si>
  <si>
    <t>ฎ.549</t>
  </si>
  <si>
    <t>12 มีค.61</t>
  </si>
  <si>
    <t>ฎ.554</t>
  </si>
  <si>
    <t>ฎ.557</t>
  </si>
  <si>
    <t>14 มีค.61</t>
  </si>
  <si>
    <t>ฎ.560</t>
  </si>
  <si>
    <t>ค่าเดินทาง อ.จีรพันธ์</t>
  </si>
  <si>
    <t>ไอ.223</t>
  </si>
  <si>
    <t>ไอ.224</t>
  </si>
  <si>
    <t>ค่าถ่ายเอกสาร</t>
  </si>
  <si>
    <t>ไอ.225</t>
  </si>
  <si>
    <t>ถ่ายเอกสารประชุม ผอ.รร.</t>
  </si>
  <si>
    <t>น้ำดื่ม กพ.61</t>
  </si>
  <si>
    <t>ไอ.226</t>
  </si>
  <si>
    <t>ไอ.227</t>
  </si>
  <si>
    <t>ไอ.228</t>
  </si>
  <si>
    <t>ไอ.229</t>
  </si>
  <si>
    <t>วัสดุ สนง.</t>
  </si>
  <si>
    <t>ยืมไปเป็นค่าซ่อมแอร์</t>
  </si>
  <si>
    <t>ยืมไปเป็นค่าประกันภัยรถยนต์</t>
  </si>
  <si>
    <t>รับจากค่าซ่อมแซมสิ่งก่อสร้าง</t>
  </si>
  <si>
    <t>26 มีค.61</t>
  </si>
  <si>
    <t xml:space="preserve">  ร.34003</t>
  </si>
  <si>
    <t>ว.1133</t>
  </si>
  <si>
    <t>คชจ.นักเรียนที่ร่วมแข่งศิลปฯ ระดับชาติครั้งที่ 67</t>
  </si>
  <si>
    <t>ไอ.233</t>
  </si>
  <si>
    <t>ค่าเอกสารประชุม ทักษะอังกฤษ</t>
  </si>
  <si>
    <t>ไอ.237</t>
  </si>
  <si>
    <t>ค่าเช่าสัญญาณ Net กพ.61</t>
  </si>
  <si>
    <t>ค่าวัสดุ NT</t>
  </si>
  <si>
    <t>ค่าถ่ายเอกสาร NT</t>
  </si>
  <si>
    <t>ฎ.527</t>
  </si>
  <si>
    <t>I.238</t>
  </si>
  <si>
    <t>ฎ.601</t>
  </si>
  <si>
    <t>คชจ.ประชุม (เบิกเพิ่ม)</t>
  </si>
  <si>
    <t>ฎ.602</t>
  </si>
  <si>
    <t>ฎ.603</t>
  </si>
  <si>
    <t>ประชุม สภากาแฟ</t>
  </si>
  <si>
    <t>ฎ.604</t>
  </si>
  <si>
    <t>ฎ.430</t>
  </si>
  <si>
    <t>8กพ.61</t>
  </si>
  <si>
    <t>ฎ.431</t>
  </si>
  <si>
    <t>28 มีค.61</t>
  </si>
  <si>
    <t>ค่าย้ายแอร์</t>
  </si>
  <si>
    <t>โครงการวัดประเมินผลการศึกษา</t>
  </si>
  <si>
    <t>ฎ.609</t>
  </si>
  <si>
    <t>27 มีค.61</t>
  </si>
  <si>
    <t>ฎ.613</t>
  </si>
  <si>
    <t>ฎ.611</t>
  </si>
  <si>
    <t>27 ,ค.61</t>
  </si>
  <si>
    <t>ฎ.612</t>
  </si>
  <si>
    <t>ฎ.586</t>
  </si>
  <si>
    <t>19มีค.61</t>
  </si>
  <si>
    <t>เบิกของ มีค.61</t>
  </si>
  <si>
    <t>28มีค.61</t>
  </si>
  <si>
    <t>คืนเงินลาออก นายธีรวัฒน์ บุญแจ้ง</t>
  </si>
  <si>
    <t>ฎ.580</t>
  </si>
  <si>
    <t>ฎ.581</t>
  </si>
  <si>
    <t>ฎ.582</t>
  </si>
  <si>
    <t>ฎ.583</t>
  </si>
  <si>
    <t>ฎ.584</t>
  </si>
  <si>
    <t>ฎ.588</t>
  </si>
  <si>
    <t>ฎ.589</t>
  </si>
  <si>
    <t>29มีค.61</t>
  </si>
  <si>
    <t>ฎ.585</t>
  </si>
  <si>
    <t>30มีค.61</t>
  </si>
  <si>
    <t>ตกเบิกของ มีค.61 /1 ราย</t>
  </si>
  <si>
    <t>ตกเบิกของ มีค.61</t>
  </si>
  <si>
    <t>ว 1103</t>
  </si>
  <si>
    <t>ประชุม/ร่วมงานอาสาสมัครอเมริกันรุ่นที่ 130</t>
  </si>
  <si>
    <t xml:space="preserve">  ร.50037</t>
  </si>
  <si>
    <t>ว.1122</t>
  </si>
  <si>
    <t>เดินทางอบรมปลูกฝัง ไม่ทนต่อการทุจริต</t>
  </si>
  <si>
    <t>ศน.อมรินทร์</t>
  </si>
  <si>
    <t>โครงการพัฒนาหลักสูตรตามกลุ่มสาระ และ</t>
  </si>
  <si>
    <t>หลักสูตรปฐมวัย</t>
  </si>
  <si>
    <t>โครงการประชาสัมพันธ์หน่วยงาน</t>
  </si>
  <si>
    <t>ค่าจ้างถ่ายเอกสารฯ</t>
  </si>
  <si>
    <t>พนง.ลาออกก  1 ราย</t>
  </si>
  <si>
    <t>ร.34003</t>
  </si>
  <si>
    <t>ร.50037</t>
  </si>
  <si>
    <t>5 เมย.61</t>
  </si>
  <si>
    <t>ว 1358</t>
  </si>
  <si>
    <t>ค่าจ้างนักการปกติ ค.2</t>
  </si>
  <si>
    <t>4 เมย.61</t>
  </si>
  <si>
    <t>ว 1289</t>
  </si>
  <si>
    <t>ค่าพาหนะประชุมพัฒนาครูทั้งระบบ TEPE Online</t>
  </si>
  <si>
    <t>4 เมน.61</t>
  </si>
  <si>
    <t>ว 1314</t>
  </si>
  <si>
    <t>ค่าเบี้ยประชุมกรรมการสถานศึกษา</t>
  </si>
  <si>
    <t>ค่าตอบแทนพนง.  ครั้งที่ 2</t>
  </si>
  <si>
    <t>9 เมย.61</t>
  </si>
  <si>
    <t xml:space="preserve"> ประกันสังคม พนง.ราชการ ค.2</t>
  </si>
  <si>
    <t xml:space="preserve">  ร.001</t>
  </si>
  <si>
    <t>10 เมย.61</t>
  </si>
  <si>
    <t>ว 1369</t>
  </si>
  <si>
    <t>สร้างความเข้มแข็ง รร.อนุบาบประจำเขตพื้นที่</t>
  </si>
  <si>
    <t>การสอนตามแนวคิดมอนเตสซอรี่</t>
  </si>
  <si>
    <t>ว 1370</t>
  </si>
  <si>
    <t>ค่าเบี้ยเลี้ยง+พาหนะศึกษานิเทศก์ผู้นำเครือข่าย (LN)</t>
  </si>
  <si>
    <t>ค่าพาหนะสัมมนาการคัดเลือก รร./นร. พระราชทาน</t>
  </si>
  <si>
    <t>ส่งเสิรมฯ</t>
  </si>
  <si>
    <t>ว.1383</t>
  </si>
  <si>
    <t>ว.1371</t>
  </si>
  <si>
    <t>ว.1372</t>
  </si>
  <si>
    <t>ค่าจ้างครูธุรการ   ครั้งที่ 2</t>
  </si>
  <si>
    <t xml:space="preserve">บ้านหินดาดน้อย </t>
  </si>
  <si>
    <t xml:space="preserve">บ้านซับสมพงษ์ </t>
  </si>
  <si>
    <t>บ้านยางสาว</t>
  </si>
  <si>
    <t>บ้านสระแก้ว</t>
  </si>
  <si>
    <t>บ้านวังปลา</t>
  </si>
  <si>
    <t>บ้านตะกรุดหิน</t>
  </si>
  <si>
    <t>บ้านราษฎร์เจริญ</t>
  </si>
  <si>
    <t>บ้านพนมเพชร</t>
  </si>
  <si>
    <t>บ้านซับสำราญเหนือ</t>
  </si>
  <si>
    <t>บ้านวังไลย์</t>
  </si>
  <si>
    <t>บ้านโคกสะอาด</t>
  </si>
  <si>
    <t>บ้านซับบอน</t>
  </si>
  <si>
    <t>บ้านหนองพลวง</t>
  </si>
  <si>
    <t>บ้านหนองชุมแสง</t>
  </si>
  <si>
    <t>บ้านหนองแจง</t>
  </si>
  <si>
    <t>บ้านพญาวัง</t>
  </si>
  <si>
    <t>บ้านราหุล</t>
  </si>
  <si>
    <t>อนุบาลบึงสามพัน(ซับสมอทอด)</t>
  </si>
  <si>
    <r>
      <t xml:space="preserve">บ้านซับสำราญใต้     </t>
    </r>
    <r>
      <rPr>
        <b/>
        <sz val="14"/>
        <rFont val="TH SarabunPSK"/>
        <family val="2"/>
      </rPr>
      <t>อ.บึงสามพัน</t>
    </r>
  </si>
  <si>
    <t>บ้านน้ำเดือด</t>
  </si>
  <si>
    <t>บ้านพรหมยาม</t>
  </si>
  <si>
    <t>บ้านน้ำอ้อม</t>
  </si>
  <si>
    <t>บ้านภูน้ำหยด</t>
  </si>
  <si>
    <t>บ้านซับสวัสดิ์</t>
  </si>
  <si>
    <t>บ้านคลองบง</t>
  </si>
  <si>
    <t>บ้านไทรทอง</t>
  </si>
  <si>
    <t>บ้านไร่ตาพุฒ</t>
  </si>
  <si>
    <t>บ้านดาดอุดม</t>
  </si>
  <si>
    <t>บ้านกระทุ่มทองประชาสรรค์</t>
  </si>
  <si>
    <t>บ้านซับอีลุม</t>
  </si>
  <si>
    <t>วัลลภานุสรณ์</t>
  </si>
  <si>
    <t>บ้านถ้ำมงคลชัย</t>
  </si>
  <si>
    <t>บ้านมาบสมอสามัคคี</t>
  </si>
  <si>
    <t>บ้านพระที่นั่ง</t>
  </si>
  <si>
    <t>บ้านเขายางโปร่ง</t>
  </si>
  <si>
    <t>บ้านไทรงาม</t>
  </si>
  <si>
    <t>บ้านหนองคล้า</t>
  </si>
  <si>
    <t>บ้านวังน้อย</t>
  </si>
  <si>
    <t>บ้านโคกสง่า</t>
  </si>
  <si>
    <t>บ้านซับตะแบก</t>
  </si>
  <si>
    <t>บ้านบุมะกรูด</t>
  </si>
  <si>
    <t>บ้านสระประดู่</t>
  </si>
  <si>
    <t>บ้านนาไร่เดียว</t>
  </si>
  <si>
    <t>บ้านหนองโป่ง</t>
  </si>
  <si>
    <t>บ้านซับสมบูรณ์</t>
  </si>
  <si>
    <t>บ้านใหม่วิไลวัลย์</t>
  </si>
  <si>
    <t>บ้านน้ำร้อน</t>
  </si>
  <si>
    <t>บ้านลำนารวย</t>
  </si>
  <si>
    <t>บ้านหนองไม้สอ</t>
  </si>
  <si>
    <t>บ้านหนองบัวขาว</t>
  </si>
  <si>
    <t>บ้านแก่งหินปูน</t>
  </si>
  <si>
    <t>บ้านตะกุดไผ่</t>
  </si>
  <si>
    <t>บ้านบึงกระจับ</t>
  </si>
  <si>
    <t>บ้านเข็มทอง</t>
  </si>
  <si>
    <t>บ้านโคกปรือ</t>
  </si>
  <si>
    <t>บ้านวังใหญ่</t>
  </si>
  <si>
    <t>ชุมชนบ้านโคกปรง</t>
  </si>
  <si>
    <t>บ้านคลองทราย</t>
  </si>
  <si>
    <t>บ้านโคกสำราญ</t>
  </si>
  <si>
    <t>อนุบาลวัดในเรืองศรีวิเชียรบุรี</t>
  </si>
  <si>
    <t>บ้านด่านเจริญชัย</t>
  </si>
  <si>
    <t>บ้านร่องหอยพัฒนา</t>
  </si>
  <si>
    <t>บ้านสันติธรรม</t>
  </si>
  <si>
    <t>บ้านศรีเทพน้อย</t>
  </si>
  <si>
    <t>บ้านซับน้อยพัฒนา</t>
  </si>
  <si>
    <t>บ้านแควป่าสัก</t>
  </si>
  <si>
    <t>บ้านเขาคลัง</t>
  </si>
  <si>
    <t>บ้านรังย้อย</t>
  </si>
  <si>
    <t>บ้านนาสนุ่น</t>
  </si>
  <si>
    <t>บ้านนาน้ำโครม</t>
  </si>
  <si>
    <t>บ้านจัดสรร</t>
  </si>
  <si>
    <t>บ้านโคกหิน</t>
  </si>
  <si>
    <t>บ้านนาสวรรค์</t>
  </si>
  <si>
    <t>บ้านหนองหมู</t>
  </si>
  <si>
    <t>บ้านโคกตะขบ</t>
  </si>
  <si>
    <t>บ้านม่วงชุม</t>
  </si>
  <si>
    <t>บ้านคลองกระจังวังไทร</t>
  </si>
  <si>
    <t>บ้านทุ่งเศรษฐี</t>
  </si>
  <si>
    <t>บ้านโคกสะแกลาด</t>
  </si>
  <si>
    <t>บ้านเกาะแก้ว</t>
  </si>
  <si>
    <t>บ้านนาตะกุด</t>
  </si>
  <si>
    <t>บ้านหนองบัว</t>
  </si>
  <si>
    <t>บ้านหนองย่างทอย</t>
  </si>
  <si>
    <t>บ้านวังขอน</t>
  </si>
  <si>
    <t>อนุบาลศรีเทพ(สว่างวัฒนา)</t>
  </si>
  <si>
    <t>บ้านเฉลียงทอง</t>
  </si>
  <si>
    <t>บ้านน้ำเขียว</t>
  </si>
  <si>
    <t>บ้านซับวารินทร์</t>
  </si>
  <si>
    <t>บ้านซับเดื่อ</t>
  </si>
  <si>
    <t>บ้านซับกระถินทอง</t>
  </si>
  <si>
    <t>บ้านห้วยตลาด</t>
  </si>
  <si>
    <t>บ้านลำพาด</t>
  </si>
  <si>
    <t>บ้านบัววัฒนา</t>
  </si>
  <si>
    <t>บ้านวังเหว</t>
  </si>
  <si>
    <t>บ้านเนินสวรรค์</t>
  </si>
  <si>
    <t>บ้านท่าสวาย</t>
  </si>
  <si>
    <t>บ้านปู่จ้าว</t>
  </si>
  <si>
    <t>บ้านวังอ่าง</t>
  </si>
  <si>
    <t>บ้านเนินมะค่า</t>
  </si>
  <si>
    <t>บ้านป่าคาย</t>
  </si>
  <si>
    <t>บ้านเนินพัฒนา</t>
  </si>
  <si>
    <t>บ้านลำตาเณร</t>
  </si>
  <si>
    <t>บ้านโคกสง่านาข้าวดอ</t>
  </si>
  <si>
    <t>บ้านนาวังแหน</t>
  </si>
  <si>
    <t>บ้านคลองกะโบน</t>
  </si>
  <si>
    <t>บ้านปางยาง</t>
  </si>
  <si>
    <t>บ้านสระหมื่นเชียง</t>
  </si>
  <si>
    <t>บ้านซับชมภู</t>
  </si>
  <si>
    <t>บ้านหัวโตก</t>
  </si>
  <si>
    <t>บ้านซับตะเคียนทอง</t>
  </si>
  <si>
    <t>บ้านไร่ขอนยางขวาง</t>
  </si>
  <si>
    <t>บ้านโคกคงสมโภชน์</t>
  </si>
  <si>
    <t>บ้านคลองตะพานหิน</t>
  </si>
  <si>
    <t>บ้านนาเฉลียง(เฉลียงทองราษฎร์บำรุง)</t>
  </si>
  <si>
    <t>บ้าน กม.30</t>
  </si>
  <si>
    <t>บ้านตีบใต้</t>
  </si>
  <si>
    <t>บ้านวังท่าดี</t>
  </si>
  <si>
    <t>บ้านไร่เหนือ</t>
  </si>
  <si>
    <t>บ้านกองทูล(พิทักษ์ราษฎร์วิทยาคาร)</t>
  </si>
  <si>
    <t>บ้านเพชรละคร</t>
  </si>
  <si>
    <t>บ้านวังโบสถ์</t>
  </si>
  <si>
    <t>บ้านท่าแดง</t>
  </si>
  <si>
    <t>ชุมชนบ้านโภชน์</t>
  </si>
  <si>
    <t>บ้านนาทุ่ง</t>
  </si>
  <si>
    <t>อนุบาลหนองไผ่</t>
  </si>
  <si>
    <t>บ้านกลาง</t>
  </si>
  <si>
    <t>บ้านห้วยโป่ง-ไผ่ขวาง</t>
  </si>
  <si>
    <t>บ้านบ่อไทย</t>
  </si>
  <si>
    <t>บ้าน กม.35</t>
  </si>
  <si>
    <r>
      <t xml:space="preserve">บ้านพรหมประชาสรรค์      </t>
    </r>
    <r>
      <rPr>
        <b/>
        <sz val="14"/>
        <rFont val="TH SarabunPSK"/>
        <family val="2"/>
      </rPr>
      <t>อ.วิเชียรบุรี</t>
    </r>
  </si>
  <si>
    <r>
      <t xml:space="preserve">บ้านซับหินเพลิง             </t>
    </r>
    <r>
      <rPr>
        <b/>
        <sz val="14"/>
        <rFont val="TH SarabunPSK"/>
        <family val="2"/>
      </rPr>
      <t>อ.ศรีเทพ</t>
    </r>
  </si>
  <si>
    <r>
      <t xml:space="preserve">บ้านท่าเยี่ยม                  </t>
    </r>
    <r>
      <rPr>
        <b/>
        <sz val="14"/>
        <rFont val="TH SarabunPSK"/>
        <family val="2"/>
      </rPr>
      <t xml:space="preserve"> อ.หนองไผ่</t>
    </r>
  </si>
  <si>
    <t xml:space="preserve">                                  รวมเงิน</t>
  </si>
  <si>
    <t>2 เมย.61</t>
  </si>
  <si>
    <t>ฎ.622</t>
  </si>
  <si>
    <t>เบิกค่า พรบ.รถยนต์</t>
  </si>
  <si>
    <t>ฎ.623</t>
  </si>
  <si>
    <t>1.บ้านโป่งบุญเจิรญ</t>
  </si>
  <si>
    <t>2.บ้านท่าด้วง,</t>
  </si>
  <si>
    <t>ฎ.625</t>
  </si>
  <si>
    <t>เบิกค่าพาหนะ</t>
  </si>
  <si>
    <t>ฎ.624</t>
  </si>
  <si>
    <t>ค่าเดินทางครู 13 ราย</t>
  </si>
  <si>
    <t>ไอ.274</t>
  </si>
  <si>
    <t>3 เมย.61</t>
  </si>
  <si>
    <t>ไอ.248</t>
  </si>
  <si>
    <t>ค่าตรายาง/นิเทศ</t>
  </si>
  <si>
    <t>ไอ.249</t>
  </si>
  <si>
    <t>ค่าวารสาร ปชส.</t>
  </si>
  <si>
    <t>ยืมเงิน ปาริชาติ</t>
  </si>
  <si>
    <t>โทร AIS กพ.61 มือถือ</t>
  </si>
  <si>
    <t>ฎ.632</t>
  </si>
  <si>
    <t>ฎ.634</t>
  </si>
  <si>
    <t>ฎ.633</t>
  </si>
  <si>
    <t>เบิก ของ กพ.61</t>
  </si>
  <si>
    <t>เบิก ของ มีค.61</t>
  </si>
  <si>
    <t>ไอ.250</t>
  </si>
  <si>
    <t>ฎ.639</t>
  </si>
  <si>
    <t>ฎ.638</t>
  </si>
  <si>
    <t>จ้างพนง.ขับรถ</t>
  </si>
  <si>
    <t>จ้างพนง.ขับรถ มค.61</t>
  </si>
  <si>
    <t>จ้างพนง.ขับรถ กพ.61</t>
  </si>
  <si>
    <t>ฎ.641</t>
  </si>
  <si>
    <t>ฎ.642</t>
  </si>
  <si>
    <t>ไอ.257</t>
  </si>
  <si>
    <t>ค่าวัสดุซ่อมคอมฯ</t>
  </si>
  <si>
    <t>ไอ.258</t>
  </si>
  <si>
    <t>11 เมย.61</t>
  </si>
  <si>
    <t>ค่าจ้างเวรยาม/แม่บ้าน พิมพ์ดีด  ค.2</t>
  </si>
  <si>
    <t>ว.1392</t>
  </si>
  <si>
    <t>ค่าจ้าง เขต 9 ราย  ครั้งที่ 2</t>
  </si>
  <si>
    <t>ไอ.259</t>
  </si>
  <si>
    <t xml:space="preserve">   ตัดไปค่าไฟฟ้า</t>
  </si>
  <si>
    <t xml:space="preserve">   รับจากค่าโทรศัพท์</t>
  </si>
  <si>
    <t>ฎ.646</t>
  </si>
  <si>
    <t>ฎ.649</t>
  </si>
  <si>
    <t>ฎ.650</t>
  </si>
  <si>
    <t>ฎ.651</t>
  </si>
  <si>
    <t>ฎ.658</t>
  </si>
  <si>
    <t>ฎ.664</t>
  </si>
  <si>
    <t>ฎ.665</t>
  </si>
  <si>
    <t>ฎ.667</t>
  </si>
  <si>
    <t>ฎ.668</t>
  </si>
  <si>
    <t>ฎ.678</t>
  </si>
  <si>
    <t>17 เมย.61</t>
  </si>
  <si>
    <t>ฎ.675</t>
  </si>
  <si>
    <t>ฎ.428+556+676</t>
  </si>
  <si>
    <t>ฎ.674-5</t>
  </si>
  <si>
    <t>ไอ.262</t>
  </si>
  <si>
    <t>น้ำดื่ม มีค.61</t>
  </si>
  <si>
    <t>ไอ.263</t>
  </si>
  <si>
    <t>ไอ.347</t>
  </si>
  <si>
    <t>เบิก มีค.61</t>
  </si>
  <si>
    <t>เบิกเดือน มีค.61</t>
  </si>
  <si>
    <t>ว 1428</t>
  </si>
  <si>
    <t>เดินทางอบรม ITA Online</t>
  </si>
  <si>
    <t>18 เมย.61</t>
  </si>
  <si>
    <t>ฎ.681</t>
  </si>
  <si>
    <t>เงินยืม ปาจรีย์</t>
  </si>
  <si>
    <t>24 เมย.61</t>
  </si>
  <si>
    <t>ว 1537</t>
  </si>
  <si>
    <t>ค่าพาหนะอบรมคูปองครู</t>
  </si>
  <si>
    <t>ว.1550</t>
  </si>
  <si>
    <t>ว่ายน้ำเพื่อชีวิต</t>
  </si>
  <si>
    <t>ว.1543</t>
  </si>
  <si>
    <t>โครงการพัฒนาการจัดการศึกษาเรียนรวม</t>
  </si>
  <si>
    <t>30 เมย.61</t>
  </si>
  <si>
    <t>ว.1645</t>
  </si>
  <si>
    <t>ค่าพาหนะประชุมหลักสูตรการศึกษาปฐมวัย</t>
  </si>
  <si>
    <t>ยอดเดิม 126240</t>
  </si>
  <si>
    <t>รร.บ่อไทย</t>
  </si>
  <si>
    <t>คชจ.โรงเรียนต้นแบบลูกเสือ</t>
  </si>
  <si>
    <t>ว.1572</t>
  </si>
  <si>
    <t>25 เมย.61</t>
  </si>
  <si>
    <t>27 เมย.61</t>
  </si>
  <si>
    <t>ว.1622</t>
  </si>
  <si>
    <t>ครูขั้นวิกฤต ครั้งที่ 2</t>
  </si>
  <si>
    <t>(โครงการพัฒนาหลักสูตรตามกลุ่มสาระ ยอด คก. 126240)</t>
  </si>
  <si>
    <t>โครงการพัฒนาองค์กรสู่ความเป็นเลิศ</t>
  </si>
  <si>
    <t>เดิม208740</t>
  </si>
  <si>
    <t>ฎ.697</t>
  </si>
  <si>
    <t>ฎ.698</t>
  </si>
  <si>
    <t>ไอ.277</t>
  </si>
  <si>
    <t>ฎ.700</t>
  </si>
  <si>
    <t>ค่าเดินทาง 3 ราย</t>
  </si>
  <si>
    <t>ฎ.699</t>
  </si>
  <si>
    <t>ค่าเดินทาง จุฑารัตน์</t>
  </si>
  <si>
    <t>ฎ.701</t>
  </si>
  <si>
    <t>ฎ.702</t>
  </si>
  <si>
    <t xml:space="preserve">                               ยอดรอจัดโครงการ</t>
  </si>
  <si>
    <t xml:space="preserve">                         ยอดรอจัดโครงการ</t>
  </si>
  <si>
    <t>เบิกของ เมย.61</t>
  </si>
  <si>
    <t>พี.387</t>
  </si>
  <si>
    <t>พี.38</t>
  </si>
  <si>
    <t>ฎ.704</t>
  </si>
  <si>
    <t>ฎ.708</t>
  </si>
  <si>
    <t>ฎ.706</t>
  </si>
  <si>
    <t>ค่าเดินทาง พรเมษา</t>
  </si>
  <si>
    <t>ฎ.709</t>
  </si>
  <si>
    <t>ฎ.707-8</t>
  </si>
  <si>
    <t>ค่าจัดพิมพ์ข้อสอบ</t>
  </si>
  <si>
    <t>พี.378</t>
  </si>
  <si>
    <t>พี.377</t>
  </si>
  <si>
    <t>พี.376</t>
  </si>
  <si>
    <t>เหลือเข้า งบกองกลาง</t>
  </si>
  <si>
    <t>ว.1656</t>
  </si>
  <si>
    <t>ปรับปรุงไฟฟ้า-ประปา ไอซียู     รร.วัลภานุสรณ์</t>
  </si>
  <si>
    <t>ฎ.168</t>
  </si>
  <si>
    <t>16 ธค.60</t>
  </si>
  <si>
    <t>20 เมย.61</t>
  </si>
  <si>
    <t>ฎ.692</t>
  </si>
  <si>
    <t>เบิกของ มีค..61</t>
  </si>
  <si>
    <t>ฎ.596</t>
  </si>
  <si>
    <t>ค่าล่วงเวลา กลุ่มแผนฯ</t>
  </si>
  <si>
    <t>ฎ.685</t>
  </si>
  <si>
    <t>ค่าดูดส้วม</t>
  </si>
  <si>
    <t>ฎ.686</t>
  </si>
  <si>
    <t>ฎ.687</t>
  </si>
  <si>
    <t>ฎ.688</t>
  </si>
  <si>
    <t>ฎ.689</t>
  </si>
  <si>
    <t>ฎ.691</t>
  </si>
  <si>
    <t>ประชุมกก.</t>
  </si>
  <si>
    <t>เรียนรวม</t>
  </si>
  <si>
    <t>ร.29052</t>
  </si>
  <si>
    <t>ไฟฟ้า ไอซียู</t>
  </si>
  <si>
    <t>ร.001</t>
  </si>
  <si>
    <t>ธนิษฐา คืนเงินยืม ฎ.43</t>
  </si>
  <si>
    <t>คืนเงินยืม ธีรพงศ์ ฎ.409</t>
  </si>
  <si>
    <t>28 กพ.61</t>
  </si>
  <si>
    <t>ปาริชาติ  คืนเงินยืม ฎ.437</t>
  </si>
  <si>
    <t>ปิยะวรรณ์ คืนเงินยืม ฎ.442</t>
  </si>
  <si>
    <t xml:space="preserve"> กานพิชชาพัชร์ คืนเงินยืม ฎ.469</t>
  </si>
  <si>
    <t>ธีรพงศ์ คืนเงินยืม ฎ.699</t>
  </si>
  <si>
    <t>02 พค.61</t>
  </si>
  <si>
    <t>ว.1735</t>
  </si>
  <si>
    <t>ค่าจ้างครูวิทย์-คณิต์   ครั้งที่ 3</t>
  </si>
  <si>
    <t>ว. 1719</t>
  </si>
  <si>
    <t>ศน.แอนคืนเงินยืม ฎ.128</t>
  </si>
  <si>
    <t>ฎ.128</t>
  </si>
  <si>
    <t>26มค.61</t>
  </si>
  <si>
    <t>ปัทมาภรณ์ คืนเงินยืม ฎ.298</t>
  </si>
  <si>
    <t>25 มค.61</t>
  </si>
  <si>
    <t>ธีรพงศ์ คืนเงินยืม ฎ.318</t>
  </si>
  <si>
    <t>iรองสันฯ  คืนเงินยืม ฎ.343</t>
  </si>
  <si>
    <t>ศน.หนึ่ง คืนเงินยืม ฎ.354</t>
  </si>
  <si>
    <t>5 กพ.61</t>
  </si>
  <si>
    <t>เบิก มีค.61 เอไอเอส</t>
  </si>
  <si>
    <t>ฎ.718</t>
  </si>
  <si>
    <t>1 พค.61</t>
  </si>
  <si>
    <t>เบิก มีค.61 ทีโอที</t>
  </si>
  <si>
    <t>ฎ.717</t>
  </si>
  <si>
    <t>ค่าเดินทางสุระศักดิ์,</t>
  </si>
  <si>
    <t>ฎ.722</t>
  </si>
  <si>
    <t>ฎ.721</t>
  </si>
  <si>
    <t>ค่าเดินทางคนึง+2 ราย</t>
  </si>
  <si>
    <t>ฎ.720</t>
  </si>
  <si>
    <t>1พค.61</t>
  </si>
  <si>
    <t>ไอ.283</t>
  </si>
  <si>
    <t>2 พค.61</t>
  </si>
  <si>
    <t>ไอ.284</t>
  </si>
  <si>
    <t>ค่าเอกสาร NT</t>
  </si>
  <si>
    <t>3 พค.61</t>
  </si>
  <si>
    <t>ฎ.727</t>
  </si>
  <si>
    <t>ฎ.728</t>
  </si>
  <si>
    <t>ไอ.286</t>
  </si>
  <si>
    <t>เบิก ของ เมย.61</t>
  </si>
  <si>
    <t>ศิริพรรณ</t>
  </si>
  <si>
    <t>ฎ.736</t>
  </si>
  <si>
    <t>เงินยืม ประชุม ผอ. (ศิริพรรณ)</t>
  </si>
  <si>
    <t>ตกเบิก นายสาโรจน์ มีค.-เมย.61</t>
  </si>
  <si>
    <t>พี.394</t>
  </si>
  <si>
    <t>7 พค.61</t>
  </si>
  <si>
    <t>พี.395</t>
  </si>
  <si>
    <t>8พค.61</t>
  </si>
  <si>
    <t>นส.ธณัฐฐภร พรมดำ ลากออก 30 มีค.</t>
  </si>
  <si>
    <t>ผุสดี คืนเงินยืม ฎ.525</t>
  </si>
  <si>
    <t xml:space="preserve">    13.2 ค่าไฟฟ้า</t>
  </si>
  <si>
    <t xml:space="preserve">    13.3 ค่าไปรษณีย์</t>
  </si>
  <si>
    <t xml:space="preserve">    13.4 ค่าโทรศัพท์</t>
  </si>
  <si>
    <t xml:space="preserve"> 3. ค่าซ่อมแอร์</t>
  </si>
  <si>
    <t xml:space="preserve"> 4. ค่าน้ำมันเชื้อเพลิง</t>
  </si>
  <si>
    <t xml:space="preserve"> 5. ค่าซ่อมรถฯ</t>
  </si>
  <si>
    <t>อนุมัติ</t>
  </si>
  <si>
    <t xml:space="preserve"> 13. ค่าสาธารณูปโภค</t>
  </si>
  <si>
    <t>รายการงบประจำสำนักงาน</t>
  </si>
  <si>
    <t xml:space="preserve">           </t>
  </si>
  <si>
    <t xml:space="preserve"> 2. ค่าวัสดุสำนักงาน</t>
  </si>
  <si>
    <t xml:space="preserve"> 6. ค่าเบี้ยประชุมกรรมการ กตปน.</t>
  </si>
  <si>
    <t xml:space="preserve">  8. ค่าซ่อมแซมสิ่งก่อสร้าง</t>
  </si>
  <si>
    <t xml:space="preserve">  7. ค่าเบี้ยเลี้ยง+พาหนะ</t>
  </si>
  <si>
    <t xml:space="preserve">  9. ค่าจ้างถ่ายเอกสาร</t>
  </si>
  <si>
    <t xml:space="preserve">  10. ค่าประกันภัยรถยนต์</t>
  </si>
  <si>
    <t xml:space="preserve">  11. คชจ.บริหารจัดการสำนักงาน</t>
  </si>
  <si>
    <t xml:space="preserve">  12. ค่าอาหารทำการนอกเวลา</t>
  </si>
  <si>
    <t xml:space="preserve">    13.1 ค่าน้ำประปา</t>
  </si>
  <si>
    <t xml:space="preserve">    12.1 ค่าน้ำประปา</t>
  </si>
  <si>
    <t>เงินอุดหนุนภาคเรียน 1/61 (70%)</t>
  </si>
  <si>
    <t>15 พค.61</t>
  </si>
  <si>
    <t>ว.1861</t>
  </si>
  <si>
    <t>p.400-404</t>
  </si>
  <si>
    <t>เบิกเพื่อจ่าย  193 รร.</t>
  </si>
  <si>
    <t>ว. 1838</t>
  </si>
  <si>
    <t>ได้รับอนุมัติเงิน ครั้งที่ 2</t>
  </si>
  <si>
    <t>ว 1867</t>
  </si>
  <si>
    <t>ค่าเช่าบ้าน ครั้งที่ 2</t>
  </si>
  <si>
    <t>เบิกของ เมย..61</t>
  </si>
  <si>
    <t>ไอ.290</t>
  </si>
  <si>
    <t>ไอ.291</t>
  </si>
  <si>
    <t>ค่าวัสดุ 5 ส. ครั้ง 2</t>
  </si>
  <si>
    <t>ไอ.292</t>
  </si>
  <si>
    <t>ฎ.744</t>
  </si>
  <si>
    <t>ฎ.743</t>
  </si>
  <si>
    <t>เบิกเดือน เมย.61</t>
  </si>
  <si>
    <t>ฎ.745</t>
  </si>
  <si>
    <t>ค่าน้ำมัน รร.</t>
  </si>
  <si>
    <t>ไอ.299</t>
  </si>
  <si>
    <t>ไอ.295</t>
  </si>
  <si>
    <t>ค่าน้ำดื่ม เมย.61</t>
  </si>
  <si>
    <t>ไอ.298</t>
  </si>
  <si>
    <t>ซื้อเกียรติบัตน/ยกระดับ</t>
  </si>
  <si>
    <t>โครงการภาษาไทย</t>
  </si>
  <si>
    <t>ฎ.759</t>
  </si>
  <si>
    <t>ไปคืน รหัส 002</t>
  </si>
  <si>
    <t>ค่าเดินทางสุกันยา , นิสานารถ</t>
  </si>
  <si>
    <t>ไอ.296</t>
  </si>
  <si>
    <t>ไอ.297</t>
  </si>
  <si>
    <t>ค่าเอกสารอบรม</t>
  </si>
  <si>
    <t>ฎ.761</t>
  </si>
  <si>
    <t>ไอ.305</t>
  </si>
  <si>
    <t>ไอ.308</t>
  </si>
  <si>
    <t>ไอ.306</t>
  </si>
  <si>
    <t>ไอ.307</t>
  </si>
  <si>
    <t>ไอ.309</t>
  </si>
  <si>
    <t>ค่าทำเอกสารขับเคลื่อนแผนฯ</t>
  </si>
  <si>
    <t>ฎ.774</t>
  </si>
  <si>
    <t>ค่าน้ำมันรถ รร.</t>
  </si>
  <si>
    <t>ฎ.763</t>
  </si>
  <si>
    <t>ฎ.764</t>
  </si>
  <si>
    <t>ฎ.765</t>
  </si>
  <si>
    <t>เบิกของ พ.ค.61</t>
  </si>
  <si>
    <t>พี.410</t>
  </si>
  <si>
    <t>21 พค.61</t>
  </si>
  <si>
    <t>พี.415</t>
  </si>
  <si>
    <t>เบิกของ เมย.61 -พค.61</t>
  </si>
  <si>
    <t>พี.411</t>
  </si>
  <si>
    <t>พี.412</t>
  </si>
  <si>
    <t>พี.413</t>
  </si>
  <si>
    <t>พี.414</t>
  </si>
  <si>
    <t>18 พค.61</t>
  </si>
  <si>
    <t>ฎ.180</t>
  </si>
  <si>
    <t>ฎ.167</t>
  </si>
  <si>
    <t>เบิกของ พย.60 /cat .net</t>
  </si>
  <si>
    <t>ค่าเช่าสัญญาณ Net เมย.61</t>
  </si>
  <si>
    <t>ตัดไปค่าไฟฟ้า</t>
  </si>
  <si>
    <t xml:space="preserve">   รับงบเพิ่ม ครั้งที่ 2</t>
  </si>
  <si>
    <t xml:space="preserve"> รับจากเบี้ยเลี้ยง</t>
  </si>
  <si>
    <t xml:space="preserve">   รับงบเพิ่ม ครั้งที่ 1</t>
  </si>
  <si>
    <t>เบิกของ ธค.60/ทีโฮที</t>
  </si>
  <si>
    <t>เบิก ทีโอที  กพ.61</t>
  </si>
  <si>
    <t>24 แมย.61</t>
  </si>
  <si>
    <t>ค่า เน็ต  มีค.61</t>
  </si>
  <si>
    <t xml:space="preserve"> โอนไปงบประจำ ครั้งที่ 2 (5 แสน)</t>
  </si>
  <si>
    <t>22 พค.61</t>
  </si>
  <si>
    <t>ว 2005</t>
  </si>
  <si>
    <t>ไอ.315</t>
  </si>
  <si>
    <t>ค่าจ้างเหมารถ</t>
  </si>
  <si>
    <t>ไอ.314</t>
  </si>
  <si>
    <t>ไอ.313</t>
  </si>
  <si>
    <t>ฎ.797</t>
  </si>
  <si>
    <t>ฎ.793</t>
  </si>
  <si>
    <t xml:space="preserve">                                            รวมเบิก</t>
  </si>
  <si>
    <t>ฎ.785</t>
  </si>
  <si>
    <t>เบิก มีค. - พค.61</t>
  </si>
  <si>
    <t>พี.421</t>
  </si>
  <si>
    <t>เบิกของ พค.61</t>
  </si>
  <si>
    <t>พี.422</t>
  </si>
  <si>
    <t>เบิกของ เมย.61-พค.61</t>
  </si>
  <si>
    <t>พี.423</t>
  </si>
  <si>
    <t xml:space="preserve"> - ร.ร.อนุบาลบึงสามพัน</t>
  </si>
  <si>
    <t>1. รร.หนองบัวทอง</t>
  </si>
  <si>
    <t>2. รร.บ้านซับน้อย</t>
  </si>
  <si>
    <t>3. รร.หนองบัวขาว</t>
  </si>
  <si>
    <t>4. รร.บ้านซับอีลุม</t>
  </si>
  <si>
    <t>23 พค.61</t>
  </si>
  <si>
    <t>ว.2063</t>
  </si>
  <si>
    <t>ค่าเดินทาง+เบี้ยเลี้ยง ประชุม PISA</t>
  </si>
  <si>
    <t>24 พค.61</t>
  </si>
  <si>
    <t>ฎ.803</t>
  </si>
  <si>
    <t>เงินยืม อนวัฒน์</t>
  </si>
  <si>
    <t>ฎ.801</t>
  </si>
  <si>
    <t>เงินยืม ประชา</t>
  </si>
  <si>
    <t>ฎ.804</t>
  </si>
  <si>
    <t>ฎ.805</t>
  </si>
  <si>
    <t>ฎ.807</t>
  </si>
  <si>
    <t>ค่าเดินทาง รัชนี</t>
  </si>
  <si>
    <t>ค่าเดินทาง นิเทศ รร.  22 ราย</t>
  </si>
  <si>
    <t xml:space="preserve">   อ.วิเชียรบุรี</t>
  </si>
  <si>
    <t>ชุมชนโคกปรง</t>
  </si>
  <si>
    <t>กระทุมทองประชาสรรค์</t>
  </si>
  <si>
    <t>แสงมณีวิทยา</t>
  </si>
  <si>
    <t>อนุบาลวัดในเรืงอศรีฯ</t>
  </si>
  <si>
    <t>เนินสะอาด</t>
  </si>
  <si>
    <t xml:space="preserve">   อ.หนองไผ่</t>
  </si>
  <si>
    <t>สันเจริญโป่งสะทอน</t>
  </si>
  <si>
    <t>เนินคนธา</t>
  </si>
  <si>
    <t>ท่าสวาย</t>
  </si>
  <si>
    <t>ไรขอนยางขวาง</t>
  </si>
  <si>
    <t>ท่าแดง</t>
  </si>
  <si>
    <t>นาทุ่ง</t>
  </si>
  <si>
    <t>นาเฉลียงใต้</t>
  </si>
  <si>
    <t>คลองกรวด</t>
  </si>
  <si>
    <t>บ่อไทย</t>
  </si>
  <si>
    <t>ตีบใต้</t>
  </si>
  <si>
    <t>นาวังแหน</t>
  </si>
  <si>
    <t>โคกเจริญ</t>
  </si>
  <si>
    <t>ซับกระถินทอง</t>
  </si>
  <si>
    <t>ไร่เหนือ</t>
  </si>
  <si>
    <t>เนินมะค่า</t>
  </si>
  <si>
    <t>วังอ่าง</t>
  </si>
  <si>
    <t>ลำตาเณร</t>
  </si>
  <si>
    <t>โคกคงสมโภชน์</t>
  </si>
  <si>
    <t>คลองกระโบน</t>
  </si>
  <si>
    <t>เนินสวรรค์</t>
  </si>
  <si>
    <t>เพชรละคร</t>
  </si>
  <si>
    <t>สระเกษ</t>
  </si>
  <si>
    <t>ซับตะเคียนทอง</t>
  </si>
  <si>
    <t>กม.30</t>
  </si>
  <si>
    <t>ปากตก</t>
  </si>
  <si>
    <t>วังเหว</t>
  </si>
  <si>
    <t>บ้านนาเฉลียง</t>
  </si>
  <si>
    <t>วังท่าดี</t>
  </si>
  <si>
    <t>วังโบสถ์</t>
  </si>
  <si>
    <t>ตะกุดงาม</t>
  </si>
  <si>
    <t>โคกสง่า-นาข้าวดอ</t>
  </si>
  <si>
    <t>คลองตะพานหิน</t>
  </si>
  <si>
    <t>พงษ์เพชรอนุสรณ์</t>
  </si>
  <si>
    <t>กม.35</t>
  </si>
  <si>
    <t>ห้วยโป่งไผ่ขวาง</t>
  </si>
  <si>
    <t>คลองกระจังวังไทร</t>
  </si>
  <si>
    <t xml:space="preserve">   อ.ศรีเทพ</t>
  </si>
  <si>
    <t>หนองสรวง</t>
  </si>
  <si>
    <t>เกาะแก้ว</t>
  </si>
  <si>
    <t>คลองดู่</t>
  </si>
  <si>
    <t>วังขอน</t>
  </si>
  <si>
    <t>ลำตะคร้อ</t>
  </si>
  <si>
    <t xml:space="preserve">   อ.บึงสามพัน</t>
  </si>
  <si>
    <t>โคกกรวด</t>
  </si>
  <si>
    <t>ซับบอน</t>
  </si>
  <si>
    <t>หนองพลวง</t>
  </si>
  <si>
    <t>โคกสะอาด</t>
  </si>
  <si>
    <t>ซับไม้แดง</t>
  </si>
  <si>
    <t>อนุบาลบึงฯ</t>
  </si>
  <si>
    <t>พญาวัง</t>
  </si>
  <si>
    <t>ซับสามีคคี</t>
  </si>
  <si>
    <t>เนินสมบูรณ์</t>
  </si>
  <si>
    <t>ชุมชนวังพิกุล</t>
  </si>
  <si>
    <t>โป่งบุญเจริญ</t>
  </si>
  <si>
    <t>ศรีมงคล</t>
  </si>
  <si>
    <t>พนมเพชร</t>
  </si>
  <si>
    <t>เขาพลวง</t>
  </si>
  <si>
    <t>วังไลย์</t>
  </si>
  <si>
    <t>หนองแจง</t>
  </si>
  <si>
    <t>หนองชุมแสง</t>
  </si>
  <si>
    <t>ซับสำราญเหนือ</t>
  </si>
  <si>
    <t>คลองตะคร้อ</t>
  </si>
  <si>
    <t>ไอ.320</t>
  </si>
  <si>
    <t>ไอ.321</t>
  </si>
  <si>
    <t>28 พค.61</t>
  </si>
  <si>
    <t>ไอ.319</t>
  </si>
  <si>
    <t>28พค.61</t>
  </si>
  <si>
    <t>ไอ.317</t>
  </si>
  <si>
    <t>ไอ.318</t>
  </si>
  <si>
    <t>ไอ.322</t>
  </si>
  <si>
    <t>ฎ.815</t>
  </si>
  <si>
    <t>ฎ.814</t>
  </si>
  <si>
    <t>ค่าเดินทางประชุมแผนบูรณาการความร่วมมือระบบกลไกฯ</t>
  </si>
  <si>
    <t>31 พค.61</t>
  </si>
  <si>
    <t>ว 2175</t>
  </si>
  <si>
    <t>ว 2152</t>
  </si>
  <si>
    <t>ค่าใช้จ่ายตรวจประเมินผลงานทางวิชาการ</t>
  </si>
  <si>
    <t>ค่าจ้างครูพี่เลี้ยงเด็กพิการ ค.1</t>
  </si>
  <si>
    <t>ค่าจ้างครูพี่เลี้ยงเด็กพิการ ค.2</t>
  </si>
  <si>
    <t>ว 2200</t>
  </si>
  <si>
    <t>ว 2114</t>
  </si>
  <si>
    <t>ค่าพาหนะประชุมการประชาสัมพันธ์ยุคดิจิตัล</t>
  </si>
  <si>
    <t>จุฑารัตน์</t>
  </si>
  <si>
    <t>1 มิย.61</t>
  </si>
  <si>
    <t>ว 2220</t>
  </si>
  <si>
    <t>คชจ.ระบบดูแลช่วยเหลือคุ้มครองนักเรียน</t>
  </si>
  <si>
    <t>ว 2251</t>
  </si>
  <si>
    <t>คชจ.สำนักงานเขตพื้นที่การศึกษาสุจริต</t>
  </si>
  <si>
    <t>ประชาคืนเงิน ฎ.801</t>
  </si>
  <si>
    <t>4 มิย.61</t>
  </si>
  <si>
    <t>ว 2263</t>
  </si>
  <si>
    <t>กิจกรรมต้านภัยยาเสพติด</t>
  </si>
  <si>
    <t>ว 2260</t>
  </si>
  <si>
    <t>ศน.แอนคืนเงินสด</t>
  </si>
  <si>
    <t>รร.บ้านนาเฉลียง</t>
  </si>
  <si>
    <t>ฎ.824</t>
  </si>
  <si>
    <t>ฎ.825</t>
  </si>
  <si>
    <t>ค่าซ่อมรถ ร.ร.</t>
  </si>
  <si>
    <t>ฎ.823</t>
  </si>
  <si>
    <t>ฎ.826</t>
  </si>
  <si>
    <t>ค่าเก็บขยะ</t>
  </si>
  <si>
    <t>คชจ.ประชุม ชาติ</t>
  </si>
  <si>
    <t>ไอ.326</t>
  </si>
  <si>
    <t>ไอ.327</t>
  </si>
  <si>
    <t>ซ่อมประตูห้องน้ำหญิง</t>
  </si>
  <si>
    <t>ไอ.328</t>
  </si>
  <si>
    <t>17 พค.61</t>
  </si>
  <si>
    <t>ว 1866</t>
  </si>
  <si>
    <t>คชจ.อบรมทางไกลดาวเทียม New DLTV</t>
  </si>
  <si>
    <t>ว 1887</t>
  </si>
  <si>
    <t>โครงการโรงเรียนสุจริต "ป้องกันการทุจริต"</t>
  </si>
  <si>
    <t>ฎ.840</t>
  </si>
  <si>
    <t>คชจ.ประชุม  ร รร.</t>
  </si>
  <si>
    <t>ค่าเดินทาง นิเทศ รร. 17 ราย</t>
  </si>
  <si>
    <t>ฎ.841</t>
  </si>
  <si>
    <t>ไอ.329</t>
  </si>
  <si>
    <t>ไอ.331</t>
  </si>
  <si>
    <t>ไอ.332</t>
  </si>
  <si>
    <t>5 มิย.61</t>
  </si>
  <si>
    <t>ไอ.333</t>
  </si>
  <si>
    <t>4 มมิย.61</t>
  </si>
  <si>
    <t>ไอ.334</t>
  </si>
  <si>
    <t>ซ่อมหลังคาห้อง ผอ.เดิม</t>
  </si>
  <si>
    <t>ไอ.335</t>
  </si>
  <si>
    <t>ค่าวัสดุ ภาษาไทย</t>
  </si>
  <si>
    <t>ไอ.336</t>
  </si>
  <si>
    <t>ไอ.337</t>
  </si>
  <si>
    <t>ไอ.338</t>
  </si>
  <si>
    <t>ช่อมรถ 3689 พช.</t>
  </si>
  <si>
    <t>ไอ.339</t>
  </si>
  <si>
    <t>ไอ.340</t>
  </si>
  <si>
    <t>ถ่ายเอกสาร ITA</t>
  </si>
  <si>
    <t>ค่าน้ำดื่ม พค.61</t>
  </si>
  <si>
    <t>ฎ.845</t>
  </si>
  <si>
    <t>ไอ.342</t>
  </si>
  <si>
    <t>ไอ.343</t>
  </si>
  <si>
    <t>ไอ.344</t>
  </si>
  <si>
    <t>ไอ.345</t>
  </si>
  <si>
    <t>ไอ.346</t>
  </si>
  <si>
    <t>ค่าวัสดุ รร.กม.35</t>
  </si>
  <si>
    <t>6 มิย.61</t>
  </si>
  <si>
    <t>ฎ.851</t>
  </si>
  <si>
    <t>ค่าเดินทาง ครู 9 ราย</t>
  </si>
  <si>
    <t>ฎ.852</t>
  </si>
  <si>
    <t>ไอ.349</t>
  </si>
  <si>
    <t>6 มสิย.61</t>
  </si>
  <si>
    <t>เบิก เมย. - พค.61</t>
  </si>
  <si>
    <t>8 มิย.61</t>
  </si>
  <si>
    <t>ไอ.352</t>
  </si>
  <si>
    <t>กวางคืนเงินสด ฎ.804</t>
  </si>
  <si>
    <t>13 มิย.61</t>
  </si>
  <si>
    <t>ไอ.353</t>
  </si>
  <si>
    <t>ถ่ายเอกสารประชุม</t>
  </si>
  <si>
    <t>ถ่ายเอกสาร วาระประชุม</t>
  </si>
  <si>
    <t>ไอ.354</t>
  </si>
  <si>
    <t>ไอ.355</t>
  </si>
  <si>
    <t>ไอ.356</t>
  </si>
  <si>
    <t>ไอ.455</t>
  </si>
  <si>
    <t>เบิก ของ พค.61</t>
  </si>
  <si>
    <t>12 มิย.61</t>
  </si>
  <si>
    <t>ว.2312</t>
  </si>
  <si>
    <t>ค่าเดินทางประชุม รักษ์ภาษาไทย</t>
  </si>
  <si>
    <t>14 มิย.61</t>
  </si>
  <si>
    <t>ว.2443</t>
  </si>
  <si>
    <t>ค่าเดินทางประชุมประเมินผลนักเรียน  (PISA)</t>
  </si>
  <si>
    <t>13มิย.61</t>
  </si>
  <si>
    <t>ไอ.357</t>
  </si>
  <si>
    <t>ไอ.358</t>
  </si>
  <si>
    <t>ไอ.359</t>
  </si>
  <si>
    <t>ไอ.360</t>
  </si>
  <si>
    <t>ค่าซ่อมแซมอาคารฯ  รร.แก่งหินปูน</t>
  </si>
  <si>
    <t>ไอ.361</t>
  </si>
  <si>
    <t>เบิกเงินค่าซ่อม</t>
  </si>
  <si>
    <t>พี.461</t>
  </si>
  <si>
    <t>เบิก มิย.61</t>
  </si>
  <si>
    <t>ไอ.365</t>
  </si>
  <si>
    <t>ไอ.366</t>
  </si>
  <si>
    <t>ไอ.367</t>
  </si>
  <si>
    <t>ไอ.368</t>
  </si>
  <si>
    <t>พี.462</t>
  </si>
  <si>
    <t>ประชุมยกย่องเชิดชูเกียรติ</t>
  </si>
  <si>
    <t>ประชุมฯ  เครื่องราชอิสริยาภรณ์</t>
  </si>
  <si>
    <t>15 มิย.61</t>
  </si>
  <si>
    <t>ว 2459</t>
  </si>
  <si>
    <t>ค่าเดินทางประชุมจัดกิจกรรมโดยใช้หนังสือพระราชนิพนธ์ฯ</t>
  </si>
  <si>
    <t>ฎ.892</t>
  </si>
  <si>
    <t>ค่าเดินทาง 4 ราย สุระศักดิ์,ธนรันต์</t>
  </si>
  <si>
    <t>ฎ.891</t>
  </si>
  <si>
    <t>โทร AIS พค.61 มือถือ</t>
  </si>
  <si>
    <t>ฎ.894</t>
  </si>
  <si>
    <t>ฎ.893</t>
  </si>
  <si>
    <t>เบิกเดือน พค.61</t>
  </si>
  <si>
    <t>18 มิย.61</t>
  </si>
  <si>
    <t>พี.472</t>
  </si>
  <si>
    <t>18 มยิ.61</t>
  </si>
  <si>
    <t>ไอ.372</t>
  </si>
  <si>
    <t>ไอ.373</t>
  </si>
  <si>
    <t>ไอ.374</t>
  </si>
  <si>
    <t>19 มิย.61</t>
  </si>
  <si>
    <t>20 มิย.61</t>
  </si>
  <si>
    <t>ว 2525</t>
  </si>
  <si>
    <t>โครงการระบบบัญชีการศึกษาพื้นฐาน</t>
  </si>
  <si>
    <t>ฎ.901</t>
  </si>
  <si>
    <t>ไอ.375</t>
  </si>
  <si>
    <t>ค่าเช่าสัญญาณ Net พค.61</t>
  </si>
  <si>
    <t>ไอ.376</t>
  </si>
  <si>
    <t>ไอ.377</t>
  </si>
  <si>
    <t>ค่าโล่ห์รางวัล ยกระดับ</t>
  </si>
  <si>
    <t>ฎ.905</t>
  </si>
  <si>
    <t>คชจ.ประชุม ชาติ รับคณะ ศน.</t>
  </si>
  <si>
    <t>ฎ.906</t>
  </si>
  <si>
    <t>คชจ.ในการประชุม ความโปร่งใส</t>
  </si>
  <si>
    <t>พี.476</t>
  </si>
  <si>
    <t>เบิกของมิย.61</t>
  </si>
  <si>
    <t>พี.477</t>
  </si>
  <si>
    <t>พี.478</t>
  </si>
  <si>
    <t>พี.479</t>
  </si>
  <si>
    <t>พี.480</t>
  </si>
  <si>
    <t>พี.485</t>
  </si>
  <si>
    <t>พี.481</t>
  </si>
  <si>
    <t>พี.482</t>
  </si>
  <si>
    <t>เดิม 95440.</t>
  </si>
  <si>
    <t>ฎ.918</t>
  </si>
  <si>
    <t>21 มิย.61</t>
  </si>
  <si>
    <t>22 มิย.61</t>
  </si>
  <si>
    <t>ฎ.920</t>
  </si>
  <si>
    <t>ฎ.919</t>
  </si>
  <si>
    <t>ฎ.921</t>
  </si>
  <si>
    <t xml:space="preserve">คชจ.ประชุม </t>
  </si>
  <si>
    <t>ฎ.922</t>
  </si>
  <si>
    <t>เงินยืม อ.วัชรี ทองปอ</t>
  </si>
  <si>
    <t>ฎ.923</t>
  </si>
  <si>
    <t>23 มิย.61</t>
  </si>
  <si>
    <t>ฎ.924</t>
  </si>
  <si>
    <t>ค่าเดินทาง ศน.วรรณ</t>
  </si>
  <si>
    <t xml:space="preserve">  ร.17043</t>
  </si>
  <si>
    <t>ว.2567</t>
  </si>
  <si>
    <t>โครงการวิจัย พัฒนานวัตกรรม แลกเป้า</t>
  </si>
  <si>
    <t>ศน.อารยา</t>
  </si>
  <si>
    <t xml:space="preserve">  ร.34002</t>
  </si>
  <si>
    <t>27 มิย.61</t>
  </si>
  <si>
    <t>ว 2675</t>
  </si>
  <si>
    <t>อบรมคูปองครู  ครั้งที่ 1</t>
  </si>
  <si>
    <t>ว 2664</t>
  </si>
  <si>
    <t>โครงการพัฒนาระบบกลไกการบริหาร</t>
  </si>
  <si>
    <t>พี.474</t>
  </si>
  <si>
    <t>26 มิย.61</t>
  </si>
  <si>
    <t>ฎ.935</t>
  </si>
  <si>
    <t>ฎ.936</t>
  </si>
  <si>
    <t xml:space="preserve">ค่าเดินทาง 4 ราย </t>
  </si>
  <si>
    <t>ฎ.930</t>
  </si>
  <si>
    <t>ฎ.931</t>
  </si>
  <si>
    <t>ค่าเดินทางครู</t>
  </si>
  <si>
    <t>ฎ.932</t>
  </si>
  <si>
    <t>เบิกค่าเดินทาง</t>
  </si>
  <si>
    <t>ฎ.929</t>
  </si>
  <si>
    <t>โอนเข้างบกลาง</t>
  </si>
  <si>
    <t>9มิย.61</t>
  </si>
  <si>
    <t>25 มิย.61</t>
  </si>
  <si>
    <t>คชจ.คณะกรรมการออกตรวจโครงการอาหารฯ</t>
  </si>
  <si>
    <t>เบิกเพิ่ม</t>
  </si>
  <si>
    <t>29 มิย.61</t>
  </si>
  <si>
    <t>ว .2687</t>
  </si>
  <si>
    <t>สำนักงานเขตพื้นที่คุณธรรม (องค์กรคุณธรรม)</t>
  </si>
  <si>
    <t>ว 2686</t>
  </si>
  <si>
    <t>27มิย.61</t>
  </si>
  <si>
    <t>ไอ.382</t>
  </si>
  <si>
    <t>ไอ.384</t>
  </si>
  <si>
    <t>28 มิย.61</t>
  </si>
  <si>
    <t>ไอ.386</t>
  </si>
  <si>
    <t>ไอ.387</t>
  </si>
  <si>
    <t>ค่าป้ายโฟม/ จัดดอกไม้</t>
  </si>
  <si>
    <t>ไอ.389</t>
  </si>
  <si>
    <t>จัดทำเอกสาร รายงานผล</t>
  </si>
  <si>
    <t>เบิกค่าไฟ เดือน พค.61</t>
  </si>
  <si>
    <t>ฎ.956</t>
  </si>
  <si>
    <t>ข้อมูล ณ  วันที่  3  กรกฎาคม    2561</t>
  </si>
  <si>
    <t>ค่าเดินทาง ศน.สุปัญญา</t>
  </si>
  <si>
    <t>ค่าเดินทาง ศน.พัชรินทร์</t>
  </si>
  <si>
    <t>ศณ.ปัณณธร</t>
  </si>
  <si>
    <t>ศน.กัญจนา</t>
  </si>
  <si>
    <t>ศนปาริชาติ</t>
  </si>
  <si>
    <t>/ส่งเสริม</t>
  </si>
  <si>
    <t>ศนพัชรินทร์</t>
  </si>
  <si>
    <t>คชจ.ประชุม (หน.ชาติ)</t>
  </si>
  <si>
    <t>ค่าเดินทาง หน.ปาริชาติ</t>
  </si>
  <si>
    <t>เงินยืม ศน.ปัณณธร</t>
  </si>
  <si>
    <t>เบิกค่าเดินทาง ศน.</t>
  </si>
  <si>
    <t>เงินยืม ศน.พัชรินทร์</t>
  </si>
  <si>
    <t>นิเทศฯ</t>
  </si>
  <si>
    <t>ค่าเดินทาง ศน.วิลัยภรณ์</t>
  </si>
  <si>
    <t>เงินยืม ศน.วิลัยภรณ์</t>
  </si>
  <si>
    <t>ค่าเดินทาง ศน.ปาริชาติ</t>
  </si>
  <si>
    <t>ศน. เงินยืม ฎ.554</t>
  </si>
  <si>
    <t>เงินยืม จุฑารัตน์</t>
  </si>
  <si>
    <t>ค่าเดินทาง ธนิษฐา</t>
  </si>
  <si>
    <t>เงินยืม กานต์พิชชาภัทณ์</t>
  </si>
  <si>
    <t>เงินยืม ธนิษฐา</t>
  </si>
  <si>
    <t>เงินยืม พรเมษา</t>
  </si>
  <si>
    <t>วาตภัย</t>
  </si>
  <si>
    <t>15พค.61</t>
  </si>
  <si>
    <t>ฎ.719</t>
  </si>
  <si>
    <t>ร.ร.</t>
  </si>
  <si>
    <t>ฎ.857</t>
  </si>
  <si>
    <t>คชจ.ในการประชุม รับการประเมินมาตรฐาน</t>
  </si>
  <si>
    <t>ให้เอาไปตัด รหัส 0037</t>
  </si>
  <si>
    <t>3 กค.61</t>
  </si>
  <si>
    <t>ว 2737</t>
  </si>
  <si>
    <t>บ้านนักวิทยาศาสตร์ ประเทศไทย</t>
  </si>
  <si>
    <t>สื่อต่อต้านการทุจริต</t>
  </si>
  <si>
    <t>2 กค.61</t>
  </si>
  <si>
    <t>ไอ.390</t>
  </si>
  <si>
    <t>ไอ.391</t>
  </si>
  <si>
    <t>ค่าถ่ายเอกสารสารบรรณ</t>
  </si>
  <si>
    <t>ไอ.392</t>
  </si>
  <si>
    <t>ค่าเดินทาง ศน.วิลัยภรณ์/ปัณณธร</t>
  </si>
  <si>
    <t>ค่าเดินทาง ศน.พัชรินทร</t>
  </si>
  <si>
    <t>ค่าเดินทาง ศน.เสาภา</t>
  </si>
  <si>
    <t>ค่าเดินทาง ศน.ปัณณธร</t>
  </si>
  <si>
    <t>ค่าเดินทาง ศน.เสาวภา, อมรินทร์</t>
  </si>
  <si>
    <t>ค่าถ่ายเอกสาร แผนการนิเทศ</t>
  </si>
  <si>
    <t>ฎ.952</t>
  </si>
  <si>
    <t>เบิกค่าเดินทาง/  16 ราย</t>
  </si>
  <si>
    <t>เบิกค่าเดินทาง/  14 ราย</t>
  </si>
  <si>
    <t>ฎ.953</t>
  </si>
  <si>
    <t>เบิกค่าเดินทาง/  4 ราย</t>
  </si>
  <si>
    <t>ฎ.969</t>
  </si>
  <si>
    <t>ฎ.955</t>
  </si>
  <si>
    <t>เงินยืม หน.ปาริชาติ</t>
  </si>
  <si>
    <t>ฎ.957</t>
  </si>
  <si>
    <t>เงินยืมครู 8 ราย</t>
  </si>
  <si>
    <t>ฎ.958</t>
  </si>
  <si>
    <t>เงินยืมครู 9 ราย</t>
  </si>
  <si>
    <t>เงินยืมครู 2 ราย</t>
  </si>
  <si>
    <t>เงินยืมครู 5 ราย</t>
  </si>
  <si>
    <t>เงินยืมครู 6 ราย</t>
  </si>
  <si>
    <t>เงินยืมครู 12 ราย</t>
  </si>
  <si>
    <t>ฎ.966</t>
  </si>
  <si>
    <t>ฎ.965</t>
  </si>
  <si>
    <t>ฎ.962</t>
  </si>
  <si>
    <t>ฎ.963</t>
  </si>
  <si>
    <t>ฎ.961</t>
  </si>
  <si>
    <t>ไ.396</t>
  </si>
  <si>
    <t>เบิกค่าปรับปรุงฯ</t>
  </si>
  <si>
    <t>จัดซุ้ม ป้ายโฟม สติ๊กเกอร์</t>
  </si>
  <si>
    <t>ไอ.397</t>
  </si>
  <si>
    <t>เบิกค่าป้ายโฟม, สติ๊กเกอร์</t>
  </si>
  <si>
    <t>ฎ.968</t>
  </si>
  <si>
    <t>คชจ.ประชุม  ศน.อารยา</t>
  </si>
  <si>
    <t>ฎ.971</t>
  </si>
  <si>
    <t>ฎ.970</t>
  </si>
  <si>
    <t>4 กค.61</t>
  </si>
  <si>
    <t>ฎ.973</t>
  </si>
  <si>
    <t>เงินยืมครู  1 ราย</t>
  </si>
  <si>
    <t>ว .2779</t>
  </si>
  <si>
    <t>ขับเคลื่อน "ลดเวลาเรียน เพิ่มเวลารู้"</t>
  </si>
  <si>
    <t>ค่าโทรศัพท์</t>
  </si>
  <si>
    <t>เงินยืมครู  3 ราย</t>
  </si>
  <si>
    <t>ฎ.974</t>
  </si>
  <si>
    <t>5 กค.61</t>
  </si>
  <si>
    <t>เงินยืมครู  5 ราย</t>
  </si>
  <si>
    <t>เงินยืมครู  8 ราย</t>
  </si>
  <si>
    <t>ฎ.975</t>
  </si>
  <si>
    <t>ฎ.976</t>
  </si>
  <si>
    <t>เบิกเงินอบรมครู  10 ราย</t>
  </si>
  <si>
    <t>ฎ.977</t>
  </si>
  <si>
    <t>ฎ.978</t>
  </si>
  <si>
    <t>ฎ.979</t>
  </si>
  <si>
    <t>เบิกเงินอบรมครู  11 ราย</t>
  </si>
  <si>
    <t>เบิกเงินอบรมครู  3 ราย</t>
  </si>
  <si>
    <t>9 กค.61</t>
  </si>
  <si>
    <t>ฎ.1001</t>
  </si>
  <si>
    <t>ฎ.999</t>
  </si>
  <si>
    <t>เงินยืมครู  10 ราย</t>
  </si>
  <si>
    <t>เบิกเงินอบรมครู  4 ราย</t>
  </si>
  <si>
    <t>ฎ.1000</t>
  </si>
  <si>
    <t>10 กค.61</t>
  </si>
  <si>
    <t>ฎ.998</t>
  </si>
  <si>
    <t>ไอ.528</t>
  </si>
  <si>
    <t>เบิก ของ มิย.61</t>
  </si>
  <si>
    <t>ไอ.400</t>
  </si>
  <si>
    <t>ไอ.401</t>
  </si>
  <si>
    <t>ไทรทอง</t>
  </si>
  <si>
    <t>ไอ.403</t>
  </si>
  <si>
    <t xml:space="preserve">   รับงบเพิ่ม ครั้งที่ 3</t>
  </si>
  <si>
    <t>ตัดไปให้งบประจำ ครั้งที่ 3</t>
  </si>
  <si>
    <t>รับคืนมา(บล.)</t>
  </si>
  <si>
    <t>1 กค.61</t>
  </si>
  <si>
    <t>คืนไปค่าสาธารณู</t>
  </si>
  <si>
    <t>ซ่อมแอร์</t>
  </si>
  <si>
    <t>ค่าน้ำมัน</t>
  </si>
  <si>
    <t>ค่าซ่อมรถ</t>
  </si>
  <si>
    <t>ค่าเบี้ยเลี้ยง</t>
  </si>
  <si>
    <t>ซ่อมก่อสร้าง</t>
  </si>
  <si>
    <t>สาธารณู</t>
  </si>
  <si>
    <t>อัจฉรา</t>
  </si>
  <si>
    <t>11 กค.61</t>
  </si>
  <si>
    <t>ไอ.409</t>
  </si>
  <si>
    <t>เบิกของ มิย.61</t>
  </si>
  <si>
    <t>ไอ.410</t>
  </si>
  <si>
    <t>ไอ.412</t>
  </si>
  <si>
    <t>ไอ.415</t>
  </si>
  <si>
    <t>จ้างเหมารถตู้ 2 คัน</t>
  </si>
  <si>
    <t>จัดทำคู่มือ</t>
  </si>
  <si>
    <t>ป้ายไวนิล</t>
  </si>
  <si>
    <t>ไอ.413</t>
  </si>
  <si>
    <t>ค่าน้ำดื่ม มิย.61</t>
  </si>
  <si>
    <t>ไอ.414</t>
  </si>
  <si>
    <t>ไอ.416</t>
  </si>
  <si>
    <t>วัสดุประเมิน .1,3  (ศน.แอน)</t>
  </si>
  <si>
    <t>ไอ.406</t>
  </si>
  <si>
    <t>ไอ.407</t>
  </si>
  <si>
    <t>ไอ.417</t>
  </si>
  <si>
    <t>ไอ.408</t>
  </si>
  <si>
    <t>โครงการบริหารจัดการข้าราชการครูบุคลากรฯ</t>
  </si>
  <si>
    <t>12 กค.61</t>
  </si>
  <si>
    <t>ฎ.1021</t>
  </si>
  <si>
    <t>ฎ.1022</t>
  </si>
  <si>
    <t>คชจ.ประชุมเลื่อนฯ    อัมพร</t>
  </si>
  <si>
    <t>คชจ.ประชุมอัตรากำลัง   ปัทมาภรณ์</t>
  </si>
  <si>
    <t>โครการปลอดขยะ Zoro waste School   ปี61</t>
  </si>
  <si>
    <t>ฎ.1024</t>
  </si>
  <si>
    <t>ฎ.1023</t>
  </si>
  <si>
    <t>ครูขั้นวิกฤต ครั้งที่ 3</t>
  </si>
  <si>
    <t>ว.2881</t>
  </si>
  <si>
    <t>คัดเลือกนักเรียน/สถานศึกษา รับรางวัลพระราชทาน</t>
  </si>
  <si>
    <t>ว 2871</t>
  </si>
  <si>
    <t>ว 2897</t>
  </si>
  <si>
    <t>คชจ.นิเทศครูภาษาอังกฤษ (Boot Camp)</t>
  </si>
  <si>
    <t>ว 2905</t>
  </si>
  <si>
    <t>ค่าเดินทางประชุม ขับเคลื่อนจัดการเรียนรวม</t>
  </si>
  <si>
    <t>คืนเงินค่าเช่าบ้าน (รองวีระพล)</t>
  </si>
  <si>
    <t>13 กค.61</t>
  </si>
  <si>
    <t>ฎ.1032</t>
  </si>
  <si>
    <t>เบิก กค.61</t>
  </si>
  <si>
    <t>ฎ.1040</t>
  </si>
  <si>
    <t>ฎ.1041</t>
  </si>
  <si>
    <t>เบิกเดือน มิย.61</t>
  </si>
  <si>
    <t>ฎ.1042</t>
  </si>
  <si>
    <t>เบิกค่าไฟ เดือน มิย.61</t>
  </si>
  <si>
    <t>ค่าจัดทำพวงมาลา สมเด็จพระนารายณ์</t>
  </si>
  <si>
    <t>ไอ.418</t>
  </si>
  <si>
    <t>ไอ.419</t>
  </si>
  <si>
    <t>ไอ.420</t>
  </si>
  <si>
    <t>เปลี่ยนยางรถ 1317</t>
  </si>
  <si>
    <t>ไอ.421</t>
  </si>
  <si>
    <t>ฎ.1029</t>
  </si>
  <si>
    <t>ฎ.1030</t>
  </si>
  <si>
    <t>ฎ.1031</t>
  </si>
  <si>
    <t>เบิกเงินอบรมครู  2 ราย</t>
  </si>
  <si>
    <t>อบรมคูปองครู  ครั้งที่ 2</t>
  </si>
  <si>
    <t>ว 2942</t>
  </si>
  <si>
    <t>ฎ.1033</t>
  </si>
  <si>
    <t>เบิกเงินอบรมครู 1 ราย</t>
  </si>
  <si>
    <t>ไอ.425</t>
  </si>
  <si>
    <t>เบิกค่าเดินทางครู 1 ราย</t>
  </si>
  <si>
    <t>16 กค.61</t>
  </si>
  <si>
    <t>ฎ.1045</t>
  </si>
  <si>
    <t>ฎ.1046</t>
  </si>
  <si>
    <t>18 กค.61</t>
  </si>
  <si>
    <t>ฎ.1054</t>
  </si>
  <si>
    <t>เงินยืมครู  9 ราย</t>
  </si>
  <si>
    <t>ฎ.1055</t>
  </si>
  <si>
    <t>ฎ.1056</t>
  </si>
  <si>
    <t>ฎ.1057</t>
  </si>
  <si>
    <t>ฎ.1062</t>
  </si>
  <si>
    <t>17 กค.61</t>
  </si>
  <si>
    <t>ฎ.1050</t>
  </si>
  <si>
    <t>ฎ.1051</t>
  </si>
  <si>
    <t>เงินยืมครู     ราย</t>
  </si>
  <si>
    <t>เงินยืมครู 11 ราย</t>
  </si>
  <si>
    <t>ฎ.1058</t>
  </si>
  <si>
    <t>ฎ.1059</t>
  </si>
  <si>
    <t>ฎ.1060</t>
  </si>
  <si>
    <t>ฎ.1061</t>
  </si>
  <si>
    <t>เงินยืมครู 14 ราย</t>
  </si>
  <si>
    <t>เงินยืมครู 10 ราย</t>
  </si>
  <si>
    <t>เงินยืมครู 13 ราย</t>
  </si>
  <si>
    <t>เงินยืมครู 1 ราย</t>
  </si>
  <si>
    <t>ฎ.1064</t>
  </si>
  <si>
    <t>ฎ.1065</t>
  </si>
  <si>
    <t>ฎ.1066</t>
  </si>
  <si>
    <t>เงินยืมครู 3 ราย</t>
  </si>
  <si>
    <t>ฎ.1069</t>
  </si>
  <si>
    <t>19 กค.61</t>
  </si>
  <si>
    <t>ฎ.1070</t>
  </si>
  <si>
    <t>23 กค.61</t>
  </si>
  <si>
    <t>ฎ.1086</t>
  </si>
  <si>
    <t>ไอ.429</t>
  </si>
  <si>
    <t>ไอ.428</t>
  </si>
  <si>
    <t>ค่าย้ายแอร์ ห้อง ตสน.</t>
  </si>
  <si>
    <t>ไอ.430</t>
  </si>
  <si>
    <t>20 กค.61</t>
  </si>
  <si>
    <t>ไอ.433</t>
  </si>
  <si>
    <t>ค่าวัสดุ รร.อนุบาลฯ</t>
  </si>
  <si>
    <t>พี.579</t>
  </si>
  <si>
    <t>เบิกของ กค.61</t>
  </si>
  <si>
    <t>พี.580</t>
  </si>
  <si>
    <t>พี.581</t>
  </si>
  <si>
    <t>ฎ.1088</t>
  </si>
  <si>
    <t>ฎ.1089</t>
  </si>
  <si>
    <t>ฎ.1090</t>
  </si>
  <si>
    <t>พี.582</t>
  </si>
  <si>
    <t>พี.588</t>
  </si>
  <si>
    <t>พี.584</t>
  </si>
  <si>
    <t>พี.585</t>
  </si>
  <si>
    <t>พี.586</t>
  </si>
  <si>
    <t>ฎ.1067</t>
  </si>
  <si>
    <t>พี.578</t>
  </si>
  <si>
    <t>เหลือจัด</t>
  </si>
  <si>
    <t>จัดสรรให้ รร.</t>
  </si>
  <si>
    <t>กิจกรรมโรงเรียนเครือข่าย</t>
  </si>
  <si>
    <t>ว 3025</t>
  </si>
  <si>
    <t>ค่าเดินทางประชุมยกระดับ   (NT/O-net)</t>
  </si>
  <si>
    <t>ว. 2982</t>
  </si>
  <si>
    <t>ว 3012</t>
  </si>
  <si>
    <t>ค่าเช่าอินเตอร์เน็ต  134 ร.ร.</t>
  </si>
  <si>
    <t>ซับอีลุม</t>
  </si>
  <si>
    <t>ซับน้อย</t>
  </si>
  <si>
    <t>คลองทราย</t>
  </si>
  <si>
    <t>ฟุบสะแก</t>
  </si>
  <si>
    <t>ซับสมบูรณ์</t>
  </si>
  <si>
    <t>โพทะเลประชาสรรค์</t>
  </si>
  <si>
    <t>กระทุ่มทองประชาสรรค์</t>
  </si>
  <si>
    <t>ท่าโรง</t>
  </si>
  <si>
    <t>อนุบาลวัดในฯ วิเชียรบุรี</t>
  </si>
  <si>
    <t>ทุ่งใหญ่</t>
  </si>
  <si>
    <t>โคกสำราญ</t>
  </si>
  <si>
    <t>ไทรงาม</t>
  </si>
  <si>
    <t>คลองบง</t>
  </si>
  <si>
    <t>ถ้ำมงคลชัย</t>
  </si>
  <si>
    <t>น้ำร้อน</t>
  </si>
  <si>
    <t>หนองสะแก</t>
  </si>
  <si>
    <t>หนองบัวขาว</t>
  </si>
  <si>
    <t>ใหม่วิไลวัลย์</t>
  </si>
  <si>
    <t>หนองโป่ง</t>
  </si>
  <si>
    <t>บึงกระจับ</t>
  </si>
  <si>
    <t>สามัคคีพัฒา</t>
  </si>
  <si>
    <t>ภูน้ำหยด</t>
  </si>
  <si>
    <t>รวมทรัพย์</t>
  </si>
  <si>
    <t>วังลึก</t>
  </si>
  <si>
    <t>เขาสูงราฏร์บำรุง</t>
  </si>
  <si>
    <t>ซับตะแบก</t>
  </si>
  <si>
    <t>ซับกระโซ่</t>
  </si>
  <si>
    <t>น้ำอ้อม</t>
  </si>
  <si>
    <t>วังน้อย</t>
  </si>
  <si>
    <t>ดาดอุดม</t>
  </si>
  <si>
    <t>ม่วงชุม         อ.ศรีเทพ</t>
  </si>
  <si>
    <t>เขาคลัง</t>
  </si>
  <si>
    <t>นาสวรรค์</t>
  </si>
  <si>
    <t>หนองสะแก่สี่</t>
  </si>
  <si>
    <t>หนองบัว</t>
  </si>
  <si>
    <t>เนินถาวร</t>
  </si>
  <si>
    <t>จัดสรร</t>
  </si>
  <si>
    <t>แควป่าสัก</t>
  </si>
  <si>
    <t>สันติธรรม</t>
  </si>
  <si>
    <t>ด่านไทรสามัคคี</t>
  </si>
  <si>
    <t>ศรีเทพน้อย</t>
  </si>
  <si>
    <t>หนองจอกวังกำแพง</t>
  </si>
  <si>
    <t>ร่องหอยพัฒนา</t>
  </si>
  <si>
    <t>วังขาม</t>
  </si>
  <si>
    <t>โคกหิน</t>
  </si>
  <si>
    <t>รังย้อย</t>
  </si>
  <si>
    <t>น้ำเขียว           อ.หนองไผ่</t>
  </si>
  <si>
    <t>กองทูล</t>
  </si>
  <si>
    <t>ท่าด้วง</t>
  </si>
  <si>
    <t>ห้วยตลาด</t>
  </si>
  <si>
    <t>ปางยาง</t>
  </si>
  <si>
    <t>หัวโตก</t>
  </si>
  <si>
    <t>บัววัฒนา</t>
  </si>
  <si>
    <t>ซับวารินทร์</t>
  </si>
  <si>
    <t>ซับชมภู</t>
  </si>
  <si>
    <t>ซับเดื่อ</t>
  </si>
  <si>
    <t>ชุมชนท่าเสา</t>
  </si>
  <si>
    <t>สระหมื่นเชียง</t>
  </si>
  <si>
    <t>โคกสง่านาข้าวดอ</t>
  </si>
  <si>
    <t>ลำพาด</t>
  </si>
  <si>
    <t>กันจุ              อ.บึงสามพัน</t>
  </si>
  <si>
    <t>ราษฎร์เจริญ</t>
  </si>
  <si>
    <t>ตะกรุดหิน</t>
  </si>
  <si>
    <t>ทรัพย์เกษตร</t>
  </si>
  <si>
    <t>วังปลา</t>
  </si>
  <si>
    <t>ซับสามัคคี</t>
  </si>
  <si>
    <t>ห้วยทราย</t>
  </si>
  <si>
    <t>ยางสาว</t>
  </si>
  <si>
    <t>ค่าเช่าสัญญาณ Net มิย.61</t>
  </si>
  <si>
    <t>ไอ.443</t>
  </si>
  <si>
    <t>23 กต.61</t>
  </si>
  <si>
    <t>ไอ.444</t>
  </si>
  <si>
    <t>ค่าถ่ายเอสการจัดทำแผนฯ</t>
  </si>
  <si>
    <t>จัดทำเอกสารรายงานผล</t>
  </si>
  <si>
    <t>ไอ.434</t>
  </si>
  <si>
    <t>ซ่อมคอมฯโน๊ตบุ๊ค</t>
  </si>
  <si>
    <t>ไอ.436</t>
  </si>
  <si>
    <t>ไอ.438</t>
  </si>
  <si>
    <t>ค่าจัดดอกไม้ ประชุมผู้บริหาร</t>
  </si>
  <si>
    <t>ไอ.439</t>
  </si>
  <si>
    <t>ค่าถ่ายเอกสาร ประชุมฯ</t>
  </si>
  <si>
    <t>ไอ.440</t>
  </si>
  <si>
    <t>ค่าจัดทำพวงมาลา สมเด็จพระนเรศวร</t>
  </si>
  <si>
    <t>ฎ.1106</t>
  </si>
  <si>
    <t>เบิกค่าอบรม  3 ราย</t>
  </si>
  <si>
    <t>เงินยืมครู 8  ราย</t>
  </si>
  <si>
    <t>เงินยืมครู  14  ราย</t>
  </si>
  <si>
    <t>เงินยืมครู  12  ราย</t>
  </si>
  <si>
    <t>เงินยืมครู  9  ราย</t>
  </si>
  <si>
    <t>ฎ.1108</t>
  </si>
  <si>
    <t>ฎ.1111</t>
  </si>
  <si>
    <t>ฎ.1112</t>
  </si>
  <si>
    <t>ฎ.1113</t>
  </si>
  <si>
    <t>ฎ.1114</t>
  </si>
  <si>
    <t>24 กค.61</t>
  </si>
  <si>
    <t>คืนเงิน 1 รร.</t>
  </si>
  <si>
    <t>25 กค.61</t>
  </si>
  <si>
    <t>ค่าวารสาร ปชส. ฉบับที่ 2</t>
  </si>
  <si>
    <t>เงินยืม นส.อภิรดี</t>
  </si>
  <si>
    <t xml:space="preserve">                       ณ  วันที่  31  กรกฎาคม   2561</t>
  </si>
  <si>
    <t>wv.447</t>
  </si>
  <si>
    <t>ไอ.450</t>
  </si>
  <si>
    <t>ค่าจัดทำเอกสารอบรม</t>
  </si>
  <si>
    <t>ณ  วันที่   31  กรกฎาคม   2561</t>
  </si>
  <si>
    <t>ณ  วันที่  31  กรกฎาคม  2561</t>
  </si>
  <si>
    <t>26 กค.61</t>
  </si>
  <si>
    <t>โครงกานสานสัมพันธ์-เพิ่มพลังสามัคคีฯ</t>
  </si>
  <si>
    <t>31 กค.61</t>
  </si>
  <si>
    <t>ฎ.1122</t>
  </si>
  <si>
    <t>ไอ.437</t>
  </si>
  <si>
    <t>ถ่ายเอกสารคัดเลือกครูผู้สอน</t>
  </si>
  <si>
    <t xml:space="preserve">                       ณ  วันที่    31  กรกฎาคม   2561</t>
  </si>
  <si>
    <t xml:space="preserve">                       ณ  วันที่   31  กรกฎาคม  2561</t>
  </si>
  <si>
    <t xml:space="preserve">ณ  วันที่  31  กรกฎาคม   2561               </t>
  </si>
  <si>
    <t xml:space="preserve">ณ  วันที่  31  กรกฎาคม  2561               </t>
  </si>
  <si>
    <t xml:space="preserve">ณ  วันที่   31   กรกฎาคม  2561               </t>
  </si>
  <si>
    <t xml:space="preserve">ณ  วันที่  31    กรกฎาคม  2561               </t>
  </si>
  <si>
    <t xml:space="preserve">ณ  วันที่  31  กรกฎาคม   2561              </t>
  </si>
  <si>
    <t xml:space="preserve">ณ  วันที่   31  กรกฎาคม  2561               </t>
  </si>
  <si>
    <t>ธนิษฐา  คืนเงินยืม ฎ.727</t>
  </si>
  <si>
    <t>พรเมษา คืนเงินยืม ฎ.901</t>
  </si>
  <si>
    <t>รับคืนเงินยืม  13 ราย</t>
  </si>
  <si>
    <t>รับคืนเงินยืม  5 ราย</t>
  </si>
  <si>
    <t>รับคืนเงินยืม  6 ราย</t>
  </si>
  <si>
    <t>รับคืนเงินยืม  3 ราย</t>
  </si>
  <si>
    <t>รับคืนเงินยืม  21 ราย</t>
  </si>
  <si>
    <t>รับคืนเงินยืม  2 ราย</t>
  </si>
  <si>
    <t xml:space="preserve">ณ  วันที่  31  กรกฎาคม    2561               </t>
  </si>
  <si>
    <t>ว. 3134</t>
  </si>
  <si>
    <t>พระเทพรัตนราชสุดา</t>
  </si>
  <si>
    <t>ค่าเดินทางประชุม การใช้สื่อ60 พรรษา  สมเด็จ</t>
  </si>
  <si>
    <t>ค่าใช้จ่ายพัฒนานักเรียนเป้าหมายการสอบ PISA 2018</t>
  </si>
  <si>
    <t>ว.. 3134</t>
  </si>
  <si>
    <t>โครงการอบราสร้างเว็บไซต์ ระบบออนไลน์</t>
  </si>
  <si>
    <t>ใช้ถอดบทเรียน</t>
  </si>
  <si>
    <t>ลภัสลดา</t>
  </si>
  <si>
    <t xml:space="preserve">             คืนงบกลาง</t>
  </si>
  <si>
    <t>ทำเล่ม/ ประชุม 1 ค.</t>
  </si>
  <si>
    <t xml:space="preserve">    ขอใช้เงิน สภากาแฟ12.ค  ประชุมผบ.1 ค.</t>
  </si>
  <si>
    <t xml:space="preserve">    กันค่าน้ำดื่ม 3 อ. </t>
  </si>
  <si>
    <t xml:space="preserve">  กิจกรรม 5 ส.  ค.3</t>
  </si>
  <si>
    <t xml:space="preserve">      คืนเข้างบกลาง</t>
  </si>
  <si>
    <t>6 สค.61</t>
  </si>
  <si>
    <t>ฎ.1148</t>
  </si>
  <si>
    <t>ยืมเงิน กัญจนา</t>
  </si>
  <si>
    <t xml:space="preserve">  ขอเบิก</t>
  </si>
  <si>
    <t>ค่าพาหนะ  ภาคเรียน 1/61  ครั้งที่ 1 + เพิ่มเติม</t>
  </si>
  <si>
    <t xml:space="preserve">      เหลือจากจัดสรร ภาคที่ 2/60 .</t>
  </si>
  <si>
    <t>โครงการ อัมพวา</t>
  </si>
  <si>
    <t xml:space="preserve">   ขอใช้งบอบรมคูปองครู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</si>
</sst>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8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rial Narro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6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 val="single"/>
      <sz val="13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ngsana New"/>
      <family val="1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3"/>
      <color indexed="36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sz val="13"/>
      <color indexed="60"/>
      <name val="TH SarabunPSK"/>
      <family val="2"/>
    </font>
    <font>
      <sz val="12"/>
      <color indexed="36"/>
      <name val="TH SarabunPSK"/>
      <family val="2"/>
    </font>
    <font>
      <sz val="12"/>
      <color indexed="10"/>
      <name val="TH SarabunPSK"/>
      <family val="2"/>
    </font>
    <font>
      <b/>
      <sz val="14"/>
      <color indexed="10"/>
      <name val="AngsanaUPC"/>
      <family val="1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color rgb="FFC00000"/>
      <name val="TH SarabunPSK"/>
      <family val="2"/>
    </font>
    <font>
      <sz val="13"/>
      <color theme="7"/>
      <name val="TH SarabunPSK"/>
      <family val="2"/>
    </font>
    <font>
      <sz val="12"/>
      <color rgb="FF7030A0"/>
      <name val="TH SarabunPSK"/>
      <family val="2"/>
    </font>
    <font>
      <sz val="12"/>
      <color rgb="FFFF0000"/>
      <name val="TH SarabunPSK"/>
      <family val="2"/>
    </font>
    <font>
      <b/>
      <sz val="14"/>
      <color rgb="FFFF0000"/>
      <name val="AngsanaUPC"/>
      <family val="1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/>
    </border>
    <border>
      <left style="hair"/>
      <right style="thin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5" xfId="33" applyFont="1" applyBorder="1" applyAlignment="1">
      <alignment/>
    </xf>
    <xf numFmtId="43" fontId="22" fillId="0" borderId="0" xfId="33" applyFont="1" applyAlignment="1">
      <alignment/>
    </xf>
    <xf numFmtId="43" fontId="22" fillId="0" borderId="16" xfId="33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43" fontId="0" fillId="0" borderId="0" xfId="33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3" fontId="25" fillId="0" borderId="0" xfId="33" applyFont="1" applyAlignment="1">
      <alignment/>
    </xf>
    <xf numFmtId="43" fontId="0" fillId="0" borderId="0" xfId="0" applyNumberFormat="1" applyAlignment="1">
      <alignment/>
    </xf>
    <xf numFmtId="43" fontId="24" fillId="0" borderId="0" xfId="33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2" fillId="0" borderId="0" xfId="33" applyFont="1" applyAlignment="1">
      <alignment/>
    </xf>
    <xf numFmtId="43" fontId="26" fillId="0" borderId="0" xfId="33" applyFont="1" applyAlignment="1">
      <alignment/>
    </xf>
    <xf numFmtId="43" fontId="33" fillId="0" borderId="0" xfId="33" applyFont="1" applyAlignment="1">
      <alignment/>
    </xf>
    <xf numFmtId="0" fontId="33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43" fontId="22" fillId="0" borderId="15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/>
    </xf>
    <xf numFmtId="0" fontId="22" fillId="0" borderId="20" xfId="0" applyFont="1" applyBorder="1" applyAlignment="1">
      <alignment/>
    </xf>
    <xf numFmtId="43" fontId="22" fillId="0" borderId="21" xfId="33" applyFont="1" applyBorder="1" applyAlignment="1">
      <alignment/>
    </xf>
    <xf numFmtId="43" fontId="22" fillId="0" borderId="22" xfId="33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43" fontId="22" fillId="0" borderId="21" xfId="0" applyNumberFormat="1" applyFont="1" applyBorder="1" applyAlignment="1">
      <alignment horizontal="center"/>
    </xf>
    <xf numFmtId="43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187" fontId="29" fillId="0" borderId="23" xfId="43" applyFont="1" applyBorder="1" applyAlignment="1">
      <alignment/>
    </xf>
    <xf numFmtId="188" fontId="0" fillId="0" borderId="0" xfId="33" applyNumberFormat="1" applyFont="1" applyAlignment="1">
      <alignment/>
    </xf>
    <xf numFmtId="43" fontId="0" fillId="0" borderId="0" xfId="33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left" vertical="top"/>
    </xf>
    <xf numFmtId="43" fontId="36" fillId="0" borderId="0" xfId="33" applyFont="1" applyAlignment="1">
      <alignment/>
    </xf>
    <xf numFmtId="0" fontId="34" fillId="0" borderId="0" xfId="0" applyFont="1" applyAlignment="1">
      <alignment/>
    </xf>
    <xf numFmtId="188" fontId="24" fillId="0" borderId="0" xfId="33" applyNumberFormat="1" applyFont="1" applyAlignment="1">
      <alignment/>
    </xf>
    <xf numFmtId="0" fontId="25" fillId="0" borderId="0" xfId="0" applyFont="1" applyBorder="1" applyAlignment="1">
      <alignment/>
    </xf>
    <xf numFmtId="188" fontId="24" fillId="0" borderId="0" xfId="33" applyNumberFormat="1" applyFont="1" applyBorder="1" applyAlignment="1">
      <alignment/>
    </xf>
    <xf numFmtId="43" fontId="24" fillId="0" borderId="0" xfId="33" applyFont="1" applyBorder="1" applyAlignment="1">
      <alignment/>
    </xf>
    <xf numFmtId="43" fontId="25" fillId="0" borderId="0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3" fontId="22" fillId="0" borderId="12" xfId="33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4" xfId="0" applyFont="1" applyBorder="1" applyAlignment="1">
      <alignment/>
    </xf>
    <xf numFmtId="43" fontId="22" fillId="0" borderId="13" xfId="0" applyNumberFormat="1" applyFont="1" applyBorder="1" applyAlignment="1">
      <alignment/>
    </xf>
    <xf numFmtId="15" fontId="22" fillId="0" borderId="0" xfId="0" applyNumberFormat="1" applyFont="1" applyAlignment="1">
      <alignment/>
    </xf>
    <xf numFmtId="0" fontId="22" fillId="0" borderId="20" xfId="0" applyFont="1" applyBorder="1" applyAlignment="1">
      <alignment horizontal="left"/>
    </xf>
    <xf numFmtId="188" fontId="22" fillId="0" borderId="0" xfId="33" applyNumberFormat="1" applyFont="1" applyAlignment="1">
      <alignment/>
    </xf>
    <xf numFmtId="188" fontId="22" fillId="0" borderId="11" xfId="33" applyNumberFormat="1" applyFont="1" applyBorder="1" applyAlignment="1">
      <alignment horizontal="center"/>
    </xf>
    <xf numFmtId="188" fontId="22" fillId="0" borderId="12" xfId="33" applyNumberFormat="1" applyFont="1" applyBorder="1" applyAlignment="1">
      <alignment/>
    </xf>
    <xf numFmtId="188" fontId="22" fillId="0" borderId="13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5" xfId="0" applyFont="1" applyBorder="1" applyAlignment="1">
      <alignment/>
    </xf>
    <xf numFmtId="0" fontId="22" fillId="0" borderId="24" xfId="0" applyFont="1" applyBorder="1" applyAlignment="1">
      <alignment horizontal="center"/>
    </xf>
    <xf numFmtId="188" fontId="22" fillId="0" borderId="24" xfId="33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88" fontId="0" fillId="0" borderId="0" xfId="33" applyNumberFormat="1" applyFont="1" applyBorder="1" applyAlignment="1">
      <alignment/>
    </xf>
    <xf numFmtId="43" fontId="22" fillId="0" borderId="0" xfId="33" applyNumberFormat="1" applyFont="1" applyAlignment="1">
      <alignment/>
    </xf>
    <xf numFmtId="43" fontId="22" fillId="0" borderId="11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/>
    </xf>
    <xf numFmtId="43" fontId="22" fillId="0" borderId="15" xfId="33" applyNumberFormat="1" applyFont="1" applyBorder="1" applyAlignment="1">
      <alignment/>
    </xf>
    <xf numFmtId="43" fontId="22" fillId="0" borderId="13" xfId="33" applyNumberFormat="1" applyFont="1" applyBorder="1" applyAlignment="1">
      <alignment/>
    </xf>
    <xf numFmtId="43" fontId="22" fillId="0" borderId="21" xfId="33" applyNumberFormat="1" applyFont="1" applyBorder="1" applyAlignment="1">
      <alignment/>
    </xf>
    <xf numFmtId="43" fontId="22" fillId="0" borderId="20" xfId="33" applyNumberFormat="1" applyFont="1" applyBorder="1" applyAlignment="1">
      <alignment/>
    </xf>
    <xf numFmtId="43" fontId="22" fillId="0" borderId="11" xfId="33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5" xfId="0" applyFont="1" applyBorder="1" applyAlignment="1">
      <alignment/>
    </xf>
    <xf numFmtId="188" fontId="22" fillId="0" borderId="21" xfId="33" applyNumberFormat="1" applyFont="1" applyBorder="1" applyAlignment="1">
      <alignment/>
    </xf>
    <xf numFmtId="188" fontId="22" fillId="0" borderId="20" xfId="33" applyNumberFormat="1" applyFont="1" applyBorder="1" applyAlignment="1">
      <alignment/>
    </xf>
    <xf numFmtId="188" fontId="22" fillId="0" borderId="11" xfId="33" applyNumberFormat="1" applyFont="1" applyBorder="1" applyAlignment="1">
      <alignment/>
    </xf>
    <xf numFmtId="0" fontId="22" fillId="0" borderId="23" xfId="0" applyFont="1" applyBorder="1" applyAlignment="1">
      <alignment/>
    </xf>
    <xf numFmtId="188" fontId="22" fillId="0" borderId="23" xfId="33" applyNumberFormat="1" applyFont="1" applyBorder="1" applyAlignment="1">
      <alignment/>
    </xf>
    <xf numFmtId="43" fontId="22" fillId="0" borderId="23" xfId="33" applyNumberFormat="1" applyFont="1" applyBorder="1" applyAlignment="1">
      <alignment/>
    </xf>
    <xf numFmtId="43" fontId="22" fillId="0" borderId="14" xfId="33" applyNumberFormat="1" applyFont="1" applyBorder="1" applyAlignment="1">
      <alignment/>
    </xf>
    <xf numFmtId="0" fontId="22" fillId="0" borderId="25" xfId="0" applyFont="1" applyBorder="1" applyAlignment="1">
      <alignment/>
    </xf>
    <xf numFmtId="43" fontId="22" fillId="0" borderId="26" xfId="33" applyNumberFormat="1" applyFont="1" applyBorder="1" applyAlignment="1">
      <alignment/>
    </xf>
    <xf numFmtId="0" fontId="38" fillId="0" borderId="27" xfId="48" applyFont="1" applyBorder="1">
      <alignment/>
      <protection/>
    </xf>
    <xf numFmtId="0" fontId="25" fillId="0" borderId="0" xfId="0" applyFont="1" applyAlignment="1">
      <alignment horizontal="center"/>
    </xf>
    <xf numFmtId="43" fontId="22" fillId="0" borderId="0" xfId="0" applyNumberFormat="1" applyFont="1" applyAlignment="1">
      <alignment/>
    </xf>
    <xf numFmtId="188" fontId="22" fillId="0" borderId="12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 horizontal="center"/>
    </xf>
    <xf numFmtId="188" fontId="22" fillId="0" borderId="15" xfId="33" applyNumberFormat="1" applyFont="1" applyBorder="1" applyAlignment="1">
      <alignment horizontal="center"/>
    </xf>
    <xf numFmtId="43" fontId="22" fillId="0" borderId="15" xfId="33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38" fillId="0" borderId="16" xfId="0" applyFont="1" applyBorder="1" applyAlignment="1">
      <alignment/>
    </xf>
    <xf numFmtId="0" fontId="22" fillId="0" borderId="0" xfId="0" applyFont="1" applyBorder="1" applyAlignment="1">
      <alignment horizontal="center"/>
    </xf>
    <xf numFmtId="188" fontId="0" fillId="0" borderId="0" xfId="33" applyNumberFormat="1" applyFont="1" applyFill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88" fontId="22" fillId="0" borderId="14" xfId="33" applyNumberFormat="1" applyFont="1" applyBorder="1" applyAlignment="1">
      <alignment/>
    </xf>
    <xf numFmtId="188" fontId="22" fillId="0" borderId="29" xfId="33" applyNumberFormat="1" applyFont="1" applyBorder="1" applyAlignment="1">
      <alignment horizontal="center"/>
    </xf>
    <xf numFmtId="188" fontId="22" fillId="0" borderId="14" xfId="33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88" fontId="0" fillId="0" borderId="0" xfId="0" applyNumberFormat="1" applyAlignment="1">
      <alignment/>
    </xf>
    <xf numFmtId="0" fontId="37" fillId="0" borderId="0" xfId="0" applyFont="1" applyAlignment="1">
      <alignment/>
    </xf>
    <xf numFmtId="188" fontId="37" fillId="0" borderId="11" xfId="33" applyNumberFormat="1" applyFont="1" applyBorder="1" applyAlignment="1">
      <alignment/>
    </xf>
    <xf numFmtId="188" fontId="23" fillId="0" borderId="0" xfId="33" applyNumberFormat="1" applyFont="1" applyBorder="1" applyAlignment="1">
      <alignment/>
    </xf>
    <xf numFmtId="188" fontId="33" fillId="0" borderId="11" xfId="0" applyNumberFormat="1" applyFont="1" applyBorder="1" applyAlignment="1">
      <alignment/>
    </xf>
    <xf numFmtId="188" fontId="24" fillId="0" borderId="0" xfId="33" applyNumberFormat="1" applyFont="1" applyFill="1" applyBorder="1" applyAlignment="1">
      <alignment/>
    </xf>
    <xf numFmtId="188" fontId="22" fillId="0" borderId="16" xfId="33" applyNumberFormat="1" applyFont="1" applyBorder="1" applyAlignment="1">
      <alignment/>
    </xf>
    <xf numFmtId="188" fontId="33" fillId="0" borderId="15" xfId="33" applyNumberFormat="1" applyFont="1" applyBorder="1" applyAlignment="1">
      <alignment/>
    </xf>
    <xf numFmtId="188" fontId="22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/>
    </xf>
    <xf numFmtId="0" fontId="76" fillId="0" borderId="0" xfId="0" applyFont="1" applyAlignment="1">
      <alignment/>
    </xf>
    <xf numFmtId="43" fontId="22" fillId="0" borderId="11" xfId="33" applyFont="1" applyBorder="1" applyAlignment="1">
      <alignment/>
    </xf>
    <xf numFmtId="188" fontId="42" fillId="0" borderId="20" xfId="33" applyNumberFormat="1" applyFont="1" applyBorder="1" applyAlignment="1">
      <alignment horizontal="center"/>
    </xf>
    <xf numFmtId="188" fontId="43" fillId="0" borderId="20" xfId="33" applyNumberFormat="1" applyFont="1" applyBorder="1" applyAlignment="1">
      <alignment horizontal="center"/>
    </xf>
    <xf numFmtId="188" fontId="43" fillId="0" borderId="15" xfId="33" applyNumberFormat="1" applyFont="1" applyBorder="1" applyAlignment="1">
      <alignment horizontal="center"/>
    </xf>
    <xf numFmtId="43" fontId="25" fillId="0" borderId="0" xfId="33" applyFon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3" fontId="39" fillId="0" borderId="0" xfId="33" applyFont="1" applyBorder="1" applyAlignment="1">
      <alignment horizontal="center"/>
    </xf>
    <xf numFmtId="0" fontId="0" fillId="0" borderId="0" xfId="0" applyFill="1" applyBorder="1" applyAlignment="1">
      <alignment/>
    </xf>
    <xf numFmtId="188" fontId="38" fillId="0" borderId="20" xfId="33" applyNumberFormat="1" applyFont="1" applyBorder="1" applyAlignment="1">
      <alignment/>
    </xf>
    <xf numFmtId="188" fontId="22" fillId="0" borderId="30" xfId="33" applyNumberFormat="1" applyFont="1" applyBorder="1" applyAlignment="1">
      <alignment/>
    </xf>
    <xf numFmtId="188" fontId="22" fillId="0" borderId="27" xfId="33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33" fillId="0" borderId="12" xfId="33" applyNumberFormat="1" applyFont="1" applyBorder="1" applyAlignment="1">
      <alignment horizontal="center"/>
    </xf>
    <xf numFmtId="188" fontId="33" fillId="0" borderId="13" xfId="33" applyNumberFormat="1" applyFont="1" applyBorder="1" applyAlignment="1">
      <alignment horizontal="center"/>
    </xf>
    <xf numFmtId="43" fontId="22" fillId="0" borderId="13" xfId="33" applyFont="1" applyBorder="1" applyAlignment="1">
      <alignment/>
    </xf>
    <xf numFmtId="0" fontId="2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188" fontId="37" fillId="0" borderId="29" xfId="33" applyNumberFormat="1" applyFont="1" applyBorder="1" applyAlignment="1">
      <alignment horizontal="center"/>
    </xf>
    <xf numFmtId="188" fontId="37" fillId="0" borderId="12" xfId="33" applyNumberFormat="1" applyFont="1" applyBorder="1" applyAlignment="1">
      <alignment horizontal="center"/>
    </xf>
    <xf numFmtId="188" fontId="22" fillId="0" borderId="0" xfId="33" applyNumberFormat="1" applyFont="1" applyBorder="1" applyAlignment="1">
      <alignment/>
    </xf>
    <xf numFmtId="188" fontId="22" fillId="0" borderId="0" xfId="33" applyNumberFormat="1" applyFont="1" applyBorder="1" applyAlignment="1">
      <alignment horizontal="center"/>
    </xf>
    <xf numFmtId="1" fontId="29" fillId="0" borderId="21" xfId="43" applyNumberFormat="1" applyFont="1" applyBorder="1" applyAlignment="1">
      <alignment horizontal="left" vertical="center"/>
    </xf>
    <xf numFmtId="0" fontId="29" fillId="0" borderId="21" xfId="43" applyNumberFormat="1" applyFont="1" applyBorder="1" applyAlignment="1">
      <alignment horizontal="center" vertical="center"/>
    </xf>
    <xf numFmtId="0" fontId="29" fillId="0" borderId="21" xfId="43" applyNumberFormat="1" applyFont="1" applyBorder="1" applyAlignment="1">
      <alignment horizontal="left" vertical="center"/>
    </xf>
    <xf numFmtId="188" fontId="38" fillId="0" borderId="11" xfId="33" applyNumberFormat="1" applyFont="1" applyBorder="1" applyAlignment="1">
      <alignment horizontal="center"/>
    </xf>
    <xf numFmtId="188" fontId="37" fillId="0" borderId="13" xfId="33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43" fontId="35" fillId="0" borderId="0" xfId="33" applyFont="1" applyBorder="1" applyAlignment="1">
      <alignment/>
    </xf>
    <xf numFmtId="188" fontId="22" fillId="0" borderId="15" xfId="33" applyNumberFormat="1" applyFont="1" applyBorder="1" applyAlignment="1">
      <alignment horizontal="right"/>
    </xf>
    <xf numFmtId="188" fontId="28" fillId="0" borderId="0" xfId="33" applyNumberFormat="1" applyFont="1" applyAlignment="1">
      <alignment/>
    </xf>
    <xf numFmtId="188" fontId="28" fillId="0" borderId="26" xfId="33" applyNumberFormat="1" applyFont="1" applyBorder="1" applyAlignment="1">
      <alignment/>
    </xf>
    <xf numFmtId="188" fontId="28" fillId="0" borderId="11" xfId="33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45" fillId="0" borderId="0" xfId="0" applyFont="1" applyAlignment="1">
      <alignment/>
    </xf>
    <xf numFmtId="43" fontId="25" fillId="0" borderId="11" xfId="33" applyFont="1" applyBorder="1" applyAlignment="1">
      <alignment horizontal="center"/>
    </xf>
    <xf numFmtId="43" fontId="25" fillId="0" borderId="11" xfId="0" applyNumberFormat="1" applyFont="1" applyBorder="1" applyAlignment="1">
      <alignment/>
    </xf>
    <xf numFmtId="43" fontId="45" fillId="0" borderId="11" xfId="0" applyNumberFormat="1" applyFont="1" applyBorder="1" applyAlignment="1">
      <alignment/>
    </xf>
    <xf numFmtId="43" fontId="25" fillId="0" borderId="0" xfId="33" applyNumberFormat="1" applyFont="1" applyAlignment="1">
      <alignment/>
    </xf>
    <xf numFmtId="43" fontId="25" fillId="0" borderId="11" xfId="33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3" fontId="25" fillId="0" borderId="11" xfId="33" applyNumberFormat="1" applyFont="1" applyBorder="1" applyAlignment="1">
      <alignment/>
    </xf>
    <xf numFmtId="43" fontId="25" fillId="0" borderId="12" xfId="33" applyNumberFormat="1" applyFont="1" applyBorder="1" applyAlignment="1">
      <alignment/>
    </xf>
    <xf numFmtId="43" fontId="25" fillId="0" borderId="13" xfId="33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3" fontId="25" fillId="0" borderId="15" xfId="33" applyNumberFormat="1" applyFont="1" applyBorder="1" applyAlignment="1">
      <alignment/>
    </xf>
    <xf numFmtId="43" fontId="25" fillId="0" borderId="21" xfId="33" applyNumberFormat="1" applyFont="1" applyBorder="1" applyAlignment="1">
      <alignment/>
    </xf>
    <xf numFmtId="43" fontId="25" fillId="0" borderId="20" xfId="33" applyNumberFormat="1" applyFont="1" applyBorder="1" applyAlignment="1">
      <alignment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/>
    </xf>
    <xf numFmtId="43" fontId="25" fillId="0" borderId="23" xfId="33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15" fontId="45" fillId="0" borderId="29" xfId="0" applyNumberFormat="1" applyFont="1" applyBorder="1" applyAlignment="1">
      <alignment horizontal="left"/>
    </xf>
    <xf numFmtId="43" fontId="25" fillId="0" borderId="28" xfId="33" applyNumberFormat="1" applyFont="1" applyBorder="1" applyAlignment="1">
      <alignment/>
    </xf>
    <xf numFmtId="0" fontId="25" fillId="0" borderId="33" xfId="0" applyFont="1" applyBorder="1" applyAlignment="1">
      <alignment/>
    </xf>
    <xf numFmtId="43" fontId="25" fillId="0" borderId="0" xfId="33" applyNumberFormat="1" applyFont="1" applyBorder="1" applyAlignment="1">
      <alignment/>
    </xf>
    <xf numFmtId="0" fontId="25" fillId="0" borderId="34" xfId="0" applyFont="1" applyBorder="1" applyAlignment="1">
      <alignment/>
    </xf>
    <xf numFmtId="3" fontId="25" fillId="0" borderId="34" xfId="0" applyNumberFormat="1" applyFont="1" applyBorder="1" applyAlignment="1">
      <alignment horizontal="left"/>
    </xf>
    <xf numFmtId="0" fontId="25" fillId="0" borderId="14" xfId="0" applyFont="1" applyBorder="1" applyAlignment="1">
      <alignment/>
    </xf>
    <xf numFmtId="43" fontId="25" fillId="0" borderId="10" xfId="33" applyNumberFormat="1" applyFont="1" applyBorder="1" applyAlignment="1">
      <alignment/>
    </xf>
    <xf numFmtId="0" fontId="25" fillId="0" borderId="25" xfId="0" applyFont="1" applyBorder="1" applyAlignment="1">
      <alignment/>
    </xf>
    <xf numFmtId="43" fontId="25" fillId="0" borderId="34" xfId="0" applyNumberFormat="1" applyFont="1" applyBorder="1" applyAlignment="1">
      <alignment/>
    </xf>
    <xf numFmtId="43" fontId="22" fillId="0" borderId="16" xfId="33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88" fontId="3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43" fontId="46" fillId="0" borderId="0" xfId="33" applyFont="1" applyAlignment="1">
      <alignment/>
    </xf>
    <xf numFmtId="43" fontId="29" fillId="0" borderId="12" xfId="33" applyFont="1" applyBorder="1" applyAlignment="1">
      <alignment/>
    </xf>
    <xf numFmtId="43" fontId="0" fillId="0" borderId="0" xfId="33" applyFont="1" applyFill="1" applyBorder="1" applyAlignment="1">
      <alignment/>
    </xf>
    <xf numFmtId="188" fontId="24" fillId="0" borderId="31" xfId="33" applyNumberFormat="1" applyFont="1" applyBorder="1" applyAlignment="1">
      <alignment/>
    </xf>
    <xf numFmtId="0" fontId="37" fillId="0" borderId="0" xfId="48" applyFont="1" applyAlignment="1">
      <alignment/>
      <protection/>
    </xf>
    <xf numFmtId="0" fontId="37" fillId="0" borderId="29" xfId="48" applyFont="1" applyBorder="1" applyAlignment="1">
      <alignment horizontal="center"/>
      <protection/>
    </xf>
    <xf numFmtId="0" fontId="37" fillId="0" borderId="12" xfId="48" applyFont="1" applyBorder="1" applyAlignment="1">
      <alignment horizontal="center"/>
      <protection/>
    </xf>
    <xf numFmtId="187" fontId="47" fillId="0" borderId="12" xfId="43" applyFont="1" applyBorder="1" applyAlignment="1">
      <alignment horizontal="center"/>
    </xf>
    <xf numFmtId="0" fontId="37" fillId="0" borderId="14" xfId="48" applyFont="1" applyBorder="1" applyAlignment="1">
      <alignment/>
      <protection/>
    </xf>
    <xf numFmtId="0" fontId="37" fillId="0" borderId="13" xfId="48" applyFont="1" applyBorder="1" applyAlignment="1">
      <alignment/>
      <protection/>
    </xf>
    <xf numFmtId="187" fontId="47" fillId="0" borderId="13" xfId="43" applyFont="1" applyBorder="1" applyAlignment="1">
      <alignment horizontal="center"/>
    </xf>
    <xf numFmtId="0" fontId="22" fillId="0" borderId="27" xfId="48" applyFont="1" applyBorder="1" applyAlignment="1">
      <alignment horizontal="center"/>
      <protection/>
    </xf>
    <xf numFmtId="0" fontId="48" fillId="0" borderId="27" xfId="48" applyFont="1" applyBorder="1">
      <alignment/>
      <protection/>
    </xf>
    <xf numFmtId="0" fontId="49" fillId="0" borderId="27" xfId="48" applyFont="1" applyBorder="1">
      <alignment/>
      <protection/>
    </xf>
    <xf numFmtId="187" fontId="29" fillId="0" borderId="15" xfId="43" applyFont="1" applyBorder="1" applyAlignment="1">
      <alignment/>
    </xf>
    <xf numFmtId="0" fontId="50" fillId="0" borderId="27" xfId="48" applyFont="1" applyBorder="1">
      <alignment/>
      <protection/>
    </xf>
    <xf numFmtId="0" fontId="33" fillId="0" borderId="15" xfId="48" applyFont="1" applyBorder="1">
      <alignment/>
      <protection/>
    </xf>
    <xf numFmtId="0" fontId="38" fillId="0" borderId="35" xfId="48" applyFont="1" applyBorder="1">
      <alignment/>
      <protection/>
    </xf>
    <xf numFmtId="0" fontId="50" fillId="0" borderId="0" xfId="48" applyFont="1" applyAlignment="1">
      <alignment/>
      <protection/>
    </xf>
    <xf numFmtId="0" fontId="50" fillId="0" borderId="26" xfId="48" applyFont="1" applyBorder="1" applyAlignment="1">
      <alignment/>
      <protection/>
    </xf>
    <xf numFmtId="0" fontId="38" fillId="0" borderId="0" xfId="0" applyFont="1" applyAlignment="1">
      <alignment/>
    </xf>
    <xf numFmtId="0" fontId="38" fillId="0" borderId="0" xfId="48" applyFont="1" applyAlignment="1">
      <alignment/>
      <protection/>
    </xf>
    <xf numFmtId="0" fontId="50" fillId="0" borderId="29" xfId="48" applyFont="1" applyBorder="1" applyAlignment="1">
      <alignment horizontal="center"/>
      <protection/>
    </xf>
    <xf numFmtId="0" fontId="50" fillId="0" borderId="12" xfId="48" applyFont="1" applyBorder="1" applyAlignment="1">
      <alignment horizontal="center"/>
      <protection/>
    </xf>
    <xf numFmtId="187" fontId="52" fillId="0" borderId="12" xfId="43" applyFont="1" applyBorder="1" applyAlignment="1">
      <alignment horizontal="center"/>
    </xf>
    <xf numFmtId="187" fontId="50" fillId="0" borderId="12" xfId="43" applyFont="1" applyBorder="1" applyAlignment="1">
      <alignment horizontal="center"/>
    </xf>
    <xf numFmtId="0" fontId="50" fillId="0" borderId="14" xfId="48" applyFont="1" applyBorder="1" applyAlignment="1">
      <alignment/>
      <protection/>
    </xf>
    <xf numFmtId="0" fontId="50" fillId="0" borderId="13" xfId="48" applyFont="1" applyBorder="1" applyAlignment="1">
      <alignment/>
      <protection/>
    </xf>
    <xf numFmtId="187" fontId="52" fillId="0" borderId="13" xfId="43" applyFont="1" applyBorder="1" applyAlignment="1">
      <alignment horizontal="center"/>
    </xf>
    <xf numFmtId="187" fontId="50" fillId="0" borderId="13" xfId="43" applyFont="1" applyBorder="1" applyAlignment="1">
      <alignment horizontal="center"/>
    </xf>
    <xf numFmtId="0" fontId="38" fillId="0" borderId="13" xfId="48" applyFont="1" applyBorder="1" applyAlignment="1">
      <alignment horizontal="center"/>
      <protection/>
    </xf>
    <xf numFmtId="0" fontId="38" fillId="0" borderId="15" xfId="48" applyFont="1" applyBorder="1" applyAlignment="1">
      <alignment horizontal="center"/>
      <protection/>
    </xf>
    <xf numFmtId="0" fontId="38" fillId="0" borderId="27" xfId="48" applyFont="1" applyBorder="1" applyAlignment="1">
      <alignment horizontal="center"/>
      <protection/>
    </xf>
    <xf numFmtId="187" fontId="53" fillId="0" borderId="15" xfId="43" applyFont="1" applyBorder="1" applyAlignment="1">
      <alignment/>
    </xf>
    <xf numFmtId="187" fontId="38" fillId="0" borderId="15" xfId="43" applyFont="1" applyBorder="1" applyAlignment="1">
      <alignment/>
    </xf>
    <xf numFmtId="187" fontId="53" fillId="0" borderId="21" xfId="43" applyFont="1" applyBorder="1" applyAlignment="1">
      <alignment/>
    </xf>
    <xf numFmtId="0" fontId="38" fillId="0" borderId="15" xfId="48" applyFont="1" applyBorder="1">
      <alignment/>
      <protection/>
    </xf>
    <xf numFmtId="0" fontId="38" fillId="0" borderId="21" xfId="48" applyFont="1" applyBorder="1" applyAlignment="1">
      <alignment horizontal="center"/>
      <protection/>
    </xf>
    <xf numFmtId="0" fontId="38" fillId="0" borderId="21" xfId="48" applyFont="1" applyBorder="1">
      <alignment/>
      <protection/>
    </xf>
    <xf numFmtId="0" fontId="38" fillId="0" borderId="35" xfId="48" applyFont="1" applyBorder="1" applyAlignment="1">
      <alignment horizontal="center"/>
      <protection/>
    </xf>
    <xf numFmtId="187" fontId="38" fillId="0" borderId="21" xfId="43" applyFont="1" applyBorder="1" applyAlignment="1">
      <alignment/>
    </xf>
    <xf numFmtId="187" fontId="53" fillId="0" borderId="11" xfId="43" applyFont="1" applyBorder="1" applyAlignment="1">
      <alignment/>
    </xf>
    <xf numFmtId="43" fontId="38" fillId="0" borderId="11" xfId="33" applyFont="1" applyBorder="1" applyAlignment="1">
      <alignment/>
    </xf>
    <xf numFmtId="0" fontId="38" fillId="0" borderId="11" xfId="48" applyFont="1" applyBorder="1">
      <alignment/>
      <protection/>
    </xf>
    <xf numFmtId="0" fontId="54" fillId="0" borderId="0" xfId="48" applyFont="1" applyAlignment="1">
      <alignment/>
      <protection/>
    </xf>
    <xf numFmtId="0" fontId="54" fillId="0" borderId="29" xfId="48" applyFont="1" applyBorder="1" applyAlignment="1">
      <alignment horizontal="center"/>
      <protection/>
    </xf>
    <xf numFmtId="187" fontId="47" fillId="24" borderId="12" xfId="43" applyFont="1" applyFill="1" applyBorder="1" applyAlignment="1">
      <alignment horizontal="center"/>
    </xf>
    <xf numFmtId="0" fontId="54" fillId="0" borderId="12" xfId="48" applyFont="1" applyBorder="1" applyAlignment="1">
      <alignment horizontal="center"/>
      <protection/>
    </xf>
    <xf numFmtId="0" fontId="54" fillId="0" borderId="14" xfId="48" applyFont="1" applyBorder="1" applyAlignment="1">
      <alignment/>
      <protection/>
    </xf>
    <xf numFmtId="187" fontId="47" fillId="24" borderId="13" xfId="43" applyFont="1" applyFill="1" applyBorder="1" applyAlignment="1">
      <alignment horizontal="center"/>
    </xf>
    <xf numFmtId="0" fontId="33" fillId="0" borderId="13" xfId="48" applyFont="1" applyBorder="1" applyAlignment="1">
      <alignment horizontal="center"/>
      <protection/>
    </xf>
    <xf numFmtId="0" fontId="33" fillId="0" borderId="15" xfId="48" applyFont="1" applyBorder="1" applyAlignment="1">
      <alignment horizontal="center"/>
      <protection/>
    </xf>
    <xf numFmtId="188" fontId="29" fillId="0" borderId="15" xfId="33" applyNumberFormat="1" applyFont="1" applyBorder="1" applyAlignment="1">
      <alignment/>
    </xf>
    <xf numFmtId="190" fontId="29" fillId="0" borderId="15" xfId="43" applyNumberFormat="1" applyFont="1" applyBorder="1" applyAlignment="1">
      <alignment/>
    </xf>
    <xf numFmtId="188" fontId="51" fillId="0" borderId="15" xfId="33" applyNumberFormat="1" applyFont="1" applyBorder="1" applyAlignment="1">
      <alignment/>
    </xf>
    <xf numFmtId="43" fontId="30" fillId="0" borderId="0" xfId="33" applyFont="1" applyAlignment="1">
      <alignment/>
    </xf>
    <xf numFmtId="0" fontId="33" fillId="0" borderId="23" xfId="48" applyFont="1" applyBorder="1" applyAlignment="1">
      <alignment horizontal="center"/>
      <protection/>
    </xf>
    <xf numFmtId="0" fontId="22" fillId="0" borderId="34" xfId="48" applyFont="1" applyBorder="1" applyAlignment="1">
      <alignment horizontal="center"/>
      <protection/>
    </xf>
    <xf numFmtId="0" fontId="38" fillId="0" borderId="34" xfId="48" applyFont="1" applyBorder="1">
      <alignment/>
      <protection/>
    </xf>
    <xf numFmtId="0" fontId="33" fillId="0" borderId="23" xfId="48" applyFont="1" applyBorder="1">
      <alignment/>
      <protection/>
    </xf>
    <xf numFmtId="0" fontId="33" fillId="0" borderId="36" xfId="48" applyFont="1" applyBorder="1" applyAlignment="1">
      <alignment horizontal="center"/>
      <protection/>
    </xf>
    <xf numFmtId="0" fontId="22" fillId="0" borderId="37" xfId="48" applyFont="1" applyBorder="1" applyAlignment="1">
      <alignment horizontal="center"/>
      <protection/>
    </xf>
    <xf numFmtId="0" fontId="50" fillId="0" borderId="37" xfId="48" applyFont="1" applyBorder="1">
      <alignment/>
      <protection/>
    </xf>
    <xf numFmtId="187" fontId="53" fillId="0" borderId="36" xfId="43" applyNumberFormat="1" applyFont="1" applyBorder="1" applyAlignment="1">
      <alignment/>
    </xf>
    <xf numFmtId="0" fontId="33" fillId="0" borderId="36" xfId="48" applyFont="1" applyBorder="1">
      <alignment/>
      <protection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188" fontId="30" fillId="0" borderId="0" xfId="33" applyNumberFormat="1" applyFont="1" applyBorder="1" applyAlignment="1">
      <alignment/>
    </xf>
    <xf numFmtId="188" fontId="30" fillId="0" borderId="0" xfId="33" applyNumberFormat="1" applyFont="1" applyAlignment="1">
      <alignment/>
    </xf>
    <xf numFmtId="0" fontId="33" fillId="0" borderId="0" xfId="0" applyFont="1" applyBorder="1" applyAlignment="1">
      <alignment/>
    </xf>
    <xf numFmtId="188" fontId="33" fillId="0" borderId="0" xfId="33" applyNumberFormat="1" applyFont="1" applyBorder="1" applyAlignment="1">
      <alignment/>
    </xf>
    <xf numFmtId="188" fontId="30" fillId="0" borderId="26" xfId="33" applyNumberFormat="1" applyFont="1" applyBorder="1" applyAlignment="1">
      <alignment/>
    </xf>
    <xf numFmtId="188" fontId="30" fillId="0" borderId="0" xfId="0" applyNumberFormat="1" applyFont="1" applyBorder="1" applyAlignment="1">
      <alignment/>
    </xf>
    <xf numFmtId="188" fontId="30" fillId="0" borderId="26" xfId="0" applyNumberFormat="1" applyFont="1" applyBorder="1" applyAlignment="1">
      <alignment/>
    </xf>
    <xf numFmtId="188" fontId="30" fillId="0" borderId="0" xfId="0" applyNumberFormat="1" applyFont="1" applyAlignment="1">
      <alignment/>
    </xf>
    <xf numFmtId="0" fontId="77" fillId="0" borderId="15" xfId="48" applyFont="1" applyBorder="1">
      <alignment/>
      <protection/>
    </xf>
    <xf numFmtId="0" fontId="50" fillId="0" borderId="24" xfId="48" applyFont="1" applyBorder="1" applyAlignment="1">
      <alignment horizontal="center"/>
      <protection/>
    </xf>
    <xf numFmtId="43" fontId="38" fillId="0" borderId="0" xfId="33" applyFont="1" applyAlignment="1">
      <alignment/>
    </xf>
    <xf numFmtId="15" fontId="38" fillId="0" borderId="15" xfId="48" applyNumberFormat="1" applyFont="1" applyBorder="1" applyAlignment="1">
      <alignment horizontal="center"/>
      <protection/>
    </xf>
    <xf numFmtId="190" fontId="53" fillId="0" borderId="15" xfId="43" applyNumberFormat="1" applyFont="1" applyBorder="1" applyAlignment="1">
      <alignment/>
    </xf>
    <xf numFmtId="190" fontId="38" fillId="0" borderId="15" xfId="43" applyNumberFormat="1" applyFont="1" applyBorder="1" applyAlignment="1">
      <alignment/>
    </xf>
    <xf numFmtId="190" fontId="53" fillId="0" borderId="21" xfId="43" applyNumberFormat="1" applyFont="1" applyBorder="1" applyAlignment="1">
      <alignment/>
    </xf>
    <xf numFmtId="188" fontId="38" fillId="0" borderId="0" xfId="33" applyNumberFormat="1" applyFont="1" applyAlignment="1">
      <alignment/>
    </xf>
    <xf numFmtId="0" fontId="38" fillId="0" borderId="0" xfId="0" applyFont="1" applyBorder="1" applyAlignment="1">
      <alignment/>
    </xf>
    <xf numFmtId="43" fontId="38" fillId="0" borderId="0" xfId="33" applyFont="1" applyBorder="1" applyAlignment="1">
      <alignment/>
    </xf>
    <xf numFmtId="188" fontId="38" fillId="0" borderId="0" xfId="33" applyNumberFormat="1" applyFont="1" applyBorder="1" applyAlignment="1">
      <alignment/>
    </xf>
    <xf numFmtId="187" fontId="53" fillId="0" borderId="23" xfId="43" applyFont="1" applyBorder="1" applyAlignment="1">
      <alignment/>
    </xf>
    <xf numFmtId="187" fontId="38" fillId="0" borderId="23" xfId="43" applyFont="1" applyBorder="1" applyAlignment="1">
      <alignment/>
    </xf>
    <xf numFmtId="0" fontId="38" fillId="0" borderId="24" xfId="48" applyFont="1" applyBorder="1" applyAlignment="1">
      <alignment horizontal="center"/>
      <protection/>
    </xf>
    <xf numFmtId="187" fontId="52" fillId="0" borderId="36" xfId="43" applyFont="1" applyBorder="1" applyAlignment="1">
      <alignment/>
    </xf>
    <xf numFmtId="0" fontId="38" fillId="0" borderId="0" xfId="48" applyFont="1" applyBorder="1" applyAlignment="1">
      <alignment horizontal="center"/>
      <protection/>
    </xf>
    <xf numFmtId="43" fontId="38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43" fontId="53" fillId="0" borderId="21" xfId="33" applyFont="1" applyBorder="1" applyAlignment="1">
      <alignment/>
    </xf>
    <xf numFmtId="43" fontId="38" fillId="0" borderId="15" xfId="33" applyFont="1" applyBorder="1" applyAlignment="1">
      <alignment/>
    </xf>
    <xf numFmtId="0" fontId="38" fillId="0" borderId="20" xfId="48" applyFont="1" applyBorder="1">
      <alignment/>
      <protection/>
    </xf>
    <xf numFmtId="0" fontId="38" fillId="0" borderId="0" xfId="48" applyFont="1">
      <alignment/>
      <protection/>
    </xf>
    <xf numFmtId="0" fontId="53" fillId="0" borderId="0" xfId="48" applyFont="1">
      <alignment/>
      <protection/>
    </xf>
    <xf numFmtId="0" fontId="50" fillId="0" borderId="12" xfId="48" applyFont="1" applyBorder="1" applyAlignment="1">
      <alignment/>
      <protection/>
    </xf>
    <xf numFmtId="0" fontId="38" fillId="0" borderId="27" xfId="48" applyFont="1" applyBorder="1" applyAlignment="1">
      <alignment horizontal="left"/>
      <protection/>
    </xf>
    <xf numFmtId="0" fontId="38" fillId="0" borderId="0" xfId="0" applyFont="1" applyAlignment="1">
      <alignment horizontal="right"/>
    </xf>
    <xf numFmtId="0" fontId="50" fillId="0" borderId="29" xfId="48" applyFont="1" applyBorder="1" applyAlignment="1">
      <alignment/>
      <protection/>
    </xf>
    <xf numFmtId="0" fontId="38" fillId="0" borderId="12" xfId="48" applyFont="1" applyBorder="1" applyAlignment="1">
      <alignment horizontal="center"/>
      <protection/>
    </xf>
    <xf numFmtId="0" fontId="50" fillId="0" borderId="13" xfId="48" applyFont="1" applyBorder="1" applyAlignment="1">
      <alignment horizontal="center"/>
      <protection/>
    </xf>
    <xf numFmtId="0" fontId="50" fillId="0" borderId="27" xfId="48" applyFont="1" applyBorder="1" applyAlignment="1">
      <alignment horizontal="center"/>
      <protection/>
    </xf>
    <xf numFmtId="0" fontId="38" fillId="0" borderId="38" xfId="48" applyFont="1" applyBorder="1" applyAlignment="1">
      <alignment horizontal="center"/>
      <protection/>
    </xf>
    <xf numFmtId="187" fontId="50" fillId="0" borderId="36" xfId="43" applyFont="1" applyBorder="1" applyAlignment="1">
      <alignment/>
    </xf>
    <xf numFmtId="190" fontId="50" fillId="0" borderId="36" xfId="43" applyNumberFormat="1" applyFont="1" applyBorder="1" applyAlignment="1">
      <alignment/>
    </xf>
    <xf numFmtId="0" fontId="38" fillId="0" borderId="24" xfId="48" applyFont="1" applyBorder="1">
      <alignment/>
      <protection/>
    </xf>
    <xf numFmtId="4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3" fontId="38" fillId="0" borderId="0" xfId="33" applyFont="1" applyAlignment="1">
      <alignment horizontal="right"/>
    </xf>
    <xf numFmtId="43" fontId="38" fillId="0" borderId="0" xfId="0" applyNumberFormat="1" applyFont="1" applyAlignment="1">
      <alignment horizontal="right"/>
    </xf>
    <xf numFmtId="43" fontId="38" fillId="0" borderId="39" xfId="0" applyNumberFormat="1" applyFont="1" applyBorder="1" applyAlignment="1">
      <alignment/>
    </xf>
    <xf numFmtId="0" fontId="50" fillId="0" borderId="0" xfId="48" applyFont="1">
      <alignment/>
      <protection/>
    </xf>
    <xf numFmtId="190" fontId="52" fillId="0" borderId="36" xfId="43" applyNumberFormat="1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3" fontId="78" fillId="0" borderId="0" xfId="0" applyNumberFormat="1" applyFont="1" applyAlignment="1">
      <alignment/>
    </xf>
    <xf numFmtId="188" fontId="38" fillId="0" borderId="0" xfId="0" applyNumberFormat="1" applyFont="1" applyBorder="1" applyAlignment="1">
      <alignment/>
    </xf>
    <xf numFmtId="0" fontId="38" fillId="0" borderId="0" xfId="48" applyFont="1" applyBorder="1">
      <alignment/>
      <protection/>
    </xf>
    <xf numFmtId="187" fontId="53" fillId="0" borderId="0" xfId="43" applyFont="1" applyBorder="1" applyAlignment="1">
      <alignment/>
    </xf>
    <xf numFmtId="0" fontId="50" fillId="0" borderId="15" xfId="48" applyFont="1" applyBorder="1" applyAlignment="1">
      <alignment horizontal="center"/>
      <protection/>
    </xf>
    <xf numFmtId="0" fontId="50" fillId="0" borderId="0" xfId="0" applyFont="1" applyAlignment="1">
      <alignment/>
    </xf>
    <xf numFmtId="187" fontId="78" fillId="0" borderId="21" xfId="43" applyFont="1" applyBorder="1" applyAlignment="1">
      <alignment/>
    </xf>
    <xf numFmtId="0" fontId="54" fillId="0" borderId="29" xfId="48" applyFont="1" applyBorder="1" applyAlignment="1">
      <alignment/>
      <protection/>
    </xf>
    <xf numFmtId="15" fontId="33" fillId="0" borderId="15" xfId="48" applyNumberFormat="1" applyFont="1" applyBorder="1" applyAlignment="1">
      <alignment horizontal="center"/>
      <protection/>
    </xf>
    <xf numFmtId="187" fontId="55" fillId="0" borderId="36" xfId="43" applyFont="1" applyBorder="1" applyAlignment="1">
      <alignment/>
    </xf>
    <xf numFmtId="3" fontId="38" fillId="0" borderId="21" xfId="48" applyNumberFormat="1" applyFont="1" applyBorder="1" applyAlignment="1">
      <alignment horizontal="left"/>
      <protection/>
    </xf>
    <xf numFmtId="0" fontId="38" fillId="0" borderId="21" xfId="48" applyFont="1" applyBorder="1" applyAlignment="1" quotePrefix="1">
      <alignment horizontal="left"/>
      <protection/>
    </xf>
    <xf numFmtId="0" fontId="50" fillId="0" borderId="0" xfId="48" applyFont="1" applyAlignment="1">
      <alignment horizontal="left"/>
      <protection/>
    </xf>
    <xf numFmtId="188" fontId="25" fillId="0" borderId="0" xfId="33" applyNumberFormat="1" applyFont="1" applyBorder="1" applyAlignment="1">
      <alignment/>
    </xf>
    <xf numFmtId="43" fontId="19" fillId="0" borderId="0" xfId="33" applyFont="1" applyAlignment="1">
      <alignment/>
    </xf>
    <xf numFmtId="187" fontId="38" fillId="0" borderId="20" xfId="43" applyFont="1" applyBorder="1" applyAlignment="1">
      <alignment/>
    </xf>
    <xf numFmtId="187" fontId="38" fillId="0" borderId="11" xfId="43" applyFont="1" applyBorder="1" applyAlignment="1">
      <alignment/>
    </xf>
    <xf numFmtId="0" fontId="33" fillId="0" borderId="21" xfId="48" applyFont="1" applyBorder="1" applyAlignment="1" quotePrefix="1">
      <alignment horizontal="left"/>
      <protection/>
    </xf>
    <xf numFmtId="43" fontId="53" fillId="0" borderId="15" xfId="33" applyFont="1" applyBorder="1" applyAlignment="1">
      <alignment/>
    </xf>
    <xf numFmtId="43" fontId="76" fillId="0" borderId="0" xfId="33" applyFont="1" applyAlignment="1">
      <alignment/>
    </xf>
    <xf numFmtId="43" fontId="33" fillId="0" borderId="11" xfId="33" applyFont="1" applyBorder="1" applyAlignment="1">
      <alignment/>
    </xf>
    <xf numFmtId="43" fontId="23" fillId="0" borderId="0" xfId="33" applyFont="1" applyBorder="1" applyAlignment="1">
      <alignment/>
    </xf>
    <xf numFmtId="43" fontId="19" fillId="0" borderId="0" xfId="33" applyFont="1" applyBorder="1" applyAlignment="1">
      <alignment/>
    </xf>
    <xf numFmtId="188" fontId="0" fillId="0" borderId="31" xfId="33" applyNumberFormat="1" applyFont="1" applyBorder="1" applyAlignment="1">
      <alignment/>
    </xf>
    <xf numFmtId="43" fontId="0" fillId="0" borderId="31" xfId="33" applyFont="1" applyBorder="1" applyAlignment="1">
      <alignment/>
    </xf>
    <xf numFmtId="43" fontId="0" fillId="0" borderId="40" xfId="33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0" fillId="0" borderId="0" xfId="33" applyNumberFormat="1" applyFont="1" applyAlignment="1">
      <alignment/>
    </xf>
    <xf numFmtId="0" fontId="33" fillId="0" borderId="27" xfId="48" applyFont="1" applyBorder="1" applyAlignment="1">
      <alignment horizontal="left"/>
      <protection/>
    </xf>
    <xf numFmtId="0" fontId="54" fillId="0" borderId="27" xfId="48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188" fontId="0" fillId="0" borderId="0" xfId="33" applyNumberFormat="1" applyFont="1" applyBorder="1" applyAlignment="1">
      <alignment horizontal="center"/>
    </xf>
    <xf numFmtId="188" fontId="0" fillId="0" borderId="0" xfId="33" applyNumberFormat="1" applyFont="1" applyFill="1" applyBorder="1" applyAlignment="1">
      <alignment horizontal="center"/>
    </xf>
    <xf numFmtId="0" fontId="33" fillId="0" borderId="27" xfId="48" applyFont="1" applyBorder="1">
      <alignment/>
      <protection/>
    </xf>
    <xf numFmtId="187" fontId="56" fillId="0" borderId="0" xfId="0" applyNumberFormat="1" applyFont="1" applyAlignment="1">
      <alignment/>
    </xf>
    <xf numFmtId="187" fontId="38" fillId="0" borderId="0" xfId="0" applyNumberFormat="1" applyFont="1" applyAlignment="1">
      <alignment/>
    </xf>
    <xf numFmtId="187" fontId="38" fillId="0" borderId="0" xfId="43" applyFont="1" applyBorder="1" applyAlignment="1">
      <alignment/>
    </xf>
    <xf numFmtId="0" fontId="33" fillId="0" borderId="35" xfId="48" applyFont="1" applyBorder="1">
      <alignment/>
      <protection/>
    </xf>
    <xf numFmtId="0" fontId="54" fillId="0" borderId="35" xfId="48" applyFont="1" applyBorder="1" applyAlignment="1">
      <alignment horizontal="left"/>
      <protection/>
    </xf>
    <xf numFmtId="0" fontId="33" fillId="0" borderId="35" xfId="48" applyFont="1" applyBorder="1" applyAlignment="1">
      <alignment horizontal="left"/>
      <protection/>
    </xf>
    <xf numFmtId="0" fontId="49" fillId="0" borderId="27" xfId="48" applyFont="1" applyBorder="1" applyAlignment="1">
      <alignment horizontal="center"/>
      <protection/>
    </xf>
    <xf numFmtId="0" fontId="56" fillId="0" borderId="20" xfId="48" applyFont="1" applyBorder="1">
      <alignment/>
      <protection/>
    </xf>
    <xf numFmtId="43" fontId="0" fillId="0" borderId="11" xfId="33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1" xfId="33" applyFont="1" applyBorder="1" applyAlignment="1">
      <alignment/>
    </xf>
    <xf numFmtId="43" fontId="0" fillId="0" borderId="0" xfId="33" applyFont="1" applyBorder="1" applyAlignment="1">
      <alignment horizontal="left"/>
    </xf>
    <xf numFmtId="0" fontId="0" fillId="0" borderId="11" xfId="0" applyBorder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21" fillId="0" borderId="0" xfId="0" applyNumberFormat="1" applyFont="1" applyAlignment="1">
      <alignment/>
    </xf>
    <xf numFmtId="43" fontId="22" fillId="0" borderId="0" xfId="33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188" fontId="0" fillId="0" borderId="11" xfId="33" applyNumberFormat="1" applyFont="1" applyFill="1" applyBorder="1" applyAlignment="1">
      <alignment/>
    </xf>
    <xf numFmtId="188" fontId="0" fillId="0" borderId="11" xfId="33" applyNumberFormat="1" applyFont="1" applyFill="1" applyBorder="1" applyAlignment="1">
      <alignment/>
    </xf>
    <xf numFmtId="188" fontId="0" fillId="0" borderId="36" xfId="33" applyNumberFormat="1" applyFont="1" applyFill="1" applyBorder="1" applyAlignment="1">
      <alignment/>
    </xf>
    <xf numFmtId="43" fontId="57" fillId="0" borderId="0" xfId="0" applyNumberFormat="1" applyFont="1" applyAlignment="1">
      <alignment/>
    </xf>
    <xf numFmtId="188" fontId="0" fillId="0" borderId="0" xfId="33" applyNumberFormat="1" applyFont="1" applyBorder="1" applyAlignment="1">
      <alignment horizontal="right"/>
    </xf>
    <xf numFmtId="43" fontId="33" fillId="0" borderId="31" xfId="0" applyNumberFormat="1" applyFont="1" applyBorder="1" applyAlignment="1">
      <alignment/>
    </xf>
    <xf numFmtId="188" fontId="0" fillId="0" borderId="0" xfId="33" applyNumberFormat="1" applyFont="1" applyAlignment="1">
      <alignment horizontal="left"/>
    </xf>
    <xf numFmtId="188" fontId="38" fillId="0" borderId="0" xfId="33" applyNumberFormat="1" applyFont="1" applyFill="1" applyBorder="1" applyAlignment="1">
      <alignment horizontal="left"/>
    </xf>
    <xf numFmtId="188" fontId="28" fillId="0" borderId="0" xfId="33" applyNumberFormat="1" applyFont="1" applyFill="1" applyBorder="1" applyAlignment="1">
      <alignment horizontal="left"/>
    </xf>
    <xf numFmtId="188" fontId="0" fillId="0" borderId="0" xfId="33" applyNumberFormat="1" applyFont="1" applyAlignment="1">
      <alignment horizontal="left"/>
    </xf>
    <xf numFmtId="188" fontId="0" fillId="0" borderId="0" xfId="33" applyNumberFormat="1" applyFont="1" applyBorder="1" applyAlignment="1">
      <alignment horizontal="left"/>
    </xf>
    <xf numFmtId="188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43" fontId="53" fillId="25" borderId="15" xfId="33" applyFont="1" applyFill="1" applyBorder="1" applyAlignment="1">
      <alignment horizontal="center"/>
    </xf>
    <xf numFmtId="0" fontId="33" fillId="0" borderId="21" xfId="48" applyFont="1" applyBorder="1">
      <alignment/>
      <protection/>
    </xf>
    <xf numFmtId="187" fontId="38" fillId="0" borderId="36" xfId="43" applyFont="1" applyBorder="1" applyAlignment="1">
      <alignment/>
    </xf>
    <xf numFmtId="0" fontId="38" fillId="0" borderId="36" xfId="48" applyFont="1" applyBorder="1">
      <alignment/>
      <protection/>
    </xf>
    <xf numFmtId="0" fontId="50" fillId="0" borderId="35" xfId="48" applyFont="1" applyBorder="1" applyAlignment="1">
      <alignment horizontal="center"/>
      <protection/>
    </xf>
    <xf numFmtId="0" fontId="78" fillId="0" borderId="27" xfId="48" applyFont="1" applyBorder="1">
      <alignment/>
      <protection/>
    </xf>
    <xf numFmtId="43" fontId="50" fillId="0" borderId="0" xfId="33" applyFont="1" applyAlignment="1">
      <alignment/>
    </xf>
    <xf numFmtId="43" fontId="79" fillId="0" borderId="15" xfId="33" applyFont="1" applyBorder="1" applyAlignment="1">
      <alignment/>
    </xf>
    <xf numFmtId="0" fontId="80" fillId="0" borderId="27" xfId="48" applyFont="1" applyBorder="1">
      <alignment/>
      <protection/>
    </xf>
    <xf numFmtId="187" fontId="80" fillId="0" borderId="21" xfId="43" applyFont="1" applyBorder="1" applyAlignment="1">
      <alignment/>
    </xf>
    <xf numFmtId="187" fontId="38" fillId="25" borderId="21" xfId="43" applyFont="1" applyFill="1" applyBorder="1" applyAlignment="1">
      <alignment/>
    </xf>
    <xf numFmtId="0" fontId="38" fillId="0" borderId="11" xfId="0" applyFont="1" applyBorder="1" applyAlignment="1">
      <alignment/>
    </xf>
    <xf numFmtId="43" fontId="0" fillId="0" borderId="11" xfId="33" applyFont="1" applyFill="1" applyBorder="1" applyAlignment="1">
      <alignment/>
    </xf>
    <xf numFmtId="0" fontId="78" fillId="0" borderId="15" xfId="48" applyFont="1" applyBorder="1" applyAlignment="1">
      <alignment horizontal="left"/>
      <protection/>
    </xf>
    <xf numFmtId="43" fontId="0" fillId="0" borderId="0" xfId="33" applyFont="1" applyAlignment="1">
      <alignment horizontal="left"/>
    </xf>
    <xf numFmtId="43" fontId="55" fillId="0" borderId="36" xfId="33" applyFont="1" applyBorder="1" applyAlignment="1">
      <alignment/>
    </xf>
    <xf numFmtId="16" fontId="38" fillId="0" borderId="15" xfId="48" applyNumberFormat="1" applyFont="1" applyBorder="1" applyAlignment="1">
      <alignment horizontal="center"/>
      <protection/>
    </xf>
    <xf numFmtId="0" fontId="22" fillId="0" borderId="35" xfId="48" applyFont="1" applyBorder="1">
      <alignment/>
      <protection/>
    </xf>
    <xf numFmtId="0" fontId="81" fillId="0" borderId="35" xfId="48" applyFont="1" applyBorder="1">
      <alignment/>
      <protection/>
    </xf>
    <xf numFmtId="43" fontId="38" fillId="0" borderId="31" xfId="0" applyNumberFormat="1" applyFont="1" applyBorder="1" applyAlignment="1">
      <alignment/>
    </xf>
    <xf numFmtId="43" fontId="76" fillId="0" borderId="0" xfId="33" applyFont="1" applyBorder="1" applyAlignment="1">
      <alignment/>
    </xf>
    <xf numFmtId="0" fontId="82" fillId="0" borderId="15" xfId="48" applyFont="1" applyBorder="1">
      <alignment/>
      <protection/>
    </xf>
    <xf numFmtId="0" fontId="38" fillId="0" borderId="15" xfId="48" applyFont="1" applyBorder="1" applyAlignment="1">
      <alignment horizontal="left"/>
      <protection/>
    </xf>
    <xf numFmtId="190" fontId="55" fillId="0" borderId="36" xfId="43" applyNumberFormat="1" applyFont="1" applyBorder="1" applyAlignment="1">
      <alignment/>
    </xf>
    <xf numFmtId="190" fontId="51" fillId="0" borderId="15" xfId="43" applyNumberFormat="1" applyFont="1" applyBorder="1" applyAlignment="1">
      <alignment/>
    </xf>
    <xf numFmtId="190" fontId="78" fillId="0" borderId="21" xfId="43" applyNumberFormat="1" applyFont="1" applyBorder="1" applyAlignment="1">
      <alignment/>
    </xf>
    <xf numFmtId="0" fontId="38" fillId="0" borderId="22" xfId="48" applyFont="1" applyBorder="1">
      <alignment/>
      <protection/>
    </xf>
    <xf numFmtId="3" fontId="33" fillId="0" borderId="15" xfId="48" applyNumberFormat="1" applyFont="1" applyBorder="1" applyAlignment="1">
      <alignment horizontal="left"/>
      <protection/>
    </xf>
    <xf numFmtId="0" fontId="83" fillId="0" borderId="15" xfId="48" applyFont="1" applyBorder="1" applyAlignment="1">
      <alignment horizontal="left"/>
      <protection/>
    </xf>
    <xf numFmtId="190" fontId="38" fillId="0" borderId="21" xfId="43" applyNumberFormat="1" applyFont="1" applyBorder="1" applyAlignment="1">
      <alignment/>
    </xf>
    <xf numFmtId="190" fontId="38" fillId="0" borderId="36" xfId="43" applyNumberFormat="1" applyFont="1" applyBorder="1" applyAlignment="1">
      <alignment/>
    </xf>
    <xf numFmtId="0" fontId="22" fillId="0" borderId="35" xfId="48" applyFont="1" applyBorder="1" applyAlignment="1">
      <alignment horizontal="center"/>
      <protection/>
    </xf>
    <xf numFmtId="0" fontId="50" fillId="0" borderId="38" xfId="48" applyFont="1" applyBorder="1" applyAlignment="1">
      <alignment horizontal="center"/>
      <protection/>
    </xf>
    <xf numFmtId="0" fontId="54" fillId="0" borderId="38" xfId="48" applyFont="1" applyBorder="1" applyAlignment="1">
      <alignment horizontal="left"/>
      <protection/>
    </xf>
    <xf numFmtId="43" fontId="50" fillId="0" borderId="15" xfId="33" applyFont="1" applyBorder="1" applyAlignment="1">
      <alignment/>
    </xf>
    <xf numFmtId="188" fontId="78" fillId="0" borderId="27" xfId="33" applyNumberFormat="1" applyFont="1" applyBorder="1" applyAlignment="1">
      <alignment/>
    </xf>
    <xf numFmtId="43" fontId="84" fillId="0" borderId="0" xfId="33" applyFont="1" applyAlignment="1">
      <alignment/>
    </xf>
    <xf numFmtId="2" fontId="22" fillId="0" borderId="15" xfId="0" applyNumberFormat="1" applyFont="1" applyBorder="1" applyAlignment="1">
      <alignment horizontal="right"/>
    </xf>
    <xf numFmtId="188" fontId="55" fillId="0" borderId="36" xfId="33" applyNumberFormat="1" applyFont="1" applyBorder="1" applyAlignment="1">
      <alignment/>
    </xf>
    <xf numFmtId="187" fontId="54" fillId="0" borderId="36" xfId="43" applyFont="1" applyBorder="1" applyAlignment="1">
      <alignment/>
    </xf>
    <xf numFmtId="188" fontId="50" fillId="0" borderId="0" xfId="33" applyNumberFormat="1" applyFont="1" applyAlignment="1">
      <alignment/>
    </xf>
    <xf numFmtId="0" fontId="33" fillId="0" borderId="21" xfId="48" applyFont="1" applyBorder="1" applyAlignment="1">
      <alignment horizontal="center"/>
      <protection/>
    </xf>
    <xf numFmtId="187" fontId="38" fillId="0" borderId="0" xfId="0" applyNumberFormat="1" applyFont="1" applyBorder="1" applyAlignment="1">
      <alignment/>
    </xf>
    <xf numFmtId="190" fontId="51" fillId="0" borderId="21" xfId="43" applyNumberFormat="1" applyFont="1" applyBorder="1" applyAlignment="1">
      <alignment/>
    </xf>
    <xf numFmtId="0" fontId="38" fillId="0" borderId="13" xfId="0" applyFont="1" applyBorder="1" applyAlignment="1">
      <alignment horizontal="center"/>
    </xf>
    <xf numFmtId="2" fontId="56" fillId="0" borderId="15" xfId="0" applyNumberFormat="1" applyFont="1" applyBorder="1" applyAlignment="1">
      <alignment/>
    </xf>
    <xf numFmtId="2" fontId="33" fillId="0" borderId="15" xfId="0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88" fontId="22" fillId="0" borderId="11" xfId="0" applyNumberFormat="1" applyFont="1" applyBorder="1" applyAlignment="1">
      <alignment/>
    </xf>
    <xf numFmtId="43" fontId="0" fillId="0" borderId="0" xfId="33" applyFont="1" applyAlignment="1">
      <alignment/>
    </xf>
    <xf numFmtId="43" fontId="28" fillId="0" borderId="0" xfId="33" applyFont="1" applyFill="1" applyBorder="1" applyAlignment="1">
      <alignment horizontal="left"/>
    </xf>
    <xf numFmtId="43" fontId="0" fillId="0" borderId="0" xfId="33" applyFont="1" applyAlignment="1">
      <alignment horizontal="left"/>
    </xf>
    <xf numFmtId="43" fontId="0" fillId="0" borderId="0" xfId="33" applyFont="1" applyAlignment="1">
      <alignment/>
    </xf>
    <xf numFmtId="43" fontId="0" fillId="0" borderId="0" xfId="33" applyFont="1" applyAlignment="1">
      <alignment horizontal="center"/>
    </xf>
    <xf numFmtId="43" fontId="0" fillId="0" borderId="10" xfId="33" applyFont="1" applyBorder="1" applyAlignment="1">
      <alignment/>
    </xf>
    <xf numFmtId="43" fontId="58" fillId="0" borderId="0" xfId="33" applyFont="1" applyAlignment="1">
      <alignment/>
    </xf>
    <xf numFmtId="43" fontId="59" fillId="0" borderId="0" xfId="33" applyFont="1" applyAlignment="1">
      <alignment horizontal="left"/>
    </xf>
    <xf numFmtId="0" fontId="50" fillId="0" borderId="0" xfId="0" applyFont="1" applyAlignment="1">
      <alignment horizontal="right"/>
    </xf>
    <xf numFmtId="0" fontId="38" fillId="0" borderId="30" xfId="0" applyFont="1" applyBorder="1" applyAlignment="1">
      <alignment/>
    </xf>
    <xf numFmtId="188" fontId="29" fillId="0" borderId="12" xfId="33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9" xfId="0" applyNumberFormat="1" applyBorder="1" applyAlignment="1">
      <alignment/>
    </xf>
    <xf numFmtId="43" fontId="0" fillId="0" borderId="41" xfId="0" applyNumberFormat="1" applyBorder="1" applyAlignment="1">
      <alignment/>
    </xf>
    <xf numFmtId="188" fontId="78" fillId="0" borderId="15" xfId="33" applyNumberFormat="1" applyFont="1" applyBorder="1" applyAlignment="1">
      <alignment/>
    </xf>
    <xf numFmtId="187" fontId="53" fillId="0" borderId="36" xfId="43" applyFont="1" applyBorder="1" applyAlignment="1">
      <alignment/>
    </xf>
    <xf numFmtId="0" fontId="22" fillId="0" borderId="27" xfId="48" applyFont="1" applyBorder="1">
      <alignment/>
      <protection/>
    </xf>
    <xf numFmtId="188" fontId="38" fillId="0" borderId="15" xfId="33" applyNumberFormat="1" applyFont="1" applyBorder="1" applyAlignment="1">
      <alignment/>
    </xf>
    <xf numFmtId="0" fontId="38" fillId="0" borderId="42" xfId="48" applyFont="1" applyBorder="1">
      <alignment/>
      <protection/>
    </xf>
    <xf numFmtId="188" fontId="29" fillId="0" borderId="20" xfId="33" applyNumberFormat="1" applyFont="1" applyBorder="1" applyAlignment="1">
      <alignment/>
    </xf>
    <xf numFmtId="187" fontId="29" fillId="0" borderId="20" xfId="43" applyFont="1" applyBorder="1" applyAlignment="1">
      <alignment/>
    </xf>
    <xf numFmtId="190" fontId="29" fillId="0" borderId="20" xfId="43" applyNumberFormat="1" applyFont="1" applyBorder="1" applyAlignment="1">
      <alignment/>
    </xf>
    <xf numFmtId="188" fontId="29" fillId="0" borderId="24" xfId="33" applyNumberFormat="1" applyFont="1" applyBorder="1" applyAlignment="1">
      <alignment/>
    </xf>
    <xf numFmtId="187" fontId="29" fillId="0" borderId="24" xfId="43" applyFont="1" applyBorder="1" applyAlignment="1">
      <alignment/>
    </xf>
    <xf numFmtId="190" fontId="29" fillId="0" borderId="24" xfId="43" applyNumberFormat="1" applyFont="1" applyBorder="1" applyAlignment="1">
      <alignment/>
    </xf>
    <xf numFmtId="0" fontId="38" fillId="0" borderId="20" xfId="48" applyFont="1" applyBorder="1" applyAlignment="1">
      <alignment horizontal="center"/>
      <protection/>
    </xf>
    <xf numFmtId="0" fontId="38" fillId="0" borderId="42" xfId="48" applyFont="1" applyBorder="1" applyAlignment="1">
      <alignment horizontal="center"/>
      <protection/>
    </xf>
    <xf numFmtId="0" fontId="33" fillId="0" borderId="20" xfId="48" applyFont="1" applyBorder="1">
      <alignment/>
      <protection/>
    </xf>
    <xf numFmtId="0" fontId="33" fillId="0" borderId="24" xfId="48" applyFont="1" applyBorder="1">
      <alignment/>
      <protection/>
    </xf>
    <xf numFmtId="0" fontId="50" fillId="0" borderId="39" xfId="48" applyFont="1" applyBorder="1">
      <alignment/>
      <protection/>
    </xf>
    <xf numFmtId="187" fontId="53" fillId="0" borderId="37" xfId="43" applyNumberFormat="1" applyFont="1" applyBorder="1" applyAlignment="1">
      <alignment/>
    </xf>
    <xf numFmtId="0" fontId="50" fillId="0" borderId="0" xfId="48" applyFont="1" applyBorder="1" applyAlignment="1">
      <alignment/>
      <protection/>
    </xf>
    <xf numFmtId="0" fontId="38" fillId="0" borderId="16" xfId="0" applyFont="1" applyBorder="1" applyAlignment="1" quotePrefix="1">
      <alignment/>
    </xf>
    <xf numFmtId="43" fontId="0" fillId="0" borderId="0" xfId="33" applyFont="1" applyAlignment="1">
      <alignment horizontal="center"/>
    </xf>
    <xf numFmtId="43" fontId="0" fillId="0" borderId="0" xfId="33" applyFont="1" applyFill="1" applyBorder="1" applyAlignment="1">
      <alignment horizontal="center"/>
    </xf>
    <xf numFmtId="43" fontId="0" fillId="0" borderId="31" xfId="0" applyNumberFormat="1" applyBorder="1" applyAlignment="1">
      <alignment/>
    </xf>
    <xf numFmtId="43" fontId="19" fillId="0" borderId="0" xfId="0" applyNumberFormat="1" applyFont="1" applyAlignment="1">
      <alignment/>
    </xf>
    <xf numFmtId="188" fontId="60" fillId="0" borderId="0" xfId="0" applyNumberFormat="1" applyFont="1" applyAlignment="1">
      <alignment/>
    </xf>
    <xf numFmtId="188" fontId="60" fillId="0" borderId="0" xfId="33" applyNumberFormat="1" applyFont="1" applyBorder="1" applyAlignment="1">
      <alignment/>
    </xf>
    <xf numFmtId="0" fontId="60" fillId="0" borderId="0" xfId="0" applyFont="1" applyAlignment="1">
      <alignment/>
    </xf>
    <xf numFmtId="188" fontId="60" fillId="0" borderId="0" xfId="33" applyNumberFormat="1" applyFont="1" applyAlignment="1">
      <alignment/>
    </xf>
    <xf numFmtId="43" fontId="60" fillId="0" borderId="0" xfId="33" applyFont="1" applyAlignment="1">
      <alignment/>
    </xf>
    <xf numFmtId="43" fontId="61" fillId="0" borderId="0" xfId="33" applyFont="1" applyAlignment="1">
      <alignment/>
    </xf>
    <xf numFmtId="187" fontId="53" fillId="0" borderId="12" xfId="43" applyFont="1" applyBorder="1" applyAlignment="1">
      <alignment horizontal="center"/>
    </xf>
    <xf numFmtId="187" fontId="29" fillId="0" borderId="43" xfId="43" applyFont="1" applyBorder="1" applyAlignment="1">
      <alignment/>
    </xf>
    <xf numFmtId="0" fontId="78" fillId="0" borderId="35" xfId="48" applyFont="1" applyBorder="1">
      <alignment/>
      <protection/>
    </xf>
    <xf numFmtId="187" fontId="78" fillId="0" borderId="15" xfId="43" applyFont="1" applyBorder="1" applyAlignment="1">
      <alignment/>
    </xf>
    <xf numFmtId="190" fontId="29" fillId="0" borderId="23" xfId="43" applyNumberFormat="1" applyFont="1" applyBorder="1" applyAlignment="1">
      <alignment/>
    </xf>
    <xf numFmtId="187" fontId="53" fillId="0" borderId="24" xfId="43" applyFont="1" applyBorder="1" applyAlignment="1">
      <alignment/>
    </xf>
    <xf numFmtId="187" fontId="38" fillId="0" borderId="24" xfId="43" applyFont="1" applyBorder="1" applyAlignment="1">
      <alignment/>
    </xf>
    <xf numFmtId="187" fontId="55" fillId="24" borderId="12" xfId="43" applyFont="1" applyFill="1" applyBorder="1" applyAlignment="1">
      <alignment horizontal="center"/>
    </xf>
    <xf numFmtId="187" fontId="55" fillId="24" borderId="13" xfId="43" applyFont="1" applyFill="1" applyBorder="1" applyAlignment="1">
      <alignment horizontal="center"/>
    </xf>
    <xf numFmtId="0" fontId="57" fillId="0" borderId="11" xfId="0" applyFont="1" applyBorder="1" applyAlignment="1">
      <alignment/>
    </xf>
    <xf numFmtId="43" fontId="29" fillId="0" borderId="43" xfId="33" applyFont="1" applyBorder="1" applyAlignment="1">
      <alignment/>
    </xf>
    <xf numFmtId="0" fontId="50" fillId="0" borderId="38" xfId="48" applyFont="1" applyBorder="1">
      <alignment/>
      <protection/>
    </xf>
    <xf numFmtId="43" fontId="38" fillId="0" borderId="0" xfId="33" applyFont="1" applyAlignment="1">
      <alignment horizontal="center"/>
    </xf>
    <xf numFmtId="0" fontId="38" fillId="0" borderId="34" xfId="48" applyFont="1" applyBorder="1" applyAlignment="1">
      <alignment horizontal="center"/>
      <protection/>
    </xf>
    <xf numFmtId="0" fontId="33" fillId="0" borderId="20" xfId="48" applyFont="1" applyBorder="1" applyAlignment="1">
      <alignment horizontal="center"/>
      <protection/>
    </xf>
    <xf numFmtId="188" fontId="78" fillId="0" borderId="21" xfId="33" applyNumberFormat="1" applyFont="1" applyBorder="1" applyAlignment="1">
      <alignment/>
    </xf>
    <xf numFmtId="187" fontId="53" fillId="0" borderId="44" xfId="43" applyFont="1" applyBorder="1" applyAlignment="1">
      <alignment/>
    </xf>
    <xf numFmtId="187" fontId="29" fillId="0" borderId="13" xfId="43" applyFont="1" applyBorder="1" applyAlignment="1">
      <alignment/>
    </xf>
    <xf numFmtId="43" fontId="25" fillId="0" borderId="11" xfId="33" applyFont="1" applyBorder="1" applyAlignment="1">
      <alignment/>
    </xf>
    <xf numFmtId="0" fontId="56" fillId="0" borderId="15" xfId="48" applyFont="1" applyBorder="1">
      <alignment/>
      <protection/>
    </xf>
    <xf numFmtId="188" fontId="29" fillId="0" borderId="23" xfId="33" applyNumberFormat="1" applyFont="1" applyBorder="1" applyAlignment="1">
      <alignment/>
    </xf>
    <xf numFmtId="190" fontId="29" fillId="0" borderId="21" xfId="43" applyNumberFormat="1" applyFont="1" applyBorder="1" applyAlignment="1">
      <alignment/>
    </xf>
    <xf numFmtId="0" fontId="22" fillId="0" borderId="15" xfId="48" applyFont="1" applyBorder="1" applyAlignment="1">
      <alignment horizontal="center"/>
      <protection/>
    </xf>
    <xf numFmtId="43" fontId="0" fillId="0" borderId="0" xfId="33" applyFont="1" applyAlignment="1">
      <alignment/>
    </xf>
    <xf numFmtId="43" fontId="38" fillId="0" borderId="0" xfId="33" applyFont="1" applyBorder="1" applyAlignment="1">
      <alignment horizontal="right"/>
    </xf>
    <xf numFmtId="190" fontId="51" fillId="0" borderId="36" xfId="43" applyNumberFormat="1" applyFont="1" applyBorder="1" applyAlignment="1">
      <alignment/>
    </xf>
    <xf numFmtId="0" fontId="38" fillId="0" borderId="30" xfId="48" applyFont="1" applyBorder="1" applyAlignment="1">
      <alignment horizontal="center"/>
      <protection/>
    </xf>
    <xf numFmtId="0" fontId="33" fillId="0" borderId="27" xfId="48" applyFont="1" applyBorder="1" applyAlignment="1">
      <alignment horizontal="center"/>
      <protection/>
    </xf>
    <xf numFmtId="43" fontId="53" fillId="0" borderId="0" xfId="33" applyFont="1" applyBorder="1" applyAlignment="1">
      <alignment/>
    </xf>
    <xf numFmtId="0" fontId="78" fillId="0" borderId="34" xfId="48" applyFont="1" applyBorder="1">
      <alignment/>
      <protection/>
    </xf>
    <xf numFmtId="0" fontId="50" fillId="0" borderId="35" xfId="48" applyFont="1" applyBorder="1">
      <alignment/>
      <protection/>
    </xf>
    <xf numFmtId="0" fontId="50" fillId="0" borderId="15" xfId="48" applyFont="1" applyBorder="1">
      <alignment/>
      <protection/>
    </xf>
    <xf numFmtId="0" fontId="78" fillId="0" borderId="15" xfId="48" applyFont="1" applyBorder="1">
      <alignment/>
      <protection/>
    </xf>
    <xf numFmtId="0" fontId="50" fillId="0" borderId="36" xfId="48" applyFont="1" applyBorder="1">
      <alignment/>
      <protection/>
    </xf>
    <xf numFmtId="0" fontId="79" fillId="0" borderId="27" xfId="48" applyFont="1" applyBorder="1">
      <alignment/>
      <protection/>
    </xf>
    <xf numFmtId="0" fontId="38" fillId="0" borderId="23" xfId="48" applyFont="1" applyBorder="1">
      <alignment/>
      <protection/>
    </xf>
    <xf numFmtId="0" fontId="38" fillId="0" borderId="45" xfId="48" applyFont="1" applyBorder="1" applyAlignment="1">
      <alignment horizontal="center"/>
      <protection/>
    </xf>
    <xf numFmtId="0" fontId="38" fillId="0" borderId="46" xfId="48" applyFont="1" applyBorder="1" applyAlignment="1">
      <alignment horizontal="center"/>
      <protection/>
    </xf>
    <xf numFmtId="187" fontId="78" fillId="0" borderId="20" xfId="43" applyFont="1" applyBorder="1" applyAlignment="1">
      <alignment/>
    </xf>
    <xf numFmtId="187" fontId="53" fillId="0" borderId="20" xfId="43" applyFont="1" applyBorder="1" applyAlignment="1">
      <alignment/>
    </xf>
    <xf numFmtId="0" fontId="80" fillId="0" borderId="34" xfId="48" applyFont="1" applyBorder="1">
      <alignment/>
      <protection/>
    </xf>
    <xf numFmtId="0" fontId="33" fillId="0" borderId="42" xfId="48" applyFont="1" applyBorder="1">
      <alignment/>
      <protection/>
    </xf>
    <xf numFmtId="190" fontId="53" fillId="0" borderId="20" xfId="43" applyNumberFormat="1" applyFont="1" applyBorder="1" applyAlignment="1">
      <alignment/>
    </xf>
    <xf numFmtId="188" fontId="38" fillId="0" borderId="21" xfId="33" applyNumberFormat="1" applyFont="1" applyBorder="1" applyAlignment="1">
      <alignment/>
    </xf>
    <xf numFmtId="0" fontId="22" fillId="26" borderId="15" xfId="0" applyFont="1" applyFill="1" applyBorder="1" applyAlignment="1">
      <alignment/>
    </xf>
    <xf numFmtId="0" fontId="22" fillId="27" borderId="15" xfId="0" applyFont="1" applyFill="1" applyBorder="1" applyAlignment="1">
      <alignment/>
    </xf>
    <xf numFmtId="0" fontId="80" fillId="0" borderId="25" xfId="48" applyFont="1" applyBorder="1">
      <alignment/>
      <protection/>
    </xf>
    <xf numFmtId="187" fontId="53" fillId="0" borderId="13" xfId="43" applyFont="1" applyBorder="1" applyAlignment="1">
      <alignment/>
    </xf>
    <xf numFmtId="188" fontId="28" fillId="0" borderId="0" xfId="33" applyNumberFormat="1" applyFont="1" applyBorder="1" applyAlignment="1">
      <alignment/>
    </xf>
    <xf numFmtId="0" fontId="22" fillId="0" borderId="42" xfId="48" applyFont="1" applyBorder="1">
      <alignment/>
      <protection/>
    </xf>
    <xf numFmtId="43" fontId="34" fillId="0" borderId="0" xfId="33" applyFont="1" applyAlignment="1">
      <alignment/>
    </xf>
    <xf numFmtId="43" fontId="0" fillId="0" borderId="0" xfId="33" applyFont="1" applyBorder="1" applyAlignment="1">
      <alignment horizontal="center"/>
    </xf>
    <xf numFmtId="43" fontId="24" fillId="0" borderId="31" xfId="33" applyFont="1" applyBorder="1" applyAlignment="1">
      <alignment/>
    </xf>
    <xf numFmtId="43" fontId="0" fillId="0" borderId="41" xfId="33" applyFont="1" applyBorder="1" applyAlignment="1">
      <alignment/>
    </xf>
    <xf numFmtId="188" fontId="38" fillId="0" borderId="0" xfId="0" applyNumberFormat="1" applyFont="1" applyAlignment="1">
      <alignment/>
    </xf>
    <xf numFmtId="0" fontId="38" fillId="0" borderId="23" xfId="48" applyFont="1" applyBorder="1" applyAlignment="1">
      <alignment horizontal="center"/>
      <protection/>
    </xf>
    <xf numFmtId="187" fontId="85" fillId="0" borderId="13" xfId="43" applyFont="1" applyBorder="1" applyAlignment="1">
      <alignment/>
    </xf>
    <xf numFmtId="43" fontId="28" fillId="0" borderId="0" xfId="33" applyFont="1" applyAlignment="1">
      <alignment/>
    </xf>
    <xf numFmtId="43" fontId="28" fillId="0" borderId="39" xfId="0" applyNumberFormat="1" applyFont="1" applyBorder="1" applyAlignment="1">
      <alignment/>
    </xf>
    <xf numFmtId="43" fontId="30" fillId="0" borderId="0" xfId="0" applyNumberFormat="1" applyFont="1" applyAlignment="1">
      <alignment/>
    </xf>
    <xf numFmtId="187" fontId="22" fillId="0" borderId="0" xfId="0" applyNumberFormat="1" applyFont="1" applyAlignment="1">
      <alignment/>
    </xf>
    <xf numFmtId="43" fontId="0" fillId="0" borderId="0" xfId="33" applyFont="1" applyBorder="1" applyAlignment="1">
      <alignment horizontal="center"/>
    </xf>
    <xf numFmtId="0" fontId="79" fillId="0" borderId="34" xfId="48" applyFont="1" applyBorder="1">
      <alignment/>
      <protection/>
    </xf>
    <xf numFmtId="187" fontId="51" fillId="0" borderId="15" xfId="43" applyFont="1" applyBorder="1" applyAlignment="1">
      <alignment/>
    </xf>
    <xf numFmtId="43" fontId="53" fillId="0" borderId="20" xfId="33" applyFont="1" applyBorder="1" applyAlignment="1">
      <alignment/>
    </xf>
    <xf numFmtId="43" fontId="38" fillId="0" borderId="20" xfId="33" applyFont="1" applyBorder="1" applyAlignment="1">
      <alignment/>
    </xf>
    <xf numFmtId="43" fontId="52" fillId="0" borderId="36" xfId="33" applyFont="1" applyBorder="1" applyAlignment="1">
      <alignment/>
    </xf>
    <xf numFmtId="0" fontId="78" fillId="0" borderId="34" xfId="48" applyFont="1" applyBorder="1" applyAlignment="1">
      <alignment horizontal="right"/>
      <protection/>
    </xf>
    <xf numFmtId="0" fontId="50" fillId="0" borderId="0" xfId="48" applyFont="1" applyAlignment="1">
      <alignment horizontal="center"/>
      <protection/>
    </xf>
    <xf numFmtId="0" fontId="28" fillId="0" borderId="0" xfId="0" applyFont="1" applyBorder="1" applyAlignment="1">
      <alignment/>
    </xf>
    <xf numFmtId="43" fontId="28" fillId="0" borderId="0" xfId="33" applyFont="1" applyBorder="1" applyAlignment="1">
      <alignment/>
    </xf>
    <xf numFmtId="43" fontId="28" fillId="0" borderId="0" xfId="0" applyNumberFormat="1" applyFont="1" applyBorder="1" applyAlignment="1">
      <alignment/>
    </xf>
    <xf numFmtId="0" fontId="79" fillId="0" borderId="0" xfId="0" applyFont="1" applyAlignment="1">
      <alignment/>
    </xf>
    <xf numFmtId="43" fontId="79" fillId="0" borderId="0" xfId="33" applyFont="1" applyAlignment="1">
      <alignment/>
    </xf>
    <xf numFmtId="0" fontId="80" fillId="0" borderId="0" xfId="0" applyFont="1" applyAlignment="1">
      <alignment/>
    </xf>
    <xf numFmtId="187" fontId="53" fillId="0" borderId="21" xfId="43" applyFont="1" applyBorder="1" applyAlignment="1">
      <alignment horizontal="center"/>
    </xf>
    <xf numFmtId="190" fontId="53" fillId="0" borderId="15" xfId="43" applyNumberFormat="1" applyFont="1" applyBorder="1" applyAlignment="1">
      <alignment horizontal="center"/>
    </xf>
    <xf numFmtId="190" fontId="53" fillId="0" borderId="21" xfId="43" applyNumberFormat="1" applyFont="1" applyBorder="1" applyAlignment="1">
      <alignment horizontal="center"/>
    </xf>
    <xf numFmtId="187" fontId="38" fillId="0" borderId="21" xfId="43" applyFont="1" applyBorder="1" applyAlignment="1">
      <alignment horizontal="center"/>
    </xf>
    <xf numFmtId="187" fontId="53" fillId="0" borderId="15" xfId="43" applyFont="1" applyBorder="1" applyAlignment="1">
      <alignment horizontal="center"/>
    </xf>
    <xf numFmtId="190" fontId="52" fillId="0" borderId="36" xfId="43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43" fontId="30" fillId="0" borderId="0" xfId="0" applyNumberFormat="1" applyFont="1" applyAlignment="1">
      <alignment horizontal="center"/>
    </xf>
    <xf numFmtId="43" fontId="28" fillId="0" borderId="0" xfId="33" applyFont="1" applyAlignment="1">
      <alignment horizontal="center"/>
    </xf>
    <xf numFmtId="43" fontId="27" fillId="0" borderId="0" xfId="33" applyFont="1" applyAlignment="1">
      <alignment/>
    </xf>
    <xf numFmtId="43" fontId="86" fillId="0" borderId="0" xfId="33" applyFont="1" applyAlignment="1">
      <alignment/>
    </xf>
    <xf numFmtId="0" fontId="27" fillId="0" borderId="0" xfId="0" applyFont="1" applyAlignment="1">
      <alignment horizontal="center"/>
    </xf>
    <xf numFmtId="0" fontId="37" fillId="0" borderId="0" xfId="48" applyFont="1" applyAlignment="1">
      <alignment horizontal="center"/>
      <protection/>
    </xf>
    <xf numFmtId="0" fontId="50" fillId="0" borderId="0" xfId="48" applyFont="1" applyAlignment="1">
      <alignment horizontal="center"/>
      <protection/>
    </xf>
    <xf numFmtId="0" fontId="22" fillId="0" borderId="1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78" fillId="0" borderId="34" xfId="48" applyFont="1" applyBorder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Sheet1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6">
      <selection activeCell="E33" sqref="E33:F35"/>
    </sheetView>
  </sheetViews>
  <sheetFormatPr defaultColWidth="9.140625" defaultRowHeight="12.75"/>
  <cols>
    <col min="1" max="1" width="4.00390625" style="0" customWidth="1"/>
    <col min="2" max="2" width="25.8515625" style="0" customWidth="1"/>
    <col min="3" max="3" width="14.421875" style="0" customWidth="1"/>
    <col min="4" max="4" width="13.140625" style="0" customWidth="1"/>
    <col min="5" max="5" width="11.7109375" style="0" customWidth="1"/>
    <col min="6" max="6" width="13.140625" style="0" customWidth="1"/>
    <col min="7" max="7" width="12.57421875" style="0" customWidth="1"/>
    <col min="8" max="8" width="13.8515625" style="0" bestFit="1" customWidth="1"/>
    <col min="9" max="9" width="11.140625" style="0" customWidth="1"/>
    <col min="10" max="10" width="16.7109375" style="0" customWidth="1"/>
    <col min="11" max="11" width="16.28125" style="26" customWidth="1"/>
    <col min="12" max="12" width="18.140625" style="0" customWidth="1"/>
    <col min="13" max="13" width="14.57421875" style="0" customWidth="1"/>
    <col min="14" max="14" width="15.421875" style="0" customWidth="1"/>
    <col min="15" max="15" width="14.00390625" style="0" bestFit="1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6"/>
    </row>
    <row r="2" spans="10:15" ht="12.75">
      <c r="J2" s="388"/>
      <c r="K2" s="406" t="s">
        <v>735</v>
      </c>
      <c r="L2" s="407" t="s">
        <v>1</v>
      </c>
      <c r="M2" s="407" t="s">
        <v>2</v>
      </c>
      <c r="O2" s="26"/>
    </row>
    <row r="3" spans="1:16" ht="21">
      <c r="A3" s="587" t="s">
        <v>1343</v>
      </c>
      <c r="B3" s="587"/>
      <c r="C3" s="587"/>
      <c r="D3" s="587"/>
      <c r="E3" s="587"/>
      <c r="F3" s="587"/>
      <c r="G3" s="587"/>
      <c r="I3" s="366" t="s">
        <v>737</v>
      </c>
      <c r="J3" s="366" t="s">
        <v>1497</v>
      </c>
      <c r="K3" s="400">
        <v>29896650</v>
      </c>
      <c r="L3" s="26">
        <v>16923459.53</v>
      </c>
      <c r="M3" s="26">
        <f>K3-L3</f>
        <v>12973190.469999999</v>
      </c>
      <c r="O3" s="384" t="s">
        <v>916</v>
      </c>
      <c r="P3" s="385" t="s">
        <v>1</v>
      </c>
    </row>
    <row r="4" spans="1:16" ht="21">
      <c r="A4" s="587" t="s">
        <v>25</v>
      </c>
      <c r="B4" s="587"/>
      <c r="C4" s="587"/>
      <c r="D4" s="587"/>
      <c r="E4" s="587"/>
      <c r="F4" s="587"/>
      <c r="G4" s="587"/>
      <c r="I4" s="366"/>
      <c r="J4" s="366" t="s">
        <v>1498</v>
      </c>
      <c r="K4" s="401">
        <v>2097900</v>
      </c>
      <c r="L4" s="26">
        <v>2041187.66</v>
      </c>
      <c r="M4" s="26">
        <f aca="true" t="shared" si="0" ref="M4:M25">K4-L4</f>
        <v>56712.340000000084</v>
      </c>
      <c r="O4" s="386">
        <v>3287978</v>
      </c>
      <c r="P4" s="386">
        <v>1673531</v>
      </c>
    </row>
    <row r="5" spans="1:16" ht="21">
      <c r="A5" s="587" t="s">
        <v>3128</v>
      </c>
      <c r="B5" s="587"/>
      <c r="C5" s="587"/>
      <c r="D5" s="587"/>
      <c r="E5" s="587"/>
      <c r="F5" s="587"/>
      <c r="G5" s="587"/>
      <c r="I5" s="366"/>
      <c r="J5" s="366" t="s">
        <v>917</v>
      </c>
      <c r="K5" s="402">
        <v>4195800</v>
      </c>
      <c r="L5" s="26">
        <v>2127773.62</v>
      </c>
      <c r="M5" s="26">
        <f t="shared" si="0"/>
        <v>2068026.38</v>
      </c>
      <c r="O5" s="386">
        <v>214300</v>
      </c>
      <c r="P5" s="386">
        <v>13710</v>
      </c>
    </row>
    <row r="6" spans="1:16" ht="21">
      <c r="A6" s="29" t="s">
        <v>7</v>
      </c>
      <c r="B6" s="29"/>
      <c r="C6" s="29"/>
      <c r="D6" s="29"/>
      <c r="E6" s="29"/>
      <c r="F6" s="29"/>
      <c r="G6" s="29"/>
      <c r="I6" s="366"/>
      <c r="J6" s="366" t="s">
        <v>918</v>
      </c>
      <c r="K6" s="400">
        <v>1955000</v>
      </c>
      <c r="L6" s="26">
        <v>782000</v>
      </c>
      <c r="M6" s="26">
        <f t="shared" si="0"/>
        <v>1173000</v>
      </c>
      <c r="O6" s="386">
        <v>634000</v>
      </c>
      <c r="P6" s="386">
        <v>349030</v>
      </c>
    </row>
    <row r="7" spans="1:16" ht="21">
      <c r="A7" s="30" t="s">
        <v>8</v>
      </c>
      <c r="B7" s="31" t="s">
        <v>4</v>
      </c>
      <c r="C7" s="30" t="s">
        <v>9</v>
      </c>
      <c r="D7" s="31" t="s">
        <v>1</v>
      </c>
      <c r="E7" s="30" t="s">
        <v>67</v>
      </c>
      <c r="F7" s="30" t="s">
        <v>2</v>
      </c>
      <c r="G7" s="30" t="s">
        <v>10</v>
      </c>
      <c r="H7" s="6" t="s">
        <v>3</v>
      </c>
      <c r="I7" s="366"/>
      <c r="J7" s="366" t="s">
        <v>919</v>
      </c>
      <c r="K7" s="400">
        <v>1484560</v>
      </c>
      <c r="L7" s="26">
        <v>1079662</v>
      </c>
      <c r="M7" s="26">
        <f t="shared" si="0"/>
        <v>404898</v>
      </c>
      <c r="O7" s="386">
        <v>35500</v>
      </c>
      <c r="P7" s="386"/>
    </row>
    <row r="8" spans="1:16" ht="21">
      <c r="A8" s="32"/>
      <c r="B8" s="33"/>
      <c r="C8" s="32"/>
      <c r="D8" s="33"/>
      <c r="E8" s="32" t="s">
        <v>68</v>
      </c>
      <c r="F8" s="32"/>
      <c r="G8" s="32" t="s">
        <v>11</v>
      </c>
      <c r="H8" s="32"/>
      <c r="I8" s="366"/>
      <c r="J8" s="366" t="s">
        <v>920</v>
      </c>
      <c r="K8" s="403">
        <v>1500000</v>
      </c>
      <c r="L8" s="26">
        <v>1134007.1</v>
      </c>
      <c r="M8" s="26">
        <f t="shared" si="0"/>
        <v>365992.8999999999</v>
      </c>
      <c r="O8" s="386">
        <v>175000</v>
      </c>
      <c r="P8" s="386">
        <v>20000</v>
      </c>
    </row>
    <row r="9" spans="1:16" ht="18.75">
      <c r="A9" s="12">
        <v>1</v>
      </c>
      <c r="B9" s="13" t="s">
        <v>473</v>
      </c>
      <c r="C9" s="468">
        <v>21797000</v>
      </c>
      <c r="D9" s="502">
        <v>19000226.19</v>
      </c>
      <c r="E9" s="58"/>
      <c r="F9" s="48">
        <f>C9-D9-E9</f>
        <v>2796773.8099999987</v>
      </c>
      <c r="G9" s="49">
        <f>D9*100/C9</f>
        <v>87.1689966050374</v>
      </c>
      <c r="H9" s="49"/>
      <c r="I9" s="369"/>
      <c r="J9" s="369" t="s">
        <v>1504</v>
      </c>
      <c r="K9" s="404">
        <v>800000</v>
      </c>
      <c r="L9" s="387">
        <v>241275</v>
      </c>
      <c r="M9" s="26">
        <f t="shared" si="0"/>
        <v>558725</v>
      </c>
      <c r="O9" s="386">
        <v>67000</v>
      </c>
      <c r="P9" s="386">
        <v>37100</v>
      </c>
    </row>
    <row r="10" spans="1:16" ht="18.75">
      <c r="A10" s="50">
        <v>2</v>
      </c>
      <c r="B10" s="13" t="s">
        <v>5</v>
      </c>
      <c r="C10" s="85">
        <v>71034169</v>
      </c>
      <c r="D10" s="15">
        <v>50969923.51</v>
      </c>
      <c r="E10" s="316"/>
      <c r="F10" s="48">
        <f>C10-D10-E10</f>
        <v>20064245.490000002</v>
      </c>
      <c r="G10" s="49">
        <f>D10*100/C10</f>
        <v>71.75409275217959</v>
      </c>
      <c r="H10" s="49"/>
      <c r="I10" s="368"/>
      <c r="J10" s="369" t="s">
        <v>1505</v>
      </c>
      <c r="K10" s="400">
        <v>2000000</v>
      </c>
      <c r="L10" s="26">
        <f>1012779+15000</f>
        <v>1027779</v>
      </c>
      <c r="M10" s="26">
        <f t="shared" si="0"/>
        <v>972221</v>
      </c>
      <c r="O10" s="386">
        <v>1066700</v>
      </c>
      <c r="P10" s="388">
        <v>309760</v>
      </c>
    </row>
    <row r="11" spans="1:16" ht="18.75">
      <c r="A11" s="12">
        <v>3</v>
      </c>
      <c r="B11" s="490" t="s">
        <v>734</v>
      </c>
      <c r="C11" s="85">
        <v>58096490</v>
      </c>
      <c r="D11" s="218">
        <v>37468637.67</v>
      </c>
      <c r="E11" s="316">
        <v>19411287.89</v>
      </c>
      <c r="F11" s="48">
        <f>C11-D11-E11</f>
        <v>1216564.4399999976</v>
      </c>
      <c r="G11" s="49">
        <f>D11*100/C11</f>
        <v>64.49380620068442</v>
      </c>
      <c r="H11" s="14"/>
      <c r="I11" s="368"/>
      <c r="J11" s="389"/>
      <c r="K11" s="403"/>
      <c r="L11" s="26"/>
      <c r="M11" s="26">
        <f t="shared" si="0"/>
        <v>0</v>
      </c>
      <c r="N11" s="26"/>
      <c r="O11" s="386">
        <v>392522</v>
      </c>
      <c r="P11" s="386">
        <v>113862</v>
      </c>
    </row>
    <row r="12" spans="1:16" ht="18.75">
      <c r="A12" s="50">
        <v>4</v>
      </c>
      <c r="B12" s="121" t="s">
        <v>1496</v>
      </c>
      <c r="C12" s="14">
        <v>103194968</v>
      </c>
      <c r="D12" s="316">
        <v>103149968</v>
      </c>
      <c r="E12" s="138"/>
      <c r="F12" s="48">
        <f>C12-D12-E12</f>
        <v>45000</v>
      </c>
      <c r="G12" s="49">
        <f>D12*100/C12</f>
        <v>99.95639322258427</v>
      </c>
      <c r="H12" s="14"/>
      <c r="I12" s="367"/>
      <c r="J12" s="390" t="s">
        <v>1690</v>
      </c>
      <c r="K12" s="403">
        <v>1679000</v>
      </c>
      <c r="L12" s="26">
        <v>1426100</v>
      </c>
      <c r="M12" s="26">
        <f t="shared" si="0"/>
        <v>252900</v>
      </c>
      <c r="N12" s="422"/>
      <c r="O12" s="386">
        <v>27000</v>
      </c>
      <c r="P12" s="386">
        <v>10496</v>
      </c>
    </row>
    <row r="13" spans="1:16" ht="18.75">
      <c r="A13" s="50"/>
      <c r="B13" s="121"/>
      <c r="C13" s="14"/>
      <c r="D13" s="137"/>
      <c r="E13" s="138"/>
      <c r="F13" s="48"/>
      <c r="G13" s="445"/>
      <c r="H13" s="14"/>
      <c r="I13" s="367"/>
      <c r="J13" s="389" t="s">
        <v>1298</v>
      </c>
      <c r="K13" s="403">
        <v>898800</v>
      </c>
      <c r="L13" s="26">
        <v>96835</v>
      </c>
      <c r="M13" s="26">
        <f t="shared" si="0"/>
        <v>801965</v>
      </c>
      <c r="N13" s="26"/>
      <c r="O13" s="386">
        <v>100000</v>
      </c>
      <c r="P13" s="388">
        <v>10500</v>
      </c>
    </row>
    <row r="14" spans="1:16" ht="18.75">
      <c r="A14" s="12"/>
      <c r="B14" s="121"/>
      <c r="C14" s="14"/>
      <c r="D14" s="137"/>
      <c r="E14" s="85"/>
      <c r="F14" s="48"/>
      <c r="G14" s="49"/>
      <c r="H14" s="14"/>
      <c r="I14" s="92"/>
      <c r="J14" s="389" t="s">
        <v>1508</v>
      </c>
      <c r="K14" s="400">
        <v>40080</v>
      </c>
      <c r="L14" s="26">
        <v>33714</v>
      </c>
      <c r="M14" s="26">
        <f t="shared" si="0"/>
        <v>6366</v>
      </c>
      <c r="O14" s="386"/>
      <c r="P14" s="388"/>
    </row>
    <row r="15" spans="1:16" ht="18.75">
      <c r="A15" s="12"/>
      <c r="B15" s="13"/>
      <c r="C15" s="14"/>
      <c r="D15" s="137"/>
      <c r="E15" s="14"/>
      <c r="F15" s="139"/>
      <c r="G15" s="49"/>
      <c r="H15" s="49"/>
      <c r="J15" s="389" t="s">
        <v>1507</v>
      </c>
      <c r="K15" s="404">
        <v>773930</v>
      </c>
      <c r="L15" s="387">
        <v>600388</v>
      </c>
      <c r="M15" s="26">
        <f t="shared" si="0"/>
        <v>173542</v>
      </c>
      <c r="N15" s="59"/>
      <c r="O15" s="386">
        <f>SUM(O3:O14)</f>
        <v>6000000</v>
      </c>
      <c r="P15" s="386">
        <f>SUM(P3:P14)</f>
        <v>2537989</v>
      </c>
    </row>
    <row r="16" spans="1:16" ht="21">
      <c r="A16" s="50"/>
      <c r="B16" s="13"/>
      <c r="C16" s="14"/>
      <c r="D16" s="16"/>
      <c r="E16" s="14"/>
      <c r="F16" s="48"/>
      <c r="G16" s="49"/>
      <c r="H16" s="49"/>
      <c r="J16" s="391" t="s">
        <v>921</v>
      </c>
      <c r="K16" s="93">
        <v>2126500</v>
      </c>
      <c r="L16" s="60">
        <v>1330593</v>
      </c>
      <c r="M16" s="26">
        <f t="shared" si="0"/>
        <v>795907</v>
      </c>
      <c r="N16" s="93"/>
      <c r="O16" s="60"/>
      <c r="P16" s="69"/>
    </row>
    <row r="17" spans="1:18" ht="21">
      <c r="A17" s="12"/>
      <c r="B17" s="13"/>
      <c r="C17" s="51"/>
      <c r="D17" s="52"/>
      <c r="E17" s="51"/>
      <c r="F17" s="48"/>
      <c r="G17" s="49"/>
      <c r="H17" s="49"/>
      <c r="I17" s="24"/>
      <c r="J17" s="389" t="s">
        <v>1506</v>
      </c>
      <c r="K17" s="369">
        <v>207580</v>
      </c>
      <c r="L17" s="369">
        <v>207580</v>
      </c>
      <c r="M17" s="26">
        <f t="shared" si="0"/>
        <v>0</v>
      </c>
      <c r="N17" s="93"/>
      <c r="O17" s="60">
        <v>40500</v>
      </c>
      <c r="P17" s="136"/>
      <c r="Q17" s="59"/>
      <c r="R17" s="59"/>
    </row>
    <row r="18" spans="1:16" ht="21">
      <c r="A18" s="53"/>
      <c r="B18" s="54"/>
      <c r="C18" s="51"/>
      <c r="D18" s="52"/>
      <c r="E18" s="51"/>
      <c r="F18" s="48"/>
      <c r="G18" s="49"/>
      <c r="H18" s="49"/>
      <c r="J18" s="389" t="s">
        <v>1894</v>
      </c>
      <c r="K18" s="369">
        <v>350000</v>
      </c>
      <c r="L18" s="60"/>
      <c r="M18" s="26">
        <f t="shared" si="0"/>
        <v>350000</v>
      </c>
      <c r="N18" s="93"/>
      <c r="O18" s="60">
        <v>128442</v>
      </c>
      <c r="P18" s="69">
        <v>87942</v>
      </c>
    </row>
    <row r="19" spans="1:18" ht="21">
      <c r="A19" s="53"/>
      <c r="B19" s="54"/>
      <c r="C19" s="51"/>
      <c r="D19" s="52"/>
      <c r="E19" s="51"/>
      <c r="F19" s="55"/>
      <c r="G19" s="49"/>
      <c r="H19" s="49"/>
      <c r="J19" s="366" t="s">
        <v>2037</v>
      </c>
      <c r="K19" s="369">
        <v>7836</v>
      </c>
      <c r="L19" s="392"/>
      <c r="M19" s="26">
        <f t="shared" si="0"/>
        <v>7836</v>
      </c>
      <c r="N19" s="306"/>
      <c r="O19" s="393"/>
      <c r="P19" s="60">
        <v>40500</v>
      </c>
      <c r="Q19" s="67"/>
      <c r="R19" s="67"/>
    </row>
    <row r="20" spans="1:16" ht="18.75">
      <c r="A20" s="12"/>
      <c r="B20" s="13"/>
      <c r="C20" s="14"/>
      <c r="D20" s="16"/>
      <c r="E20" s="14"/>
      <c r="F20" s="48"/>
      <c r="G20" s="49"/>
      <c r="H20" s="49"/>
      <c r="J20" s="366" t="s">
        <v>2038</v>
      </c>
      <c r="K20" s="405">
        <v>10500</v>
      </c>
      <c r="L20" s="60">
        <v>7000</v>
      </c>
      <c r="M20" s="26">
        <f t="shared" si="0"/>
        <v>3500</v>
      </c>
      <c r="N20" s="398" t="s">
        <v>922</v>
      </c>
      <c r="O20" s="394">
        <v>11098962</v>
      </c>
      <c r="P20" s="155">
        <f>SUM(P18:P19)</f>
        <v>128442</v>
      </c>
    </row>
    <row r="21" spans="1:16" ht="18.75">
      <c r="A21" s="12"/>
      <c r="B21" s="13"/>
      <c r="C21" s="14"/>
      <c r="D21" s="16"/>
      <c r="E21" s="14"/>
      <c r="F21" s="48"/>
      <c r="G21" s="49"/>
      <c r="H21" s="49"/>
      <c r="J21" s="389" t="s">
        <v>2325</v>
      </c>
      <c r="K21" s="369">
        <v>2286300</v>
      </c>
      <c r="L21" s="60"/>
      <c r="M21" s="26">
        <f t="shared" si="0"/>
        <v>2286300</v>
      </c>
      <c r="N21" s="93"/>
      <c r="O21" s="395">
        <v>2500000</v>
      </c>
      <c r="P21" s="17"/>
    </row>
    <row r="22" spans="1:16" ht="19.5" thickBot="1">
      <c r="A22" s="53"/>
      <c r="B22" s="54"/>
      <c r="C22" s="51"/>
      <c r="D22" s="52"/>
      <c r="E22" s="51"/>
      <c r="F22" s="51"/>
      <c r="G22" s="51"/>
      <c r="H22" s="51"/>
      <c r="J22" s="389" t="s">
        <v>2326</v>
      </c>
      <c r="K22" s="131">
        <v>346320</v>
      </c>
      <c r="L22" s="60"/>
      <c r="M22" s="26">
        <f t="shared" si="0"/>
        <v>346320</v>
      </c>
      <c r="N22" s="123"/>
      <c r="O22" s="396">
        <f>SUM(O20:O21)</f>
        <v>13598962</v>
      </c>
      <c r="P22" s="224"/>
    </row>
    <row r="23" spans="1:16" ht="24" thickTop="1">
      <c r="A23" s="5"/>
      <c r="B23" s="46" t="s">
        <v>6</v>
      </c>
      <c r="C23" s="56">
        <f>SUM(C9:C22)</f>
        <v>254122627</v>
      </c>
      <c r="D23" s="399">
        <f>SUM(D9:D22)</f>
        <v>210588755.37</v>
      </c>
      <c r="E23" s="360">
        <f>SUM(E9:E22)</f>
        <v>19411287.89</v>
      </c>
      <c r="F23" s="56">
        <f>SUM(F9:F22)</f>
        <v>24122583.74</v>
      </c>
      <c r="G23" s="57">
        <f>D23*100/C23</f>
        <v>82.86895104779474</v>
      </c>
      <c r="H23" s="57"/>
      <c r="I23" s="27"/>
      <c r="J23" s="366" t="s">
        <v>2327</v>
      </c>
      <c r="K23" s="131">
        <v>2200</v>
      </c>
      <c r="L23" s="60"/>
      <c r="M23" s="60">
        <f t="shared" si="0"/>
        <v>2200</v>
      </c>
      <c r="N23" s="123"/>
      <c r="O23" s="224"/>
      <c r="P23" s="155"/>
    </row>
    <row r="24" spans="1:16" ht="23.25">
      <c r="A24" s="8"/>
      <c r="B24" s="122"/>
      <c r="C24" s="219"/>
      <c r="D24" s="219"/>
      <c r="E24" s="220"/>
      <c r="F24" s="219"/>
      <c r="G24" s="221"/>
      <c r="H24" s="221"/>
      <c r="I24" s="27"/>
      <c r="J24" s="389" t="s">
        <v>2328</v>
      </c>
      <c r="K24" s="397">
        <v>102000</v>
      </c>
      <c r="L24" s="397"/>
      <c r="M24" s="397">
        <f t="shared" si="0"/>
        <v>102000</v>
      </c>
      <c r="N24" s="123"/>
      <c r="O24" s="224"/>
      <c r="P24" s="131"/>
    </row>
    <row r="25" spans="1:16" ht="23.25">
      <c r="A25" s="8"/>
      <c r="B25" s="35" t="s">
        <v>53</v>
      </c>
      <c r="C25" s="219"/>
      <c r="D25" s="219"/>
      <c r="E25" s="220"/>
      <c r="F25" s="219"/>
      <c r="G25" s="221"/>
      <c r="H25" s="221"/>
      <c r="I25" s="27"/>
      <c r="J25" s="524" t="s">
        <v>2329</v>
      </c>
      <c r="K25" s="60">
        <v>174400</v>
      </c>
      <c r="L25" s="60"/>
      <c r="M25" s="397">
        <f t="shared" si="0"/>
        <v>174400</v>
      </c>
      <c r="N25" s="151"/>
      <c r="O25" s="26"/>
      <c r="P25" s="26"/>
    </row>
    <row r="26" spans="1:15" ht="23.25">
      <c r="A26" s="34"/>
      <c r="B26" s="36" t="s">
        <v>1288</v>
      </c>
      <c r="C26" s="36"/>
      <c r="D26" s="36" t="s">
        <v>1287</v>
      </c>
      <c r="E26" s="35"/>
      <c r="F26" s="36" t="s">
        <v>1293</v>
      </c>
      <c r="G26" s="35"/>
      <c r="H26" s="28"/>
      <c r="I26" s="27"/>
      <c r="J26" s="524"/>
      <c r="K26" s="59"/>
      <c r="L26" s="59"/>
      <c r="M26" s="123"/>
      <c r="N26" s="123"/>
      <c r="O26" s="131"/>
    </row>
    <row r="27" spans="1:16" ht="23.25">
      <c r="A27" s="34"/>
      <c r="B27" s="35" t="s">
        <v>1283</v>
      </c>
      <c r="C27" s="35"/>
      <c r="D27" s="35" t="s">
        <v>1289</v>
      </c>
      <c r="E27" s="35"/>
      <c r="F27" s="35" t="s">
        <v>1294</v>
      </c>
      <c r="G27" s="35"/>
      <c r="H27" s="354"/>
      <c r="I27" s="27"/>
      <c r="J27" s="40"/>
      <c r="K27" s="59"/>
      <c r="L27" s="26"/>
      <c r="M27" s="59"/>
      <c r="N27" s="59"/>
      <c r="O27" s="131"/>
      <c r="P27" s="38"/>
    </row>
    <row r="28" spans="1:15" ht="23.25">
      <c r="A28" s="34"/>
      <c r="B28" s="35" t="s">
        <v>1284</v>
      </c>
      <c r="C28" s="35"/>
      <c r="D28" s="35" t="s">
        <v>1290</v>
      </c>
      <c r="E28" s="35"/>
      <c r="F28" s="35" t="s">
        <v>1295</v>
      </c>
      <c r="G28" s="35"/>
      <c r="H28" s="27"/>
      <c r="I28" s="27"/>
      <c r="J28" s="510" t="s">
        <v>1895</v>
      </c>
      <c r="K28" s="386">
        <f>SUM(K3:K27)</f>
        <v>52935356</v>
      </c>
      <c r="L28" s="386">
        <f>SUM(L3:L27)</f>
        <v>29059353.910000004</v>
      </c>
      <c r="M28" s="420">
        <f>K28-L28</f>
        <v>23876002.089999996</v>
      </c>
      <c r="N28" s="224"/>
      <c r="O28" s="131"/>
    </row>
    <row r="29" spans="1:15" ht="23.25">
      <c r="A29" s="34"/>
      <c r="B29" s="35" t="s">
        <v>1285</v>
      </c>
      <c r="C29" s="35"/>
      <c r="D29" s="35" t="s">
        <v>1291</v>
      </c>
      <c r="E29" s="35"/>
      <c r="F29" s="35" t="s">
        <v>1296</v>
      </c>
      <c r="G29" s="35"/>
      <c r="H29" s="354"/>
      <c r="I29" s="27"/>
      <c r="J29" t="s">
        <v>734</v>
      </c>
      <c r="K29" s="59"/>
      <c r="L29" s="491" t="s">
        <v>1</v>
      </c>
      <c r="M29" s="492" t="s">
        <v>736</v>
      </c>
      <c r="N29" s="492" t="s">
        <v>1256</v>
      </c>
      <c r="O29" s="131"/>
    </row>
    <row r="30" spans="1:15" ht="23.25">
      <c r="A30" s="34"/>
      <c r="B30" s="35" t="s">
        <v>1286</v>
      </c>
      <c r="C30" s="35"/>
      <c r="D30" s="35" t="s">
        <v>1292</v>
      </c>
      <c r="E30" s="35"/>
      <c r="F30" s="35" t="s">
        <v>1297</v>
      </c>
      <c r="G30" s="35"/>
      <c r="H30" s="354"/>
      <c r="I30" s="27"/>
      <c r="K30" s="69">
        <v>1152000</v>
      </c>
      <c r="L30" s="60">
        <v>1152000</v>
      </c>
      <c r="M30" s="70"/>
      <c r="N30" s="69">
        <f>K30-L30-M30</f>
        <v>0</v>
      </c>
      <c r="O30" s="131"/>
    </row>
    <row r="31" spans="2:15" ht="23.25">
      <c r="B31" s="27"/>
      <c r="C31" s="27"/>
      <c r="D31" s="27"/>
      <c r="E31" s="27"/>
      <c r="F31" s="27"/>
      <c r="G31" s="27"/>
      <c r="H31" s="494"/>
      <c r="I31" s="27"/>
      <c r="K31" s="93">
        <v>370000</v>
      </c>
      <c r="L31" s="60">
        <v>368300</v>
      </c>
      <c r="M31" s="70"/>
      <c r="N31" s="69">
        <f aca="true" t="shared" si="1" ref="N31:N42">K31-L31-M31</f>
        <v>1700</v>
      </c>
      <c r="O31" s="131"/>
    </row>
    <row r="32" spans="10:15" ht="23.25">
      <c r="J32" s="26"/>
      <c r="K32" s="353">
        <v>919070</v>
      </c>
      <c r="L32" s="70">
        <v>919070</v>
      </c>
      <c r="M32" s="70"/>
      <c r="N32" s="69">
        <f t="shared" si="1"/>
        <v>0</v>
      </c>
      <c r="O32" s="131"/>
    </row>
    <row r="33" spans="10:15" ht="23.25">
      <c r="J33" s="26"/>
      <c r="K33" s="353">
        <v>584360</v>
      </c>
      <c r="L33" s="134">
        <v>584360</v>
      </c>
      <c r="M33" s="70"/>
      <c r="N33" s="69">
        <f t="shared" si="1"/>
        <v>0</v>
      </c>
      <c r="O33" s="131"/>
    </row>
    <row r="34" spans="8:15" ht="21">
      <c r="H34" s="26"/>
      <c r="J34" s="38"/>
      <c r="K34" s="70">
        <v>185000</v>
      </c>
      <c r="L34" s="70">
        <v>185000</v>
      </c>
      <c r="M34" s="70"/>
      <c r="N34" s="69">
        <f t="shared" si="1"/>
        <v>0</v>
      </c>
      <c r="O34" s="70"/>
    </row>
    <row r="35" spans="1:14" ht="19.5" customHeight="1">
      <c r="A35" s="17"/>
      <c r="B35" s="17"/>
      <c r="C35" s="17"/>
      <c r="H35" s="26"/>
      <c r="J35" t="s">
        <v>1500</v>
      </c>
      <c r="K35" s="60">
        <v>4144360</v>
      </c>
      <c r="L35" s="60">
        <v>4144360</v>
      </c>
      <c r="M35" s="70"/>
      <c r="N35" s="69">
        <f t="shared" si="1"/>
        <v>0</v>
      </c>
    </row>
    <row r="36" spans="1:14" ht="19.5" customHeight="1">
      <c r="A36" s="17"/>
      <c r="B36" s="17"/>
      <c r="C36" s="17"/>
      <c r="H36" s="26"/>
      <c r="J36" t="s">
        <v>1499</v>
      </c>
      <c r="K36" s="60">
        <v>36338900</v>
      </c>
      <c r="L36" s="60">
        <v>12713061.07</v>
      </c>
      <c r="M36" s="70">
        <v>23233587.89</v>
      </c>
      <c r="N36" s="70">
        <f t="shared" si="1"/>
        <v>392251.0399999991</v>
      </c>
    </row>
    <row r="37" spans="1:14" ht="19.5" customHeight="1">
      <c r="A37" s="17"/>
      <c r="B37" s="17"/>
      <c r="C37" s="17"/>
      <c r="H37" s="26"/>
      <c r="J37" t="s">
        <v>1501</v>
      </c>
      <c r="K37" s="60">
        <v>4692600</v>
      </c>
      <c r="L37" s="60">
        <v>4692600</v>
      </c>
      <c r="M37" s="70"/>
      <c r="N37" s="69">
        <f t="shared" si="1"/>
        <v>0</v>
      </c>
    </row>
    <row r="38" spans="1:14" ht="19.5" customHeight="1">
      <c r="A38" s="17"/>
      <c r="B38" s="17"/>
      <c r="C38" s="17"/>
      <c r="H38" s="26"/>
      <c r="J38" t="s">
        <v>1502</v>
      </c>
      <c r="K38" s="60">
        <v>598500</v>
      </c>
      <c r="L38" s="60">
        <v>598500</v>
      </c>
      <c r="M38" s="70"/>
      <c r="N38" s="69">
        <f t="shared" si="1"/>
        <v>0</v>
      </c>
    </row>
    <row r="39" spans="1:14" ht="19.5" customHeight="1">
      <c r="A39" s="17"/>
      <c r="B39" s="17"/>
      <c r="C39" s="17"/>
      <c r="H39" s="26"/>
      <c r="J39" s="40" t="s">
        <v>1893</v>
      </c>
      <c r="K39" s="60">
        <v>3856000</v>
      </c>
      <c r="L39" s="224">
        <v>3850000</v>
      </c>
      <c r="M39" s="70"/>
      <c r="N39" s="69">
        <f t="shared" si="1"/>
        <v>6000</v>
      </c>
    </row>
    <row r="40" spans="1:14" ht="19.5" customHeight="1">
      <c r="A40" s="17"/>
      <c r="B40" s="17"/>
      <c r="C40" s="17"/>
      <c r="H40" s="26"/>
      <c r="J40" s="40" t="s">
        <v>2806</v>
      </c>
      <c r="K40" s="60">
        <v>726500</v>
      </c>
      <c r="L40" s="224">
        <v>53700</v>
      </c>
      <c r="M40" s="70">
        <v>109700</v>
      </c>
      <c r="N40" s="69">
        <f t="shared" si="1"/>
        <v>563100</v>
      </c>
    </row>
    <row r="41" spans="1:14" ht="19.5" customHeight="1">
      <c r="A41" s="17"/>
      <c r="B41" s="17"/>
      <c r="C41" s="17"/>
      <c r="H41" s="26"/>
      <c r="J41" s="40"/>
      <c r="K41" s="60"/>
      <c r="L41" s="224"/>
      <c r="M41" s="70"/>
      <c r="N41" s="69"/>
    </row>
    <row r="42" spans="1:14" ht="26.25">
      <c r="A42" s="147"/>
      <c r="B42" s="148"/>
      <c r="C42" s="149"/>
      <c r="D42" s="18"/>
      <c r="E42" s="18"/>
      <c r="F42" s="18"/>
      <c r="H42" s="26"/>
      <c r="J42" t="s">
        <v>1503</v>
      </c>
      <c r="K42" s="428">
        <v>4529200</v>
      </c>
      <c r="L42" s="60">
        <v>278200</v>
      </c>
      <c r="M42" s="60">
        <v>4232202</v>
      </c>
      <c r="N42" s="69">
        <f t="shared" si="1"/>
        <v>18798</v>
      </c>
    </row>
    <row r="43" spans="1:14" ht="26.25">
      <c r="A43" s="147"/>
      <c r="B43" s="148"/>
      <c r="C43" s="149"/>
      <c r="D43" s="18"/>
      <c r="E43" s="18"/>
      <c r="H43" s="38"/>
      <c r="K43" s="364">
        <f>SUM(K30:K42)</f>
        <v>58096490</v>
      </c>
      <c r="L43" s="364">
        <f>SUM(L30:L42)</f>
        <v>29539151.07</v>
      </c>
      <c r="M43" s="364">
        <f>SUM(M30:M42)</f>
        <v>27575489.89</v>
      </c>
      <c r="N43" s="493">
        <f>K43-L43-M43</f>
        <v>981849.0399999991</v>
      </c>
    </row>
    <row r="44" spans="1:13" ht="26.25">
      <c r="A44" s="147"/>
      <c r="B44" s="148"/>
      <c r="C44" s="149"/>
      <c r="D44" s="18"/>
      <c r="E44" s="18"/>
      <c r="H44" s="38"/>
      <c r="L44" s="26"/>
      <c r="M44" s="26"/>
    </row>
    <row r="45" spans="1:14" ht="26.25">
      <c r="A45" s="147"/>
      <c r="B45" s="148"/>
      <c r="C45" s="149"/>
      <c r="D45" s="18"/>
      <c r="E45" s="18"/>
      <c r="H45" s="38"/>
      <c r="L45" s="26"/>
      <c r="M45" s="26">
        <v>26915489.89</v>
      </c>
      <c r="N45" s="141"/>
    </row>
    <row r="46" spans="1:14" ht="26.25">
      <c r="A46" s="147"/>
      <c r="B46" s="148"/>
      <c r="C46" s="149"/>
      <c r="D46" s="18"/>
      <c r="E46" s="18"/>
      <c r="H46" s="38"/>
      <c r="L46" s="26"/>
      <c r="M46" s="26"/>
      <c r="N46" s="141"/>
    </row>
    <row r="47" spans="1:13" ht="26.25">
      <c r="A47" s="147"/>
      <c r="B47" s="148"/>
      <c r="C47" s="149"/>
      <c r="D47" s="18"/>
      <c r="E47" s="18"/>
      <c r="H47" s="38"/>
      <c r="K47" s="359"/>
      <c r="L47" s="26"/>
      <c r="M47" s="26"/>
    </row>
    <row r="48" spans="1:13" ht="26.25">
      <c r="A48" s="147"/>
      <c r="B48" s="148"/>
      <c r="C48" s="149"/>
      <c r="L48" s="26"/>
      <c r="M48" s="26"/>
    </row>
    <row r="49" spans="1:13" ht="26.25">
      <c r="A49" s="147"/>
      <c r="B49" s="148"/>
      <c r="C49" s="149"/>
      <c r="J49" s="26"/>
      <c r="L49" s="26"/>
      <c r="M49" s="26"/>
    </row>
    <row r="50" spans="1:13" ht="26.25">
      <c r="A50" s="147"/>
      <c r="B50" s="148"/>
      <c r="C50" s="150"/>
      <c r="J50" s="366" t="s">
        <v>1497</v>
      </c>
      <c r="K50" s="400">
        <v>16342200</v>
      </c>
      <c r="L50" s="26"/>
      <c r="M50" s="26"/>
    </row>
    <row r="51" spans="1:13" ht="23.25">
      <c r="A51" s="147"/>
      <c r="B51" s="68"/>
      <c r="C51" s="146"/>
      <c r="D51" s="18"/>
      <c r="E51" s="18"/>
      <c r="F51" s="18"/>
      <c r="J51" s="366" t="s">
        <v>1498</v>
      </c>
      <c r="K51" s="401"/>
      <c r="L51" s="401">
        <v>2097900</v>
      </c>
      <c r="M51" s="26"/>
    </row>
    <row r="52" spans="1:13" ht="23.25">
      <c r="A52" s="17"/>
      <c r="B52" s="68"/>
      <c r="C52" s="146"/>
      <c r="D52" s="18"/>
      <c r="E52" s="18"/>
      <c r="J52" s="366" t="s">
        <v>917</v>
      </c>
      <c r="K52" s="402">
        <v>2097900</v>
      </c>
      <c r="L52" s="26"/>
      <c r="M52" s="26"/>
    </row>
    <row r="53" spans="2:13" ht="23.25">
      <c r="B53" s="68"/>
      <c r="C53" s="71"/>
      <c r="D53" s="18"/>
      <c r="E53" s="18"/>
      <c r="J53" s="366" t="s">
        <v>918</v>
      </c>
      <c r="K53" s="400"/>
      <c r="L53" s="26"/>
      <c r="M53" s="26"/>
    </row>
    <row r="54" spans="2:12" ht="23.25">
      <c r="B54" s="18"/>
      <c r="C54" s="18"/>
      <c r="D54" s="18"/>
      <c r="E54" s="18"/>
      <c r="J54" s="366" t="s">
        <v>919</v>
      </c>
      <c r="K54" s="400"/>
      <c r="L54" s="400">
        <v>1294560</v>
      </c>
    </row>
    <row r="55" spans="2:14" ht="23.25">
      <c r="B55" s="18"/>
      <c r="C55" s="37"/>
      <c r="D55" s="18"/>
      <c r="E55" s="18"/>
      <c r="J55" s="366" t="s">
        <v>920</v>
      </c>
      <c r="K55" s="403">
        <v>1000000</v>
      </c>
      <c r="L55" s="26"/>
      <c r="M55" s="26"/>
      <c r="N55" s="26"/>
    </row>
    <row r="56" spans="2:11" ht="23.25">
      <c r="B56" s="18"/>
      <c r="C56" s="18"/>
      <c r="D56" s="18"/>
      <c r="E56" s="18"/>
      <c r="J56" s="369" t="s">
        <v>1504</v>
      </c>
      <c r="K56" s="404">
        <v>1300000</v>
      </c>
    </row>
    <row r="57" spans="2:12" ht="23.25">
      <c r="B57" s="18"/>
      <c r="C57" s="18"/>
      <c r="D57" s="18"/>
      <c r="E57" s="18"/>
      <c r="J57" s="369" t="s">
        <v>1505</v>
      </c>
      <c r="K57" s="400">
        <v>1700000</v>
      </c>
      <c r="L57" s="26">
        <v>300000</v>
      </c>
    </row>
    <row r="58" spans="2:11" ht="23.25">
      <c r="B58" s="18"/>
      <c r="C58" s="18"/>
      <c r="D58" s="18"/>
      <c r="E58" s="18"/>
      <c r="J58" s="389"/>
      <c r="K58" s="403"/>
    </row>
    <row r="59" spans="2:11" ht="23.25">
      <c r="B59" s="18"/>
      <c r="C59" s="37"/>
      <c r="D59" s="18"/>
      <c r="E59" s="18"/>
      <c r="J59" s="390"/>
      <c r="K59" s="403"/>
    </row>
    <row r="60" spans="2:11" ht="23.25">
      <c r="B60" s="18"/>
      <c r="C60" s="37"/>
      <c r="D60" s="18"/>
      <c r="E60" s="18"/>
      <c r="J60" s="389" t="s">
        <v>1298</v>
      </c>
      <c r="K60" s="403">
        <v>1717500</v>
      </c>
    </row>
    <row r="61" spans="2:12" ht="23.25">
      <c r="B61" s="18"/>
      <c r="C61" s="37"/>
      <c r="D61" s="18"/>
      <c r="E61" s="18"/>
      <c r="J61" s="389" t="s">
        <v>1508</v>
      </c>
      <c r="K61" s="400"/>
      <c r="L61" s="400">
        <v>40080</v>
      </c>
    </row>
    <row r="62" spans="2:12" ht="23.25">
      <c r="B62" s="18"/>
      <c r="C62" s="18"/>
      <c r="D62" s="18"/>
      <c r="E62" s="18"/>
      <c r="J62" s="389" t="s">
        <v>1507</v>
      </c>
      <c r="K62" s="404"/>
      <c r="L62" s="404">
        <v>11380</v>
      </c>
    </row>
    <row r="63" spans="10:12" ht="18">
      <c r="J63" s="495" t="s">
        <v>921</v>
      </c>
      <c r="K63" s="496"/>
      <c r="L63" s="496">
        <v>1976500</v>
      </c>
    </row>
    <row r="64" spans="10:12" ht="18">
      <c r="J64" s="495" t="s">
        <v>1506</v>
      </c>
      <c r="K64" s="498">
        <v>207580</v>
      </c>
      <c r="L64" s="497"/>
    </row>
    <row r="65" spans="10:12" ht="18">
      <c r="J65" s="497"/>
      <c r="K65" s="499"/>
      <c r="L65" s="497"/>
    </row>
    <row r="66" spans="10:12" ht="18">
      <c r="J66" s="497"/>
      <c r="K66" s="500">
        <f>SUM(K50:K64)</f>
        <v>24365180</v>
      </c>
      <c r="L66" s="497"/>
    </row>
    <row r="67" ht="12.75">
      <c r="K67" s="26">
        <v>24452080</v>
      </c>
    </row>
    <row r="68" ht="12.75">
      <c r="K68" s="26">
        <f>K66-K67</f>
        <v>-86900</v>
      </c>
    </row>
  </sheetData>
  <sheetProtection/>
  <mergeCells count="3">
    <mergeCell ref="A4:G4"/>
    <mergeCell ref="A5:G5"/>
    <mergeCell ref="A3:G3"/>
  </mergeCells>
  <printOptions/>
  <pageMargins left="0.57" right="0.29" top="0.44" bottom="1" header="0.27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31">
      <selection activeCell="E47" sqref="E47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3.8515625" style="242" customWidth="1"/>
    <col min="4" max="4" width="11.28125" style="242" customWidth="1"/>
    <col min="5" max="5" width="12.28125" style="242" customWidth="1"/>
    <col min="6" max="6" width="9.28125" style="242" customWidth="1"/>
    <col min="7" max="7" width="13.00390625" style="242" customWidth="1"/>
    <col min="8" max="8" width="8.8515625" style="242" customWidth="1"/>
    <col min="9" max="9" width="9.140625" style="242" customWidth="1"/>
    <col min="10" max="10" width="11.28125" style="242" bestFit="1" customWidth="1"/>
    <col min="11" max="11" width="14.28125" style="242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7.25">
      <c r="A1" s="589" t="s">
        <v>1344</v>
      </c>
      <c r="B1" s="589"/>
      <c r="C1" s="589"/>
      <c r="D1" s="589"/>
      <c r="E1" s="589"/>
      <c r="F1" s="589"/>
      <c r="G1" s="589"/>
      <c r="H1" s="240" t="s">
        <v>1270</v>
      </c>
    </row>
    <row r="2" spans="1:8" ht="17.25">
      <c r="A2" s="589" t="s">
        <v>3137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5</v>
      </c>
      <c r="H3" s="240" t="s">
        <v>695</v>
      </c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8" ht="17.25">
      <c r="A6" s="300"/>
      <c r="B6" s="254"/>
      <c r="C6" s="239"/>
      <c r="D6" s="303"/>
      <c r="E6" s="303"/>
      <c r="F6" s="257"/>
      <c r="G6" s="256"/>
      <c r="H6" s="297"/>
    </row>
    <row r="7" spans="1:8" ht="17.25">
      <c r="A7" s="300" t="s">
        <v>1275</v>
      </c>
      <c r="B7" s="254" t="s">
        <v>1276</v>
      </c>
      <c r="C7" s="237" t="s">
        <v>1278</v>
      </c>
      <c r="D7" s="301">
        <v>3496500</v>
      </c>
      <c r="E7" s="301"/>
      <c r="F7" s="255"/>
      <c r="G7" s="302">
        <v>3496500</v>
      </c>
      <c r="H7" s="297" t="s">
        <v>51</v>
      </c>
    </row>
    <row r="8" spans="1:8" ht="17.25">
      <c r="A8" s="253" t="s">
        <v>1356</v>
      </c>
      <c r="B8" s="253" t="s">
        <v>1362</v>
      </c>
      <c r="C8" s="113" t="s">
        <v>1358</v>
      </c>
      <c r="D8" s="303"/>
      <c r="E8" s="257">
        <v>1165500</v>
      </c>
      <c r="F8" s="257"/>
      <c r="G8" s="256">
        <f>G7-E8</f>
        <v>2331000</v>
      </c>
      <c r="H8" s="297"/>
    </row>
    <row r="9" spans="1:8" ht="17.25">
      <c r="A9" s="253" t="s">
        <v>1461</v>
      </c>
      <c r="B9" s="254" t="s">
        <v>1478</v>
      </c>
      <c r="C9" s="113" t="s">
        <v>1479</v>
      </c>
      <c r="D9" s="303"/>
      <c r="E9" s="257">
        <v>582750</v>
      </c>
      <c r="F9" s="257"/>
      <c r="G9" s="256">
        <f>G8-E9</f>
        <v>1748250</v>
      </c>
      <c r="H9" s="297"/>
    </row>
    <row r="10" spans="1:8" ht="17.25">
      <c r="A10" s="253" t="s">
        <v>1628</v>
      </c>
      <c r="B10" s="254" t="s">
        <v>1640</v>
      </c>
      <c r="C10" s="113" t="s">
        <v>1641</v>
      </c>
      <c r="D10" s="303"/>
      <c r="E10" s="257">
        <v>551250</v>
      </c>
      <c r="F10" s="257"/>
      <c r="G10" s="256">
        <f>G9-E10</f>
        <v>1197000</v>
      </c>
      <c r="H10" s="297"/>
    </row>
    <row r="11" spans="1:8" ht="17.25">
      <c r="A11" s="300" t="s">
        <v>1849</v>
      </c>
      <c r="B11" s="261" t="s">
        <v>1882</v>
      </c>
      <c r="C11" s="239" t="s">
        <v>1880</v>
      </c>
      <c r="D11" s="303"/>
      <c r="E11" s="257">
        <v>551250</v>
      </c>
      <c r="F11" s="257"/>
      <c r="G11" s="256">
        <f>G10-E11</f>
        <v>645750</v>
      </c>
      <c r="H11" s="297"/>
    </row>
    <row r="12" spans="1:8" ht="17.25">
      <c r="A12" s="253" t="s">
        <v>2010</v>
      </c>
      <c r="B12" s="261" t="s">
        <v>2016</v>
      </c>
      <c r="C12" s="239" t="s">
        <v>2011</v>
      </c>
      <c r="D12" s="303"/>
      <c r="E12" s="257">
        <v>551250</v>
      </c>
      <c r="F12" s="257"/>
      <c r="G12" s="256">
        <f>G11-E12</f>
        <v>94500</v>
      </c>
      <c r="H12" s="297"/>
    </row>
    <row r="13" spans="1:8" ht="17.25">
      <c r="A13" s="348" t="s">
        <v>2278</v>
      </c>
      <c r="B13" s="261" t="s">
        <v>2279</v>
      </c>
      <c r="C13" s="237" t="s">
        <v>2280</v>
      </c>
      <c r="D13" s="303">
        <v>1748250</v>
      </c>
      <c r="E13" s="257"/>
      <c r="F13" s="257"/>
      <c r="G13" s="256">
        <f>G12+D13</f>
        <v>1842750</v>
      </c>
      <c r="H13" s="297"/>
    </row>
    <row r="14" spans="1:8" ht="17.25">
      <c r="A14" s="348" t="s">
        <v>2445</v>
      </c>
      <c r="B14" s="261" t="s">
        <v>2481</v>
      </c>
      <c r="C14" s="239" t="s">
        <v>2480</v>
      </c>
      <c r="D14" s="303"/>
      <c r="E14" s="257">
        <v>1134000</v>
      </c>
      <c r="F14" s="257"/>
      <c r="G14" s="256">
        <f>G13-E14</f>
        <v>708750</v>
      </c>
      <c r="H14" s="297"/>
    </row>
    <row r="15" spans="1:8" ht="17.25">
      <c r="A15" s="253" t="s">
        <v>2706</v>
      </c>
      <c r="B15" s="254" t="s">
        <v>2724</v>
      </c>
      <c r="C15" s="239" t="s">
        <v>2720</v>
      </c>
      <c r="D15" s="303"/>
      <c r="E15" s="257">
        <v>582750</v>
      </c>
      <c r="F15" s="257"/>
      <c r="G15" s="256">
        <f>G14-E15</f>
        <v>126000</v>
      </c>
      <c r="H15" s="297"/>
    </row>
    <row r="16" spans="1:8" ht="17.25">
      <c r="A16" s="348" t="s">
        <v>2922</v>
      </c>
      <c r="B16" s="261" t="s">
        <v>2931</v>
      </c>
      <c r="C16" s="237" t="s">
        <v>2930</v>
      </c>
      <c r="D16" s="303">
        <v>1622250</v>
      </c>
      <c r="E16" s="257"/>
      <c r="F16" s="257"/>
      <c r="G16" s="256">
        <f>G15+D16</f>
        <v>1748250</v>
      </c>
      <c r="H16" s="297"/>
    </row>
    <row r="17" spans="1:8" ht="17.25">
      <c r="A17" s="253"/>
      <c r="B17" s="254"/>
      <c r="C17" s="239"/>
      <c r="D17" s="303"/>
      <c r="E17" s="257"/>
      <c r="F17" s="257"/>
      <c r="G17" s="256"/>
      <c r="H17" s="297"/>
    </row>
    <row r="18" spans="1:8" ht="17.25">
      <c r="A18" s="300" t="s">
        <v>1275</v>
      </c>
      <c r="B18" s="254" t="s">
        <v>1277</v>
      </c>
      <c r="C18" s="237" t="s">
        <v>1279</v>
      </c>
      <c r="D18" s="301">
        <v>699300</v>
      </c>
      <c r="E18" s="303"/>
      <c r="F18" s="257"/>
      <c r="G18" s="256">
        <v>699300</v>
      </c>
      <c r="H18" s="297" t="s">
        <v>51</v>
      </c>
    </row>
    <row r="19" spans="1:8" ht="17.25">
      <c r="A19" s="300" t="s">
        <v>1307</v>
      </c>
      <c r="B19" s="261" t="s">
        <v>1342</v>
      </c>
      <c r="C19" s="239" t="s">
        <v>1331</v>
      </c>
      <c r="D19" s="303"/>
      <c r="E19" s="303">
        <v>116550</v>
      </c>
      <c r="F19" s="257"/>
      <c r="G19" s="256">
        <f aca="true" t="shared" si="0" ref="G19:G24">G18-E19</f>
        <v>582750</v>
      </c>
      <c r="H19" s="297"/>
    </row>
    <row r="20" spans="1:8" ht="17.25">
      <c r="A20" s="300" t="s">
        <v>1356</v>
      </c>
      <c r="B20" s="261" t="s">
        <v>1361</v>
      </c>
      <c r="C20" s="239" t="s">
        <v>1360</v>
      </c>
      <c r="D20" s="303"/>
      <c r="E20" s="303">
        <v>116550</v>
      </c>
      <c r="F20" s="257"/>
      <c r="G20" s="256">
        <f t="shared" si="0"/>
        <v>466200</v>
      </c>
      <c r="H20" s="297"/>
    </row>
    <row r="21" spans="1:8" ht="17.25">
      <c r="A21" s="300" t="s">
        <v>1461</v>
      </c>
      <c r="B21" s="261" t="s">
        <v>1478</v>
      </c>
      <c r="C21" s="239" t="s">
        <v>1465</v>
      </c>
      <c r="D21" s="303"/>
      <c r="E21" s="303">
        <v>116550</v>
      </c>
      <c r="F21" s="451"/>
      <c r="G21" s="256">
        <f t="shared" si="0"/>
        <v>349650</v>
      </c>
      <c r="H21" s="297"/>
    </row>
    <row r="22" spans="1:13" ht="17.25">
      <c r="A22" s="300" t="s">
        <v>1628</v>
      </c>
      <c r="B22" s="261" t="s">
        <v>1639</v>
      </c>
      <c r="C22" s="239" t="s">
        <v>1593</v>
      </c>
      <c r="D22" s="303"/>
      <c r="E22" s="303">
        <v>116550</v>
      </c>
      <c r="F22" s="451"/>
      <c r="G22" s="256">
        <f t="shared" si="0"/>
        <v>233100</v>
      </c>
      <c r="H22" s="297"/>
      <c r="K22" s="312"/>
      <c r="L22" s="312"/>
      <c r="M22" s="342"/>
    </row>
    <row r="23" spans="1:8" ht="17.25">
      <c r="A23" s="300" t="s">
        <v>1849</v>
      </c>
      <c r="B23" s="261" t="s">
        <v>1881</v>
      </c>
      <c r="C23" s="239" t="s">
        <v>1880</v>
      </c>
      <c r="D23" s="303"/>
      <c r="E23" s="303">
        <v>116550</v>
      </c>
      <c r="F23" s="451"/>
      <c r="G23" s="256">
        <f t="shared" si="0"/>
        <v>116550</v>
      </c>
      <c r="H23" s="297"/>
    </row>
    <row r="24" spans="1:8" ht="17.25">
      <c r="A24" s="253" t="s">
        <v>2010</v>
      </c>
      <c r="B24" s="261" t="s">
        <v>2015</v>
      </c>
      <c r="C24" s="239" t="s">
        <v>2011</v>
      </c>
      <c r="D24" s="303"/>
      <c r="E24" s="303">
        <v>116550</v>
      </c>
      <c r="F24" s="451"/>
      <c r="G24" s="256">
        <f t="shared" si="0"/>
        <v>0</v>
      </c>
      <c r="H24" s="297"/>
    </row>
    <row r="25" spans="1:8" ht="17.25">
      <c r="A25" s="253" t="s">
        <v>2231</v>
      </c>
      <c r="B25" s="261" t="s">
        <v>2233</v>
      </c>
      <c r="C25" s="237" t="s">
        <v>2234</v>
      </c>
      <c r="D25" s="303">
        <v>699300</v>
      </c>
      <c r="E25" s="303"/>
      <c r="F25" s="451"/>
      <c r="G25" s="256">
        <v>699300</v>
      </c>
      <c r="H25" s="297"/>
    </row>
    <row r="26" spans="1:8" ht="17.25">
      <c r="A26" s="253" t="s">
        <v>2263</v>
      </c>
      <c r="B26" s="254" t="s">
        <v>2307</v>
      </c>
      <c r="C26" s="239" t="s">
        <v>2295</v>
      </c>
      <c r="D26" s="303"/>
      <c r="E26" s="303">
        <v>116550</v>
      </c>
      <c r="F26" s="451"/>
      <c r="G26" s="256">
        <f>G25-E26</f>
        <v>582750</v>
      </c>
      <c r="H26" s="297"/>
    </row>
    <row r="27" spans="1:8" ht="17.25">
      <c r="A27" s="253" t="s">
        <v>2445</v>
      </c>
      <c r="B27" s="254" t="s">
        <v>2448</v>
      </c>
      <c r="C27" s="239" t="s">
        <v>2443</v>
      </c>
      <c r="D27" s="303"/>
      <c r="E27" s="303">
        <v>116550</v>
      </c>
      <c r="F27" s="451"/>
      <c r="G27" s="256">
        <f>G26-E27</f>
        <v>466200</v>
      </c>
      <c r="H27" s="297"/>
    </row>
    <row r="28" spans="1:8" ht="17.25">
      <c r="A28" s="253" t="s">
        <v>2706</v>
      </c>
      <c r="B28" s="254" t="s">
        <v>2719</v>
      </c>
      <c r="C28" s="239" t="s">
        <v>2720</v>
      </c>
      <c r="D28" s="303"/>
      <c r="E28" s="303">
        <v>116550</v>
      </c>
      <c r="F28" s="451"/>
      <c r="G28" s="256">
        <f>G27-E28</f>
        <v>349650</v>
      </c>
      <c r="H28" s="297"/>
    </row>
    <row r="29" spans="1:8" ht="17.25">
      <c r="A29" s="253" t="s">
        <v>2999</v>
      </c>
      <c r="B29" s="254" t="s">
        <v>3002</v>
      </c>
      <c r="C29" s="239" t="s">
        <v>3003</v>
      </c>
      <c r="D29" s="303"/>
      <c r="E29" s="303">
        <v>116550</v>
      </c>
      <c r="F29" s="451"/>
      <c r="G29" s="256">
        <f>G28-E29</f>
        <v>233100</v>
      </c>
      <c r="H29" s="297"/>
    </row>
    <row r="30" spans="1:16" ht="17.25">
      <c r="A30" s="253"/>
      <c r="B30" s="254"/>
      <c r="C30" s="113"/>
      <c r="D30" s="303"/>
      <c r="E30" s="257"/>
      <c r="F30" s="257"/>
      <c r="G30" s="256"/>
      <c r="H30" s="258"/>
      <c r="P30" s="304"/>
    </row>
    <row r="31" spans="1:16" ht="17.25">
      <c r="A31" s="300" t="s">
        <v>703</v>
      </c>
      <c r="B31" s="254" t="s">
        <v>704</v>
      </c>
      <c r="C31" s="237" t="s">
        <v>1282</v>
      </c>
      <c r="D31" s="301">
        <v>2381400</v>
      </c>
      <c r="E31" s="301"/>
      <c r="F31" s="255"/>
      <c r="G31" s="302">
        <v>2381400</v>
      </c>
      <c r="H31" s="297" t="s">
        <v>51</v>
      </c>
      <c r="P31" s="304"/>
    </row>
    <row r="32" spans="1:16" ht="17.25">
      <c r="A32" s="253" t="s">
        <v>1356</v>
      </c>
      <c r="B32" s="253" t="s">
        <v>1363</v>
      </c>
      <c r="C32" s="113" t="s">
        <v>1358</v>
      </c>
      <c r="D32" s="301"/>
      <c r="E32" s="358">
        <v>793800</v>
      </c>
      <c r="F32" s="255"/>
      <c r="G32" s="316">
        <f>G31-E32</f>
        <v>1587600</v>
      </c>
      <c r="H32" s="258"/>
      <c r="P32" s="304"/>
    </row>
    <row r="33" spans="1:16" ht="17.25">
      <c r="A33" s="253" t="s">
        <v>1461</v>
      </c>
      <c r="B33" s="261" t="s">
        <v>1480</v>
      </c>
      <c r="C33" s="239" t="s">
        <v>1465</v>
      </c>
      <c r="D33" s="301"/>
      <c r="E33" s="358">
        <v>396900</v>
      </c>
      <c r="F33" s="255"/>
      <c r="G33" s="316">
        <f>G32-E33</f>
        <v>1190700</v>
      </c>
      <c r="H33" s="317"/>
      <c r="P33" s="304"/>
    </row>
    <row r="34" spans="1:16" ht="17.25">
      <c r="A34" s="253" t="s">
        <v>1628</v>
      </c>
      <c r="B34" s="261" t="s">
        <v>1642</v>
      </c>
      <c r="C34" s="239" t="s">
        <v>1593</v>
      </c>
      <c r="D34" s="301"/>
      <c r="E34" s="358">
        <v>396900</v>
      </c>
      <c r="F34" s="255"/>
      <c r="G34" s="316">
        <f>G33-E34</f>
        <v>793800</v>
      </c>
      <c r="H34" s="317"/>
      <c r="P34" s="304"/>
    </row>
    <row r="35" spans="1:16" ht="17.25">
      <c r="A35" s="300" t="s">
        <v>1849</v>
      </c>
      <c r="B35" s="261" t="s">
        <v>1883</v>
      </c>
      <c r="C35" s="239" t="s">
        <v>1880</v>
      </c>
      <c r="D35" s="301"/>
      <c r="E35" s="358">
        <v>396900</v>
      </c>
      <c r="F35" s="255"/>
      <c r="G35" s="316">
        <f>G34-E35</f>
        <v>396900</v>
      </c>
      <c r="H35" s="317"/>
      <c r="P35" s="304"/>
    </row>
    <row r="36" spans="1:16" ht="17.25">
      <c r="A36" s="253" t="s">
        <v>2010</v>
      </c>
      <c r="B36" s="261" t="s">
        <v>2017</v>
      </c>
      <c r="C36" s="239" t="s">
        <v>2011</v>
      </c>
      <c r="D36" s="301"/>
      <c r="E36" s="358">
        <v>396900</v>
      </c>
      <c r="F36" s="255"/>
      <c r="G36" s="316">
        <f>G35-E36</f>
        <v>0</v>
      </c>
      <c r="H36" s="317"/>
      <c r="P36" s="304"/>
    </row>
    <row r="37" spans="1:16" ht="17.25">
      <c r="A37" s="253" t="s">
        <v>2052</v>
      </c>
      <c r="B37" s="261" t="s">
        <v>2062</v>
      </c>
      <c r="C37" s="237" t="s">
        <v>2063</v>
      </c>
      <c r="D37" s="301">
        <v>2381400</v>
      </c>
      <c r="E37" s="358"/>
      <c r="F37" s="255"/>
      <c r="G37" s="316">
        <f>G36+D37</f>
        <v>2381400</v>
      </c>
      <c r="H37" s="317"/>
      <c r="P37" s="304"/>
    </row>
    <row r="38" spans="1:16" ht="17.25">
      <c r="A38" s="253" t="s">
        <v>2375</v>
      </c>
      <c r="B38" s="261" t="s">
        <v>835</v>
      </c>
      <c r="C38" s="239" t="s">
        <v>2295</v>
      </c>
      <c r="D38" s="301"/>
      <c r="E38" s="358">
        <v>391860</v>
      </c>
      <c r="F38" s="255"/>
      <c r="G38" s="316">
        <f>G37-E38</f>
        <v>1989540</v>
      </c>
      <c r="H38" s="317"/>
      <c r="P38" s="304"/>
    </row>
    <row r="39" spans="1:16" ht="17.25">
      <c r="A39" s="253" t="s">
        <v>2445</v>
      </c>
      <c r="B39" s="254" t="s">
        <v>2451</v>
      </c>
      <c r="C39" s="239" t="s">
        <v>2443</v>
      </c>
      <c r="D39" s="301"/>
      <c r="E39" s="358">
        <v>396900</v>
      </c>
      <c r="F39" s="255"/>
      <c r="G39" s="316">
        <f>G38-E39</f>
        <v>1592640</v>
      </c>
      <c r="H39" s="317"/>
      <c r="P39" s="304"/>
    </row>
    <row r="40" spans="1:16" ht="17.25">
      <c r="A40" s="253" t="s">
        <v>2706</v>
      </c>
      <c r="B40" s="254" t="s">
        <v>2722</v>
      </c>
      <c r="C40" s="239" t="s">
        <v>2720</v>
      </c>
      <c r="D40" s="301"/>
      <c r="E40" s="358">
        <v>396900</v>
      </c>
      <c r="F40" s="255"/>
      <c r="G40" s="316">
        <f>G39-E40</f>
        <v>1195740</v>
      </c>
      <c r="H40" s="317"/>
      <c r="P40" s="304"/>
    </row>
    <row r="41" spans="1:16" ht="17.25">
      <c r="A41" s="253" t="s">
        <v>2999</v>
      </c>
      <c r="B41" s="254" t="s">
        <v>3005</v>
      </c>
      <c r="C41" s="239" t="s">
        <v>3003</v>
      </c>
      <c r="D41" s="301"/>
      <c r="E41" s="358">
        <v>396900</v>
      </c>
      <c r="F41" s="255"/>
      <c r="G41" s="316">
        <f>G40-E41</f>
        <v>798840</v>
      </c>
      <c r="H41" s="317"/>
      <c r="P41" s="304"/>
    </row>
    <row r="42" spans="1:16" ht="17.25">
      <c r="A42" s="253"/>
      <c r="B42" s="254"/>
      <c r="C42" s="239"/>
      <c r="D42" s="301"/>
      <c r="E42" s="358"/>
      <c r="F42" s="255"/>
      <c r="G42" s="316"/>
      <c r="H42" s="317"/>
      <c r="P42" s="304"/>
    </row>
    <row r="43" spans="1:16" ht="17.25">
      <c r="A43" s="300" t="s">
        <v>1266</v>
      </c>
      <c r="B43" s="254" t="s">
        <v>1280</v>
      </c>
      <c r="C43" s="237" t="s">
        <v>1281</v>
      </c>
      <c r="D43" s="301">
        <v>8032500</v>
      </c>
      <c r="E43" s="358"/>
      <c r="F43" s="255"/>
      <c r="G43" s="316">
        <v>8032500</v>
      </c>
      <c r="H43" s="297" t="s">
        <v>51</v>
      </c>
      <c r="P43" s="304"/>
    </row>
    <row r="44" spans="1:16" ht="17.25">
      <c r="A44" s="253" t="s">
        <v>1356</v>
      </c>
      <c r="B44" s="253" t="s">
        <v>1366</v>
      </c>
      <c r="C44" s="113" t="s">
        <v>1358</v>
      </c>
      <c r="D44" s="301"/>
      <c r="E44" s="358">
        <v>2662833</v>
      </c>
      <c r="F44" s="255"/>
      <c r="G44" s="316">
        <f aca="true" t="shared" si="1" ref="G44:G49">G43-E44</f>
        <v>5369667</v>
      </c>
      <c r="H44" s="258"/>
      <c r="P44" s="304"/>
    </row>
    <row r="45" spans="1:16" ht="17.25">
      <c r="A45" s="253" t="s">
        <v>1461</v>
      </c>
      <c r="B45" s="261" t="s">
        <v>1482</v>
      </c>
      <c r="C45" s="239" t="s">
        <v>1465</v>
      </c>
      <c r="D45" s="301"/>
      <c r="E45" s="358">
        <v>1327572.84</v>
      </c>
      <c r="F45" s="255"/>
      <c r="G45" s="316">
        <f t="shared" si="1"/>
        <v>4042094.16</v>
      </c>
      <c r="H45" s="258"/>
      <c r="P45" s="304"/>
    </row>
    <row r="46" spans="1:16" ht="17.25">
      <c r="A46" s="253" t="s">
        <v>1628</v>
      </c>
      <c r="B46" s="261" t="s">
        <v>1645</v>
      </c>
      <c r="C46" s="239" t="s">
        <v>1593</v>
      </c>
      <c r="D46" s="301"/>
      <c r="E46" s="358">
        <v>1338750</v>
      </c>
      <c r="F46" s="255"/>
      <c r="G46" s="316">
        <f t="shared" si="1"/>
        <v>2703344.16</v>
      </c>
      <c r="H46" s="258"/>
      <c r="P46" s="304"/>
    </row>
    <row r="47" spans="1:16" ht="17.25">
      <c r="A47" s="300" t="s">
        <v>1849</v>
      </c>
      <c r="B47" s="261" t="s">
        <v>1886</v>
      </c>
      <c r="C47" s="239" t="s">
        <v>1880</v>
      </c>
      <c r="D47" s="301"/>
      <c r="E47" s="358">
        <v>1338750</v>
      </c>
      <c r="F47" s="255"/>
      <c r="G47" s="316">
        <f t="shared" si="1"/>
        <v>1364594.1600000001</v>
      </c>
      <c r="H47" s="258"/>
      <c r="P47" s="304"/>
    </row>
    <row r="48" spans="1:16" ht="17.25">
      <c r="A48" s="253" t="s">
        <v>2010</v>
      </c>
      <c r="B48" s="261" t="s">
        <v>2009</v>
      </c>
      <c r="C48" s="239" t="s">
        <v>2011</v>
      </c>
      <c r="D48" s="301"/>
      <c r="E48" s="358">
        <v>1338750</v>
      </c>
      <c r="F48" s="255"/>
      <c r="G48" s="316">
        <f t="shared" si="1"/>
        <v>25844.16000000015</v>
      </c>
      <c r="H48" s="258"/>
      <c r="P48" s="304"/>
    </row>
    <row r="49" spans="1:16" ht="17.25">
      <c r="A49" s="253" t="s">
        <v>2012</v>
      </c>
      <c r="B49" s="261"/>
      <c r="C49" s="239" t="s">
        <v>2013</v>
      </c>
      <c r="D49" s="301"/>
      <c r="E49" s="358">
        <v>-7621.06</v>
      </c>
      <c r="F49" s="255"/>
      <c r="G49" s="316">
        <f t="shared" si="1"/>
        <v>33465.22000000015</v>
      </c>
      <c r="H49" s="258" t="s">
        <v>2009</v>
      </c>
      <c r="P49" s="304"/>
    </row>
    <row r="50" spans="1:16" ht="17.25">
      <c r="A50" s="253" t="s">
        <v>2052</v>
      </c>
      <c r="B50" s="261" t="s">
        <v>2062</v>
      </c>
      <c r="C50" s="237" t="s">
        <v>2063</v>
      </c>
      <c r="D50" s="301">
        <v>8032500</v>
      </c>
      <c r="E50" s="358"/>
      <c r="F50" s="255"/>
      <c r="G50" s="316">
        <f>G49+D50</f>
        <v>8065965.22</v>
      </c>
      <c r="H50" s="258"/>
      <c r="P50" s="304"/>
    </row>
    <row r="51" spans="1:16" ht="17.25">
      <c r="A51" s="253" t="s">
        <v>2375</v>
      </c>
      <c r="B51" s="261" t="s">
        <v>2376</v>
      </c>
      <c r="C51" s="239" t="s">
        <v>2295</v>
      </c>
      <c r="D51" s="301"/>
      <c r="E51" s="358">
        <v>1320900</v>
      </c>
      <c r="F51" s="255"/>
      <c r="G51" s="316">
        <f>G50-E51</f>
        <v>6745065.22</v>
      </c>
      <c r="H51" s="258"/>
      <c r="P51" s="304"/>
    </row>
    <row r="52" spans="1:16" ht="17.25">
      <c r="A52" s="253" t="s">
        <v>2445</v>
      </c>
      <c r="B52" s="254" t="s">
        <v>2450</v>
      </c>
      <c r="C52" s="239" t="s">
        <v>2443</v>
      </c>
      <c r="D52" s="301"/>
      <c r="E52" s="358">
        <v>1293024.61</v>
      </c>
      <c r="F52" s="255"/>
      <c r="G52" s="316">
        <f>G51-E52</f>
        <v>5452040.609999999</v>
      </c>
      <c r="H52" s="258"/>
      <c r="P52" s="304"/>
    </row>
    <row r="53" spans="1:16" ht="17.25">
      <c r="A53" s="253" t="s">
        <v>2706</v>
      </c>
      <c r="B53" s="254" t="s">
        <v>969</v>
      </c>
      <c r="C53" s="239" t="s">
        <v>2720</v>
      </c>
      <c r="D53" s="301"/>
      <c r="E53" s="358">
        <v>1291500</v>
      </c>
      <c r="F53" s="255"/>
      <c r="G53" s="316">
        <f>G52-E53</f>
        <v>4160540.6099999994</v>
      </c>
      <c r="H53" s="258"/>
      <c r="P53" s="304"/>
    </row>
    <row r="54" spans="1:16" ht="17.25">
      <c r="A54" s="253" t="s">
        <v>2999</v>
      </c>
      <c r="B54" s="254" t="s">
        <v>3012</v>
      </c>
      <c r="C54" s="239" t="s">
        <v>3003</v>
      </c>
      <c r="D54" s="301"/>
      <c r="E54" s="358">
        <v>1295116.09</v>
      </c>
      <c r="F54" s="255"/>
      <c r="G54" s="316">
        <f>G53-E54</f>
        <v>2865424.5199999996</v>
      </c>
      <c r="H54" s="258"/>
      <c r="P54" s="304"/>
    </row>
    <row r="55" spans="1:16" ht="17.25">
      <c r="A55" s="253"/>
      <c r="B55" s="254"/>
      <c r="C55" s="239"/>
      <c r="D55" s="301"/>
      <c r="E55" s="358"/>
      <c r="F55" s="255"/>
      <c r="G55" s="316"/>
      <c r="H55" s="258"/>
      <c r="P55" s="304"/>
    </row>
    <row r="56" spans="1:16" ht="17.25">
      <c r="A56" s="253"/>
      <c r="B56" s="254"/>
      <c r="C56" s="239"/>
      <c r="D56" s="301"/>
      <c r="E56" s="358"/>
      <c r="F56" s="255"/>
      <c r="G56" s="316"/>
      <c r="H56" s="258"/>
      <c r="P56" s="304"/>
    </row>
    <row r="57" spans="1:16" ht="17.25">
      <c r="A57" s="300" t="s">
        <v>1345</v>
      </c>
      <c r="B57" s="254" t="s">
        <v>1346</v>
      </c>
      <c r="C57" s="237" t="s">
        <v>1347</v>
      </c>
      <c r="D57" s="301">
        <v>1732500</v>
      </c>
      <c r="E57" s="358"/>
      <c r="F57" s="255"/>
      <c r="G57" s="316">
        <v>1732500</v>
      </c>
      <c r="H57" s="297" t="s">
        <v>51</v>
      </c>
      <c r="P57" s="304"/>
    </row>
    <row r="58" spans="1:16" ht="17.25">
      <c r="A58" s="253" t="s">
        <v>1348</v>
      </c>
      <c r="B58" s="254" t="s">
        <v>1392</v>
      </c>
      <c r="C58" s="113" t="s">
        <v>1391</v>
      </c>
      <c r="D58" s="301"/>
      <c r="E58" s="358">
        <v>677250</v>
      </c>
      <c r="F58" s="301"/>
      <c r="G58" s="316">
        <f>G57-E58</f>
        <v>1055250</v>
      </c>
      <c r="H58" s="258"/>
      <c r="P58" s="304"/>
    </row>
    <row r="59" spans="1:16" ht="17.25">
      <c r="A59" s="253" t="s">
        <v>1461</v>
      </c>
      <c r="B59" s="261" t="s">
        <v>1485</v>
      </c>
      <c r="C59" s="239" t="s">
        <v>1486</v>
      </c>
      <c r="D59" s="301"/>
      <c r="E59" s="358">
        <v>346500</v>
      </c>
      <c r="F59" s="255"/>
      <c r="G59" s="316">
        <f>G58-E59</f>
        <v>708750</v>
      </c>
      <c r="H59" s="258"/>
      <c r="P59" s="304"/>
    </row>
    <row r="60" spans="1:16" ht="17.25">
      <c r="A60" s="253" t="s">
        <v>1628</v>
      </c>
      <c r="B60" s="261" t="s">
        <v>1647</v>
      </c>
      <c r="C60" s="239" t="s">
        <v>1648</v>
      </c>
      <c r="D60" s="301"/>
      <c r="E60" s="358">
        <v>315000</v>
      </c>
      <c r="F60" s="255"/>
      <c r="G60" s="316">
        <f>G59-E60</f>
        <v>393750</v>
      </c>
      <c r="H60" s="258"/>
      <c r="P60" s="304"/>
    </row>
    <row r="61" spans="1:16" ht="17.25">
      <c r="A61" s="300" t="s">
        <v>1849</v>
      </c>
      <c r="B61" s="261" t="s">
        <v>1888</v>
      </c>
      <c r="C61" s="239" t="s">
        <v>1880</v>
      </c>
      <c r="D61" s="301"/>
      <c r="E61" s="358">
        <v>303749.71</v>
      </c>
      <c r="F61" s="255"/>
      <c r="G61" s="316">
        <f>G60-E61</f>
        <v>90000.28999999998</v>
      </c>
      <c r="H61" s="258"/>
      <c r="P61" s="304"/>
    </row>
    <row r="62" spans="1:16" ht="17.25">
      <c r="A62" s="300" t="s">
        <v>1919</v>
      </c>
      <c r="B62" s="254" t="s">
        <v>1920</v>
      </c>
      <c r="C62" s="237" t="s">
        <v>1921</v>
      </c>
      <c r="D62" s="301">
        <v>693000</v>
      </c>
      <c r="E62" s="358"/>
      <c r="F62" s="255"/>
      <c r="G62" s="316">
        <f>G61+D62</f>
        <v>783000.29</v>
      </c>
      <c r="H62" s="258"/>
      <c r="P62" s="304"/>
    </row>
    <row r="63" spans="1:16" ht="17.25">
      <c r="A63" s="253" t="s">
        <v>2010</v>
      </c>
      <c r="B63" s="261" t="s">
        <v>2019</v>
      </c>
      <c r="C63" s="239" t="s">
        <v>2011</v>
      </c>
      <c r="D63" s="301"/>
      <c r="E63" s="358">
        <v>351925.04</v>
      </c>
      <c r="F63" s="255"/>
      <c r="G63" s="316">
        <f>G62-E63</f>
        <v>431075.25000000006</v>
      </c>
      <c r="H63" s="258"/>
      <c r="P63" s="304"/>
    </row>
    <row r="64" spans="1:16" ht="17.25">
      <c r="A64" s="300" t="s">
        <v>2263</v>
      </c>
      <c r="B64" s="261" t="s">
        <v>2305</v>
      </c>
      <c r="C64" s="239" t="s">
        <v>2295</v>
      </c>
      <c r="D64" s="301"/>
      <c r="E64" s="358">
        <v>330750</v>
      </c>
      <c r="F64" s="255"/>
      <c r="G64" s="316">
        <f>G63-E64</f>
        <v>100325.25000000006</v>
      </c>
      <c r="H64" s="258"/>
      <c r="P64" s="304"/>
    </row>
    <row r="65" spans="1:16" ht="17.25">
      <c r="A65" s="300" t="s">
        <v>2337</v>
      </c>
      <c r="B65" s="261" t="s">
        <v>2338</v>
      </c>
      <c r="C65" s="237" t="s">
        <v>2339</v>
      </c>
      <c r="D65" s="301">
        <v>1732500</v>
      </c>
      <c r="E65" s="358"/>
      <c r="F65" s="255"/>
      <c r="G65" s="316">
        <f>G64+D65</f>
        <v>1832825.25</v>
      </c>
      <c r="H65" s="317"/>
      <c r="P65" s="304"/>
    </row>
    <row r="66" spans="1:16" ht="17.25">
      <c r="A66" s="300" t="s">
        <v>2375</v>
      </c>
      <c r="B66" s="261" t="s">
        <v>2374</v>
      </c>
      <c r="C66" s="239" t="s">
        <v>2373</v>
      </c>
      <c r="D66" s="301"/>
      <c r="E66" s="358">
        <v>21846.45</v>
      </c>
      <c r="F66" s="255"/>
      <c r="G66" s="316">
        <f>G65-E66</f>
        <v>1810978.8</v>
      </c>
      <c r="H66" s="317"/>
      <c r="P66" s="304"/>
    </row>
    <row r="67" spans="1:16" ht="17.25">
      <c r="A67" s="253" t="s">
        <v>2445</v>
      </c>
      <c r="B67" s="254" t="s">
        <v>2449</v>
      </c>
      <c r="C67" s="239" t="s">
        <v>2443</v>
      </c>
      <c r="D67" s="301"/>
      <c r="E67" s="358">
        <v>346500</v>
      </c>
      <c r="F67" s="255"/>
      <c r="G67" s="316">
        <f>G66-E67</f>
        <v>1464478.8</v>
      </c>
      <c r="H67" s="317"/>
      <c r="P67" s="304"/>
    </row>
    <row r="68" spans="1:16" ht="17.25">
      <c r="A68" s="253" t="s">
        <v>2706</v>
      </c>
      <c r="B68" s="254" t="s">
        <v>2723</v>
      </c>
      <c r="C68" s="239" t="s">
        <v>2720</v>
      </c>
      <c r="D68" s="301"/>
      <c r="E68" s="358">
        <v>346500</v>
      </c>
      <c r="F68" s="255"/>
      <c r="G68" s="316">
        <f>G67-E68</f>
        <v>1117978.8</v>
      </c>
      <c r="H68" s="317"/>
      <c r="P68" s="304"/>
    </row>
    <row r="69" spans="1:16" ht="17.25">
      <c r="A69" s="253" t="s">
        <v>2999</v>
      </c>
      <c r="B69" s="254" t="s">
        <v>3009</v>
      </c>
      <c r="C69" s="239" t="s">
        <v>3003</v>
      </c>
      <c r="D69" s="255"/>
      <c r="E69" s="358">
        <v>346500</v>
      </c>
      <c r="F69" s="255"/>
      <c r="G69" s="316">
        <f>G68-E69</f>
        <v>771478.8</v>
      </c>
      <c r="H69" s="317"/>
      <c r="P69" s="304"/>
    </row>
    <row r="70" spans="1:16" ht="17.25">
      <c r="A70" s="253"/>
      <c r="B70" s="254"/>
      <c r="C70" s="239"/>
      <c r="D70" s="301"/>
      <c r="E70" s="358"/>
      <c r="F70" s="255"/>
      <c r="G70" s="316"/>
      <c r="H70" s="317"/>
      <c r="P70" s="304"/>
    </row>
    <row r="71" spans="1:18" ht="17.25">
      <c r="A71" s="253"/>
      <c r="B71" s="254"/>
      <c r="C71" s="239"/>
      <c r="D71" s="308"/>
      <c r="E71" s="565"/>
      <c r="F71" s="308"/>
      <c r="G71" s="566"/>
      <c r="H71" s="317"/>
      <c r="J71" s="305"/>
      <c r="K71" s="305"/>
      <c r="L71" s="305"/>
      <c r="M71" s="305"/>
      <c r="N71" s="306"/>
      <c r="O71" s="305"/>
      <c r="P71" s="307"/>
      <c r="Q71" s="305"/>
      <c r="R71" s="305"/>
    </row>
    <row r="72" spans="1:18" ht="18" thickBot="1">
      <c r="A72" s="253"/>
      <c r="B72" s="310"/>
      <c r="C72" s="298" t="s">
        <v>49</v>
      </c>
      <c r="D72" s="431">
        <f>SUM(D6:D71)</f>
        <v>33251400</v>
      </c>
      <c r="E72" s="311">
        <f>SUM(E6:E71)</f>
        <v>26834306.68</v>
      </c>
      <c r="F72" s="337">
        <f>SUM(F6:F71)</f>
        <v>0</v>
      </c>
      <c r="G72" s="311">
        <f>D72-E72-F72</f>
        <v>6417093.32</v>
      </c>
      <c r="H72" s="258"/>
      <c r="J72" s="305"/>
      <c r="K72" s="305"/>
      <c r="L72" s="305"/>
      <c r="M72" s="305"/>
      <c r="N72" s="306"/>
      <c r="O72" s="305"/>
      <c r="P72" s="307"/>
      <c r="Q72" s="305"/>
      <c r="R72" s="305"/>
    </row>
    <row r="73" spans="2:18" ht="18" thickTop="1">
      <c r="B73" s="312"/>
      <c r="J73" s="305"/>
      <c r="K73" s="306"/>
      <c r="L73" s="305"/>
      <c r="M73" s="305"/>
      <c r="N73" s="306"/>
      <c r="O73" s="305"/>
      <c r="P73" s="307"/>
      <c r="Q73" s="305"/>
      <c r="R73" s="305"/>
    </row>
    <row r="74" spans="10:18" ht="17.25">
      <c r="J74" s="305"/>
      <c r="K74" s="305"/>
      <c r="L74" s="305"/>
      <c r="M74" s="305"/>
      <c r="N74" s="313"/>
      <c r="O74" s="305"/>
      <c r="P74" s="305"/>
      <c r="Q74" s="305"/>
      <c r="R74" s="305"/>
    </row>
    <row r="75" spans="10:18" ht="17.25">
      <c r="J75" s="305"/>
      <c r="K75" s="305"/>
      <c r="L75" s="305"/>
      <c r="M75" s="305"/>
      <c r="N75" s="305"/>
      <c r="O75" s="305"/>
      <c r="P75" s="305"/>
      <c r="Q75" s="305"/>
      <c r="R75" s="305"/>
    </row>
    <row r="76" ht="17.25">
      <c r="D76" s="299"/>
    </row>
    <row r="77" ht="17.25">
      <c r="D77" s="299"/>
    </row>
    <row r="78" ht="17.25">
      <c r="D78" s="299"/>
    </row>
    <row r="79" ht="17.25">
      <c r="D79" s="306"/>
    </row>
    <row r="80" ht="17.25">
      <c r="D80" s="306"/>
    </row>
    <row r="82" ht="17.25">
      <c r="D82" s="314"/>
    </row>
  </sheetData>
  <sheetProtection/>
  <mergeCells count="2">
    <mergeCell ref="A1:G1"/>
    <mergeCell ref="A2:H2"/>
  </mergeCells>
  <printOptions/>
  <pageMargins left="0.55" right="0.15" top="0.14" bottom="0.14" header="0.14" footer="0.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4">
      <selection activeCell="C23" sqref="C23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6.421875" style="242" customWidth="1"/>
    <col min="4" max="4" width="11.7109375" style="242" customWidth="1"/>
    <col min="5" max="5" width="12.28125" style="242" customWidth="1"/>
    <col min="6" max="6" width="9.140625" style="242" customWidth="1"/>
    <col min="7" max="7" width="11.8515625" style="242" customWidth="1"/>
    <col min="8" max="8" width="9.28125" style="242" customWidth="1"/>
    <col min="9" max="9" width="9.140625" style="242" customWidth="1"/>
    <col min="10" max="10" width="11.28125" style="242" bestFit="1" customWidth="1"/>
    <col min="11" max="11" width="11.421875" style="242" bestFit="1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7.25">
      <c r="A1" s="589" t="s">
        <v>1344</v>
      </c>
      <c r="B1" s="589"/>
      <c r="C1" s="589"/>
      <c r="D1" s="589"/>
      <c r="E1" s="589"/>
      <c r="F1" s="589"/>
      <c r="G1" s="589"/>
      <c r="H1" s="240" t="s">
        <v>699</v>
      </c>
    </row>
    <row r="2" spans="1:8" ht="17.25">
      <c r="A2" s="589" t="s">
        <v>3137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5</v>
      </c>
      <c r="H3" s="240" t="s">
        <v>695</v>
      </c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69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72" t="s">
        <v>37</v>
      </c>
    </row>
    <row r="6" spans="1:8" ht="17.25">
      <c r="A6" s="253" t="s">
        <v>1307</v>
      </c>
      <c r="B6" s="261" t="s">
        <v>1308</v>
      </c>
      <c r="C6" s="237" t="s">
        <v>911</v>
      </c>
      <c r="D6" s="301">
        <v>226800</v>
      </c>
      <c r="E6" s="301"/>
      <c r="F6" s="255"/>
      <c r="G6" s="302">
        <v>226800</v>
      </c>
      <c r="H6" s="429" t="s">
        <v>51</v>
      </c>
    </row>
    <row r="7" spans="1:8" ht="17.25">
      <c r="A7" s="253" t="s">
        <v>1356</v>
      </c>
      <c r="B7" s="254" t="s">
        <v>1359</v>
      </c>
      <c r="C7" s="113" t="s">
        <v>1358</v>
      </c>
      <c r="D7" s="303"/>
      <c r="E7" s="257">
        <v>75600</v>
      </c>
      <c r="F7" s="257"/>
      <c r="G7" s="256">
        <f>G6-E7</f>
        <v>151200</v>
      </c>
      <c r="H7" s="297"/>
    </row>
    <row r="8" spans="1:8" ht="17.25">
      <c r="A8" s="253" t="s">
        <v>1461</v>
      </c>
      <c r="B8" s="254" t="s">
        <v>1476</v>
      </c>
      <c r="C8" s="113" t="s">
        <v>1477</v>
      </c>
      <c r="D8" s="303"/>
      <c r="E8" s="303">
        <v>37800</v>
      </c>
      <c r="F8" s="257"/>
      <c r="G8" s="256">
        <f>G7-E8</f>
        <v>113400</v>
      </c>
      <c r="H8" s="297"/>
    </row>
    <row r="9" spans="1:8" ht="17.25">
      <c r="A9" s="253" t="s">
        <v>1628</v>
      </c>
      <c r="B9" s="254" t="s">
        <v>1638</v>
      </c>
      <c r="C9" s="113" t="s">
        <v>1637</v>
      </c>
      <c r="D9" s="303"/>
      <c r="E9" s="303">
        <v>37800</v>
      </c>
      <c r="F9" s="257"/>
      <c r="G9" s="256">
        <f>G8-E9</f>
        <v>75600</v>
      </c>
      <c r="H9" s="297"/>
    </row>
    <row r="10" spans="1:8" ht="17.25">
      <c r="A10" s="253" t="s">
        <v>1849</v>
      </c>
      <c r="B10" s="254" t="s">
        <v>1879</v>
      </c>
      <c r="C10" s="113" t="s">
        <v>1880</v>
      </c>
      <c r="D10" s="303"/>
      <c r="E10" s="303">
        <v>37800</v>
      </c>
      <c r="F10" s="257"/>
      <c r="G10" s="256">
        <f>G9-E10</f>
        <v>37800</v>
      </c>
      <c r="H10" s="297"/>
    </row>
    <row r="11" spans="1:8" ht="17.25">
      <c r="A11" s="253" t="s">
        <v>2010</v>
      </c>
      <c r="B11" s="261" t="s">
        <v>2014</v>
      </c>
      <c r="C11" s="239" t="s">
        <v>2011</v>
      </c>
      <c r="D11" s="303"/>
      <c r="E11" s="303">
        <v>37800</v>
      </c>
      <c r="F11" s="257"/>
      <c r="G11" s="256">
        <f>G10-E11</f>
        <v>0</v>
      </c>
      <c r="H11" s="297"/>
    </row>
    <row r="12" spans="1:8" ht="17.25">
      <c r="A12" s="253" t="s">
        <v>2231</v>
      </c>
      <c r="B12" s="261" t="s">
        <v>2061</v>
      </c>
      <c r="C12" s="237" t="s">
        <v>2232</v>
      </c>
      <c r="D12" s="303">
        <v>226800</v>
      </c>
      <c r="E12" s="315"/>
      <c r="F12" s="257"/>
      <c r="G12" s="256">
        <v>226800</v>
      </c>
      <c r="H12" s="297"/>
    </row>
    <row r="13" spans="1:8" ht="17.25">
      <c r="A13" s="253" t="s">
        <v>2263</v>
      </c>
      <c r="B13" s="254" t="s">
        <v>2306</v>
      </c>
      <c r="C13" s="239" t="s">
        <v>2295</v>
      </c>
      <c r="D13" s="303"/>
      <c r="E13" s="315">
        <v>37800</v>
      </c>
      <c r="F13" s="257"/>
      <c r="G13" s="256">
        <f>G12-E13</f>
        <v>189000</v>
      </c>
      <c r="H13" s="297"/>
    </row>
    <row r="14" spans="1:8" ht="17.25">
      <c r="A14" s="253" t="s">
        <v>2445</v>
      </c>
      <c r="B14" s="254" t="s">
        <v>2444</v>
      </c>
      <c r="C14" s="239" t="s">
        <v>2443</v>
      </c>
      <c r="D14" s="303"/>
      <c r="E14" s="315">
        <v>37800</v>
      </c>
      <c r="F14" s="257"/>
      <c r="G14" s="256">
        <f>G13-E14</f>
        <v>151200</v>
      </c>
      <c r="H14" s="297"/>
    </row>
    <row r="15" spans="1:8" ht="17.25">
      <c r="A15" s="253" t="s">
        <v>2706</v>
      </c>
      <c r="B15" s="254" t="s">
        <v>2721</v>
      </c>
      <c r="C15" s="239" t="s">
        <v>2720</v>
      </c>
      <c r="D15" s="303"/>
      <c r="E15" s="315">
        <v>37800</v>
      </c>
      <c r="F15" s="257"/>
      <c r="G15" s="256">
        <f>G14-E15</f>
        <v>113400</v>
      </c>
      <c r="H15" s="297"/>
    </row>
    <row r="16" spans="1:8" ht="17.25">
      <c r="A16" s="253" t="s">
        <v>2999</v>
      </c>
      <c r="B16" s="254" t="s">
        <v>3004</v>
      </c>
      <c r="C16" s="239" t="s">
        <v>3003</v>
      </c>
      <c r="D16" s="303"/>
      <c r="E16" s="315">
        <v>37800</v>
      </c>
      <c r="F16" s="257"/>
      <c r="G16" s="256">
        <f>G15-E16</f>
        <v>75600</v>
      </c>
      <c r="H16" s="297"/>
    </row>
    <row r="17" spans="1:8" ht="17.25">
      <c r="A17" s="253"/>
      <c r="B17" s="254"/>
      <c r="C17" s="239"/>
      <c r="D17" s="303"/>
      <c r="E17" s="315"/>
      <c r="F17" s="257"/>
      <c r="G17" s="256"/>
      <c r="H17" s="297"/>
    </row>
    <row r="18" spans="1:8" ht="17.25">
      <c r="A18" s="300" t="s">
        <v>1348</v>
      </c>
      <c r="B18" s="254" t="s">
        <v>1309</v>
      </c>
      <c r="C18" s="237" t="s">
        <v>912</v>
      </c>
      <c r="D18" s="301">
        <v>1871100</v>
      </c>
      <c r="E18" s="301"/>
      <c r="F18" s="255"/>
      <c r="G18" s="302">
        <v>1871100</v>
      </c>
      <c r="H18" s="297" t="s">
        <v>51</v>
      </c>
    </row>
    <row r="19" spans="1:8" ht="17.25">
      <c r="A19" s="253" t="s">
        <v>1399</v>
      </c>
      <c r="B19" s="254" t="s">
        <v>1402</v>
      </c>
      <c r="C19" s="113" t="s">
        <v>1358</v>
      </c>
      <c r="D19" s="303"/>
      <c r="E19" s="257">
        <v>618517.52</v>
      </c>
      <c r="F19" s="257"/>
      <c r="G19" s="256">
        <f>G18-E19</f>
        <v>1252582.48</v>
      </c>
      <c r="H19" s="297"/>
    </row>
    <row r="20" spans="1:16" ht="17.25">
      <c r="A20" s="253" t="s">
        <v>1461</v>
      </c>
      <c r="B20" s="254" t="s">
        <v>1487</v>
      </c>
      <c r="C20" s="113" t="s">
        <v>1465</v>
      </c>
      <c r="D20" s="303"/>
      <c r="E20" s="257">
        <v>311850</v>
      </c>
      <c r="F20" s="257"/>
      <c r="G20" s="256">
        <f>G19-E20</f>
        <v>940732.48</v>
      </c>
      <c r="H20" s="258"/>
      <c r="P20" s="304"/>
    </row>
    <row r="21" spans="1:18" ht="17.25">
      <c r="A21" s="253" t="s">
        <v>1628</v>
      </c>
      <c r="B21" s="254" t="s">
        <v>1649</v>
      </c>
      <c r="C21" s="113" t="s">
        <v>1593</v>
      </c>
      <c r="D21" s="255"/>
      <c r="E21" s="257">
        <v>309106.1</v>
      </c>
      <c r="F21" s="255"/>
      <c r="G21" s="256">
        <f>G20-E21</f>
        <v>631626.38</v>
      </c>
      <c r="H21" s="258"/>
      <c r="J21" s="305"/>
      <c r="K21" s="305"/>
      <c r="L21" s="305"/>
      <c r="M21" s="305"/>
      <c r="N21" s="306"/>
      <c r="O21" s="305"/>
      <c r="P21" s="307"/>
      <c r="Q21" s="305"/>
      <c r="R21" s="305"/>
    </row>
    <row r="22" spans="1:18" ht="17.25">
      <c r="A22" s="300" t="s">
        <v>1849</v>
      </c>
      <c r="B22" s="261" t="s">
        <v>1889</v>
      </c>
      <c r="C22" s="239" t="s">
        <v>1880</v>
      </c>
      <c r="D22" s="255"/>
      <c r="E22" s="255">
        <v>311850</v>
      </c>
      <c r="F22" s="255"/>
      <c r="G22" s="256">
        <f>G21-E22</f>
        <v>319776.38</v>
      </c>
      <c r="H22" s="258"/>
      <c r="J22" s="305"/>
      <c r="K22" s="305"/>
      <c r="L22" s="305"/>
      <c r="M22" s="305"/>
      <c r="N22" s="306"/>
      <c r="O22" s="305"/>
      <c r="P22" s="307"/>
      <c r="Q22" s="305"/>
      <c r="R22" s="305"/>
    </row>
    <row r="23" spans="1:18" ht="17.25">
      <c r="A23" s="253" t="s">
        <v>2010</v>
      </c>
      <c r="B23" s="261" t="s">
        <v>2020</v>
      </c>
      <c r="C23" s="239" t="s">
        <v>2011</v>
      </c>
      <c r="D23" s="255"/>
      <c r="E23" s="255">
        <v>311850</v>
      </c>
      <c r="F23" s="255"/>
      <c r="G23" s="256">
        <f>G22-E23</f>
        <v>7926.380000000005</v>
      </c>
      <c r="H23" s="258"/>
      <c r="J23" s="305"/>
      <c r="K23" s="305"/>
      <c r="L23" s="305"/>
      <c r="M23" s="305"/>
      <c r="N23" s="306"/>
      <c r="O23" s="305"/>
      <c r="P23" s="307"/>
      <c r="Q23" s="305"/>
      <c r="R23" s="305"/>
    </row>
    <row r="24" spans="1:18" ht="17.25">
      <c r="A24" s="253" t="s">
        <v>2039</v>
      </c>
      <c r="B24" s="261" t="s">
        <v>2040</v>
      </c>
      <c r="C24" s="237" t="s">
        <v>2041</v>
      </c>
      <c r="D24" s="301">
        <v>1871100</v>
      </c>
      <c r="E24" s="255"/>
      <c r="F24" s="255"/>
      <c r="G24" s="256">
        <f>G23+D24</f>
        <v>1879026.38</v>
      </c>
      <c r="H24" s="258"/>
      <c r="J24" s="305"/>
      <c r="K24" s="305"/>
      <c r="L24" s="305"/>
      <c r="M24" s="305"/>
      <c r="N24" s="306"/>
      <c r="O24" s="305"/>
      <c r="P24" s="307"/>
      <c r="Q24" s="305"/>
      <c r="R24" s="305"/>
    </row>
    <row r="25" spans="1:18" ht="17.25">
      <c r="A25" s="253" t="s">
        <v>2445</v>
      </c>
      <c r="B25" s="261" t="s">
        <v>2446</v>
      </c>
      <c r="C25" s="239" t="s">
        <v>2447</v>
      </c>
      <c r="D25" s="301"/>
      <c r="E25" s="255">
        <v>620550</v>
      </c>
      <c r="F25" s="255"/>
      <c r="G25" s="256">
        <f>G24-E25</f>
        <v>1258476.38</v>
      </c>
      <c r="H25" s="258"/>
      <c r="J25" s="305"/>
      <c r="K25" s="305"/>
      <c r="L25" s="305"/>
      <c r="M25" s="305"/>
      <c r="N25" s="306"/>
      <c r="O25" s="305"/>
      <c r="P25" s="307"/>
      <c r="Q25" s="305"/>
      <c r="R25" s="305"/>
    </row>
    <row r="26" spans="1:18" ht="17.25">
      <c r="A26" s="253" t="s">
        <v>2706</v>
      </c>
      <c r="B26" s="254" t="s">
        <v>1088</v>
      </c>
      <c r="C26" s="239" t="s">
        <v>2720</v>
      </c>
      <c r="D26" s="301"/>
      <c r="E26" s="255">
        <v>308700</v>
      </c>
      <c r="F26" s="255"/>
      <c r="G26" s="256">
        <f>G25-E26</f>
        <v>949776.3799999999</v>
      </c>
      <c r="H26" s="258"/>
      <c r="J26" s="305"/>
      <c r="K26" s="305"/>
      <c r="L26" s="305"/>
      <c r="M26" s="305"/>
      <c r="N26" s="306"/>
      <c r="O26" s="305"/>
      <c r="P26" s="307"/>
      <c r="Q26" s="305"/>
      <c r="R26" s="305"/>
    </row>
    <row r="27" spans="1:18" ht="17.25">
      <c r="A27" s="253" t="s">
        <v>2999</v>
      </c>
      <c r="B27" s="254" t="s">
        <v>3013</v>
      </c>
      <c r="C27" s="239" t="s">
        <v>3003</v>
      </c>
      <c r="D27" s="301"/>
      <c r="E27" s="255">
        <v>311850</v>
      </c>
      <c r="F27" s="255"/>
      <c r="G27" s="256">
        <f>G26-E27</f>
        <v>637926.3799999999</v>
      </c>
      <c r="H27" s="258"/>
      <c r="J27" s="305"/>
      <c r="K27" s="305"/>
      <c r="L27" s="305"/>
      <c r="M27" s="305"/>
      <c r="N27" s="306"/>
      <c r="O27" s="305"/>
      <c r="P27" s="307"/>
      <c r="Q27" s="305"/>
      <c r="R27" s="305"/>
    </row>
    <row r="28" spans="1:18" ht="17.25">
      <c r="A28" s="300"/>
      <c r="B28" s="254"/>
      <c r="C28" s="237"/>
      <c r="D28" s="301"/>
      <c r="E28" s="255"/>
      <c r="F28" s="255"/>
      <c r="G28" s="256"/>
      <c r="H28" s="258"/>
      <c r="J28" s="305"/>
      <c r="K28" s="305"/>
      <c r="L28" s="305"/>
      <c r="M28" s="305"/>
      <c r="N28" s="306"/>
      <c r="O28" s="305"/>
      <c r="P28" s="307"/>
      <c r="Q28" s="305"/>
      <c r="R28" s="305"/>
    </row>
    <row r="29" spans="1:18" ht="18" thickBot="1">
      <c r="A29" s="253"/>
      <c r="B29" s="310"/>
      <c r="C29" s="298" t="s">
        <v>6</v>
      </c>
      <c r="D29" s="311">
        <f>SUM(D6:D28)</f>
        <v>4195800</v>
      </c>
      <c r="E29" s="311">
        <f>SUM(E6:E28)</f>
        <v>3482273.62</v>
      </c>
      <c r="F29" s="337">
        <f>SUM(F6:F28)</f>
        <v>0</v>
      </c>
      <c r="G29" s="311">
        <f>D29-E29-F29</f>
        <v>713526.3799999999</v>
      </c>
      <c r="H29" s="258"/>
      <c r="J29" s="305"/>
      <c r="K29" s="305"/>
      <c r="L29" s="305"/>
      <c r="M29" s="305"/>
      <c r="N29" s="306"/>
      <c r="O29" s="305"/>
      <c r="P29" s="307"/>
      <c r="Q29" s="305"/>
      <c r="R29" s="305"/>
    </row>
    <row r="30" spans="2:18" ht="18" thickTop="1">
      <c r="B30" s="312"/>
      <c r="J30" s="305"/>
      <c r="K30" s="306"/>
      <c r="L30" s="305"/>
      <c r="M30" s="305"/>
      <c r="N30" s="306"/>
      <c r="O30" s="305"/>
      <c r="P30" s="307"/>
      <c r="Q30" s="305"/>
      <c r="R30" s="305"/>
    </row>
    <row r="31" spans="10:18" ht="17.25">
      <c r="J31" s="305"/>
      <c r="K31" s="305"/>
      <c r="L31" s="305"/>
      <c r="M31" s="305"/>
      <c r="N31" s="313"/>
      <c r="O31" s="305"/>
      <c r="P31" s="305"/>
      <c r="Q31" s="305"/>
      <c r="R31" s="305"/>
    </row>
    <row r="32" spans="10:18" ht="17.25">
      <c r="J32" s="305"/>
      <c r="K32" s="305"/>
      <c r="L32" s="305"/>
      <c r="M32" s="305"/>
      <c r="N32" s="305"/>
      <c r="O32" s="305"/>
      <c r="P32" s="305"/>
      <c r="Q32" s="305"/>
      <c r="R32" s="305"/>
    </row>
    <row r="33" ht="17.25">
      <c r="D33" s="299"/>
    </row>
    <row r="34" ht="17.25">
      <c r="D34" s="299"/>
    </row>
    <row r="35" ht="17.25">
      <c r="D35" s="299"/>
    </row>
    <row r="36" ht="17.25">
      <c r="D36" s="306"/>
    </row>
    <row r="37" ht="17.25">
      <c r="D37" s="306"/>
    </row>
    <row r="39" ht="17.25">
      <c r="D39" s="314"/>
    </row>
  </sheetData>
  <sheetProtection/>
  <mergeCells count="2">
    <mergeCell ref="A1:G1"/>
    <mergeCell ref="A2:H2"/>
  </mergeCells>
  <printOptions/>
  <pageMargins left="0.56" right="0.15" top="0.14" bottom="0.14" header="0.14" footer="0.1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3.28125" style="242" customWidth="1"/>
    <col min="4" max="4" width="11.7109375" style="242" customWidth="1"/>
    <col min="5" max="5" width="12.28125" style="242" customWidth="1"/>
    <col min="6" max="6" width="8.28125" style="242" customWidth="1"/>
    <col min="7" max="7" width="11.8515625" style="242" customWidth="1"/>
    <col min="8" max="8" width="9.00390625" style="242" customWidth="1"/>
    <col min="9" max="9" width="9.140625" style="242" customWidth="1"/>
    <col min="10" max="10" width="11.28125" style="242" bestFit="1" customWidth="1"/>
    <col min="11" max="11" width="11.421875" style="242" bestFit="1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7.25">
      <c r="A1" s="589" t="s">
        <v>1344</v>
      </c>
      <c r="B1" s="589"/>
      <c r="C1" s="589"/>
      <c r="D1" s="589"/>
      <c r="E1" s="589"/>
      <c r="F1" s="589"/>
      <c r="G1" s="589"/>
      <c r="H1" s="240" t="s">
        <v>701</v>
      </c>
    </row>
    <row r="2" spans="1:8" ht="17.25">
      <c r="A2" s="589" t="s">
        <v>3137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5</v>
      </c>
      <c r="H3" s="240" t="s">
        <v>695</v>
      </c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69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72" t="s">
        <v>37</v>
      </c>
    </row>
    <row r="6" spans="1:8" ht="17.25">
      <c r="A6" s="253" t="s">
        <v>1307</v>
      </c>
      <c r="B6" s="261" t="s">
        <v>1309</v>
      </c>
      <c r="C6" s="237" t="s">
        <v>2584</v>
      </c>
      <c r="D6" s="301">
        <v>2097900</v>
      </c>
      <c r="E6" s="301"/>
      <c r="F6" s="255"/>
      <c r="G6" s="302">
        <v>2097900</v>
      </c>
      <c r="H6" s="429" t="s">
        <v>51</v>
      </c>
    </row>
    <row r="7" spans="1:8" ht="17.25">
      <c r="A7" s="253" t="s">
        <v>1348</v>
      </c>
      <c r="B7" s="254" t="s">
        <v>1390</v>
      </c>
      <c r="C7" s="113" t="s">
        <v>1391</v>
      </c>
      <c r="D7" s="303"/>
      <c r="E7" s="315">
        <v>695835</v>
      </c>
      <c r="F7" s="257"/>
      <c r="G7" s="302">
        <f>G6-E7</f>
        <v>1402065</v>
      </c>
      <c r="H7" s="297"/>
    </row>
    <row r="8" spans="1:8" ht="17.25">
      <c r="A8" s="253" t="s">
        <v>1461</v>
      </c>
      <c r="B8" s="254" t="s">
        <v>1484</v>
      </c>
      <c r="C8" s="113" t="s">
        <v>1465</v>
      </c>
      <c r="D8" s="303"/>
      <c r="E8" s="315">
        <v>340200</v>
      </c>
      <c r="F8" s="257"/>
      <c r="G8" s="302">
        <f>G7-E8</f>
        <v>1061865</v>
      </c>
      <c r="H8" s="297"/>
    </row>
    <row r="9" spans="1:8" ht="17.25">
      <c r="A9" s="300" t="s">
        <v>1628</v>
      </c>
      <c r="B9" s="254" t="s">
        <v>1646</v>
      </c>
      <c r="C9" s="113" t="s">
        <v>1593</v>
      </c>
      <c r="D9" s="303"/>
      <c r="E9" s="315">
        <v>333798.23</v>
      </c>
      <c r="F9" s="257"/>
      <c r="G9" s="316">
        <f>G8-E9</f>
        <v>728066.77</v>
      </c>
      <c r="H9" s="297"/>
    </row>
    <row r="10" spans="1:8" ht="17.25">
      <c r="A10" s="300" t="s">
        <v>1849</v>
      </c>
      <c r="B10" s="261" t="s">
        <v>1887</v>
      </c>
      <c r="C10" s="239" t="s">
        <v>1880</v>
      </c>
      <c r="D10" s="301"/>
      <c r="E10" s="315">
        <v>331154.43</v>
      </c>
      <c r="F10" s="255"/>
      <c r="G10" s="316">
        <f>G9-E10</f>
        <v>396912.34</v>
      </c>
      <c r="H10" s="297"/>
    </row>
    <row r="11" spans="1:8" ht="17.25">
      <c r="A11" s="253" t="s">
        <v>2010</v>
      </c>
      <c r="B11" s="261" t="s">
        <v>2019</v>
      </c>
      <c r="C11" s="239" t="s">
        <v>2011</v>
      </c>
      <c r="D11" s="303"/>
      <c r="E11" s="315">
        <v>340200</v>
      </c>
      <c r="F11" s="257"/>
      <c r="G11" s="316">
        <f>G10-E11</f>
        <v>56712.340000000026</v>
      </c>
      <c r="H11" s="297"/>
    </row>
    <row r="12" spans="1:16" ht="17.25">
      <c r="A12" s="253" t="s">
        <v>2580</v>
      </c>
      <c r="B12" s="254" t="s">
        <v>2586</v>
      </c>
      <c r="C12" s="237" t="s">
        <v>2585</v>
      </c>
      <c r="D12" s="303">
        <v>1984900</v>
      </c>
      <c r="E12" s="303"/>
      <c r="F12" s="257"/>
      <c r="G12" s="316">
        <f>G11+D12</f>
        <v>2041612.34</v>
      </c>
      <c r="H12" s="258"/>
      <c r="P12" s="304"/>
    </row>
    <row r="13" spans="1:18" ht="17.25">
      <c r="A13" s="253" t="s">
        <v>2652</v>
      </c>
      <c r="B13" s="254" t="s">
        <v>1088</v>
      </c>
      <c r="C13" s="113" t="s">
        <v>2653</v>
      </c>
      <c r="D13" s="255"/>
      <c r="E13" s="301">
        <v>661500</v>
      </c>
      <c r="F13" s="255"/>
      <c r="G13" s="256">
        <f>G12-E13</f>
        <v>1380112.34</v>
      </c>
      <c r="H13" s="258"/>
      <c r="J13" s="305"/>
      <c r="K13" s="305"/>
      <c r="L13" s="305"/>
      <c r="M13" s="305"/>
      <c r="N13" s="306"/>
      <c r="O13" s="305"/>
      <c r="P13" s="307"/>
      <c r="Q13" s="305"/>
      <c r="R13" s="305"/>
    </row>
    <row r="14" spans="1:18" ht="17.25">
      <c r="A14" s="253" t="s">
        <v>2706</v>
      </c>
      <c r="B14" s="254" t="s">
        <v>2725</v>
      </c>
      <c r="C14" s="239" t="s">
        <v>2720</v>
      </c>
      <c r="D14" s="255"/>
      <c r="E14" s="358">
        <v>321300</v>
      </c>
      <c r="F14" s="255"/>
      <c r="G14" s="256">
        <f>G13-E14</f>
        <v>1058812.34</v>
      </c>
      <c r="H14" s="258"/>
      <c r="J14" s="305"/>
      <c r="K14" s="305"/>
      <c r="L14" s="305"/>
      <c r="M14" s="305"/>
      <c r="N14" s="306"/>
      <c r="O14" s="305"/>
      <c r="P14" s="307"/>
      <c r="Q14" s="305"/>
      <c r="R14" s="305"/>
    </row>
    <row r="15" spans="1:18" ht="17.25">
      <c r="A15" s="253" t="s">
        <v>2999</v>
      </c>
      <c r="B15" s="254" t="s">
        <v>3013</v>
      </c>
      <c r="C15" s="239" t="s">
        <v>3003</v>
      </c>
      <c r="D15" s="255"/>
      <c r="E15" s="358">
        <v>321300</v>
      </c>
      <c r="F15" s="255"/>
      <c r="G15" s="256">
        <f>G14-E15</f>
        <v>737512.3400000001</v>
      </c>
      <c r="H15" s="317"/>
      <c r="J15" s="305">
        <v>3400</v>
      </c>
      <c r="K15" s="305"/>
      <c r="L15" s="305"/>
      <c r="M15" s="305"/>
      <c r="N15" s="306"/>
      <c r="O15" s="305"/>
      <c r="P15" s="307"/>
      <c r="Q15" s="305"/>
      <c r="R15" s="305"/>
    </row>
    <row r="16" spans="1:18" ht="17.25">
      <c r="A16" s="253"/>
      <c r="B16" s="261"/>
      <c r="C16" s="239"/>
      <c r="D16" s="255"/>
      <c r="E16" s="358"/>
      <c r="F16" s="255"/>
      <c r="G16" s="256"/>
      <c r="H16" s="317"/>
      <c r="J16" s="305"/>
      <c r="K16" s="305"/>
      <c r="L16" s="305"/>
      <c r="M16" s="305"/>
      <c r="N16" s="306"/>
      <c r="O16" s="305"/>
      <c r="P16" s="307"/>
      <c r="Q16" s="305"/>
      <c r="R16" s="305"/>
    </row>
    <row r="17" spans="1:18" ht="17.25">
      <c r="A17" s="253"/>
      <c r="B17" s="261"/>
      <c r="C17" s="239"/>
      <c r="D17" s="255"/>
      <c r="E17" s="358"/>
      <c r="F17" s="255"/>
      <c r="G17" s="256"/>
      <c r="H17" s="317"/>
      <c r="J17" s="305"/>
      <c r="K17" s="305"/>
      <c r="L17" s="305"/>
      <c r="M17" s="305"/>
      <c r="N17" s="306"/>
      <c r="O17" s="305"/>
      <c r="P17" s="307"/>
      <c r="Q17" s="305"/>
      <c r="R17" s="305"/>
    </row>
    <row r="18" spans="1:18" ht="17.25">
      <c r="A18" s="253"/>
      <c r="B18" s="261"/>
      <c r="C18" s="239"/>
      <c r="D18" s="255"/>
      <c r="E18" s="358"/>
      <c r="F18" s="301"/>
      <c r="G18" s="256"/>
      <c r="H18" s="317"/>
      <c r="J18" s="305"/>
      <c r="K18" s="305"/>
      <c r="L18" s="305"/>
      <c r="M18" s="305"/>
      <c r="N18" s="306"/>
      <c r="O18" s="305"/>
      <c r="P18" s="307"/>
      <c r="Q18" s="305"/>
      <c r="R18" s="305"/>
    </row>
    <row r="19" spans="1:18" ht="17.25">
      <c r="A19" s="253"/>
      <c r="B19" s="261"/>
      <c r="C19" s="239"/>
      <c r="D19" s="308"/>
      <c r="E19" s="308"/>
      <c r="F19" s="308"/>
      <c r="G19" s="309"/>
      <c r="H19" s="317"/>
      <c r="J19" s="305"/>
      <c r="K19" s="305"/>
      <c r="L19" s="305"/>
      <c r="M19" s="305"/>
      <c r="N19" s="306"/>
      <c r="O19" s="305"/>
      <c r="P19" s="307"/>
      <c r="Q19" s="305"/>
      <c r="R19" s="305"/>
    </row>
    <row r="20" spans="1:18" ht="18" thickBot="1">
      <c r="A20" s="253"/>
      <c r="B20" s="310"/>
      <c r="C20" s="298" t="s">
        <v>6</v>
      </c>
      <c r="D20" s="311">
        <f>SUM(D6:D19)</f>
        <v>4082800</v>
      </c>
      <c r="E20" s="311">
        <f>SUM(E6:E19)</f>
        <v>3345287.66</v>
      </c>
      <c r="F20" s="337">
        <f>SUM(F6:F19)</f>
        <v>0</v>
      </c>
      <c r="G20" s="311">
        <f>D20-E20-F20</f>
        <v>737512.3399999999</v>
      </c>
      <c r="H20" s="258"/>
      <c r="J20" s="305"/>
      <c r="K20" s="305"/>
      <c r="L20" s="305"/>
      <c r="M20" s="305"/>
      <c r="N20" s="306"/>
      <c r="O20" s="305"/>
      <c r="P20" s="307"/>
      <c r="Q20" s="305"/>
      <c r="R20" s="305"/>
    </row>
    <row r="21" spans="2:18" ht="18" thickTop="1">
      <c r="B21" s="312"/>
      <c r="G21" s="299"/>
      <c r="J21" s="305"/>
      <c r="K21" s="306"/>
      <c r="L21" s="305"/>
      <c r="M21" s="305"/>
      <c r="N21" s="306"/>
      <c r="O21" s="305"/>
      <c r="P21" s="307"/>
      <c r="Q21" s="305"/>
      <c r="R21" s="305"/>
    </row>
    <row r="22" spans="7:18" ht="17.25">
      <c r="G22" s="299"/>
      <c r="H22" s="331"/>
      <c r="J22" s="305"/>
      <c r="K22" s="305"/>
      <c r="L22" s="305"/>
      <c r="M22" s="305"/>
      <c r="N22" s="313"/>
      <c r="O22" s="305"/>
      <c r="P22" s="305"/>
      <c r="Q22" s="305"/>
      <c r="R22" s="305"/>
    </row>
    <row r="23" spans="7:18" ht="17.25">
      <c r="G23" s="299"/>
      <c r="J23" s="305"/>
      <c r="K23" s="305"/>
      <c r="L23" s="305"/>
      <c r="M23" s="305"/>
      <c r="N23" s="305"/>
      <c r="O23" s="305"/>
      <c r="P23" s="305"/>
      <c r="Q23" s="305"/>
      <c r="R23" s="305"/>
    </row>
    <row r="24" ht="17.25">
      <c r="D24" s="299"/>
    </row>
    <row r="25" ht="17.25">
      <c r="D25" s="299"/>
    </row>
    <row r="26" ht="17.25">
      <c r="D26" s="299"/>
    </row>
    <row r="27" ht="17.25">
      <c r="D27" s="306"/>
    </row>
    <row r="28" ht="17.25">
      <c r="D28" s="306"/>
    </row>
    <row r="30" ht="17.25">
      <c r="D30" s="314"/>
    </row>
  </sheetData>
  <sheetProtection/>
  <mergeCells count="2">
    <mergeCell ref="A1:G1"/>
    <mergeCell ref="A2:H2"/>
  </mergeCells>
  <printOptions/>
  <pageMargins left="0.5" right="0.15" top="0.14" bottom="0.14" header="0.14" footer="0.1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6.421875" style="242" customWidth="1"/>
    <col min="4" max="4" width="11.7109375" style="242" customWidth="1"/>
    <col min="5" max="5" width="12.28125" style="242" customWidth="1"/>
    <col min="6" max="6" width="9.7109375" style="242" customWidth="1"/>
    <col min="7" max="7" width="11.8515625" style="242" customWidth="1"/>
    <col min="8" max="8" width="9.57421875" style="242" customWidth="1"/>
    <col min="9" max="9" width="9.140625" style="242" customWidth="1"/>
    <col min="10" max="10" width="11.28125" style="242" bestFit="1" customWidth="1"/>
    <col min="11" max="11" width="11.421875" style="242" bestFit="1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7.25">
      <c r="A1" s="589" t="s">
        <v>1344</v>
      </c>
      <c r="B1" s="589"/>
      <c r="C1" s="589"/>
      <c r="D1" s="589"/>
      <c r="E1" s="589"/>
      <c r="F1" s="589"/>
      <c r="G1" s="589"/>
      <c r="H1" s="336" t="s">
        <v>1349</v>
      </c>
    </row>
    <row r="2" spans="1:8" ht="17.25">
      <c r="A2" s="589" t="s">
        <v>3137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5</v>
      </c>
      <c r="H3" s="240" t="s">
        <v>706</v>
      </c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69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72" t="s">
        <v>37</v>
      </c>
    </row>
    <row r="6" spans="1:8" ht="17.25">
      <c r="A6" s="300" t="s">
        <v>1607</v>
      </c>
      <c r="B6" s="254" t="s">
        <v>1608</v>
      </c>
      <c r="C6" s="237" t="s">
        <v>1609</v>
      </c>
      <c r="D6" s="301">
        <v>1955000</v>
      </c>
      <c r="E6" s="301"/>
      <c r="F6" s="255"/>
      <c r="G6" s="302">
        <v>1955000</v>
      </c>
      <c r="H6" s="429" t="s">
        <v>635</v>
      </c>
    </row>
    <row r="7" spans="1:8" ht="17.25">
      <c r="A7" s="300" t="s">
        <v>1923</v>
      </c>
      <c r="B7" s="254" t="s">
        <v>1956</v>
      </c>
      <c r="C7" s="113" t="s">
        <v>1957</v>
      </c>
      <c r="D7" s="303"/>
      <c r="E7" s="303">
        <v>391000</v>
      </c>
      <c r="F7" s="257"/>
      <c r="G7" s="256">
        <f>G6-E7</f>
        <v>1564000</v>
      </c>
      <c r="H7" s="297"/>
    </row>
    <row r="8" spans="1:8" ht="17.25">
      <c r="A8" s="300" t="s">
        <v>2049</v>
      </c>
      <c r="B8" s="254" t="s">
        <v>2255</v>
      </c>
      <c r="C8" s="113" t="s">
        <v>2256</v>
      </c>
      <c r="D8" s="303"/>
      <c r="E8" s="303">
        <v>391000</v>
      </c>
      <c r="F8" s="257"/>
      <c r="G8" s="256">
        <f>G7-E8</f>
        <v>1173000</v>
      </c>
      <c r="H8" s="297"/>
    </row>
    <row r="9" spans="1:8" ht="17.25">
      <c r="A9" s="300" t="s">
        <v>2337</v>
      </c>
      <c r="B9" s="254" t="s">
        <v>2340</v>
      </c>
      <c r="C9" s="237" t="s">
        <v>1609</v>
      </c>
      <c r="D9" s="301">
        <v>1955000</v>
      </c>
      <c r="E9" s="315"/>
      <c r="F9" s="257"/>
      <c r="G9" s="256">
        <f>G8+D9</f>
        <v>3128000</v>
      </c>
      <c r="H9" s="297"/>
    </row>
    <row r="10" spans="1:8" ht="17.25">
      <c r="A10" s="300" t="s">
        <v>2654</v>
      </c>
      <c r="B10" s="254" t="s">
        <v>2664</v>
      </c>
      <c r="C10" s="113" t="s">
        <v>2665</v>
      </c>
      <c r="D10" s="303"/>
      <c r="E10" s="315">
        <v>189194.55</v>
      </c>
      <c r="F10" s="257"/>
      <c r="G10" s="256">
        <f>G9-E10</f>
        <v>2938805.45</v>
      </c>
      <c r="H10" s="297"/>
    </row>
    <row r="11" spans="1:8" ht="17.25">
      <c r="A11" s="300" t="s">
        <v>2883</v>
      </c>
      <c r="B11" s="254" t="s">
        <v>2885</v>
      </c>
      <c r="C11" s="113" t="s">
        <v>2886</v>
      </c>
      <c r="D11" s="303"/>
      <c r="E11" s="315">
        <v>389866.66</v>
      </c>
      <c r="F11" s="257"/>
      <c r="G11" s="256">
        <f>G10-E11</f>
        <v>2548938.79</v>
      </c>
      <c r="H11" s="297"/>
    </row>
    <row r="12" spans="1:16" ht="17.25">
      <c r="A12" s="253"/>
      <c r="B12" s="254"/>
      <c r="C12" s="237"/>
      <c r="D12" s="303"/>
      <c r="E12" s="257"/>
      <c r="F12" s="257"/>
      <c r="G12" s="256"/>
      <c r="H12" s="258"/>
      <c r="P12" s="304"/>
    </row>
    <row r="13" spans="1:18" ht="17.25">
      <c r="A13" s="253"/>
      <c r="B13" s="254"/>
      <c r="C13" s="113"/>
      <c r="D13" s="255"/>
      <c r="E13" s="255"/>
      <c r="F13" s="255"/>
      <c r="G13" s="256"/>
      <c r="H13" s="258"/>
      <c r="J13" s="305"/>
      <c r="K13" s="305"/>
      <c r="L13" s="305"/>
      <c r="M13" s="305"/>
      <c r="N13" s="306"/>
      <c r="O13" s="305"/>
      <c r="P13" s="307"/>
      <c r="Q13" s="305"/>
      <c r="R13" s="305"/>
    </row>
    <row r="14" spans="1:18" ht="17.25">
      <c r="A14" s="253"/>
      <c r="B14" s="261"/>
      <c r="C14" s="434"/>
      <c r="D14" s="255"/>
      <c r="E14" s="255"/>
      <c r="F14" s="255"/>
      <c r="G14" s="256"/>
      <c r="H14" s="258"/>
      <c r="J14" s="305"/>
      <c r="K14" s="305"/>
      <c r="L14" s="305"/>
      <c r="M14" s="305"/>
      <c r="N14" s="306"/>
      <c r="O14" s="305"/>
      <c r="P14" s="307"/>
      <c r="Q14" s="305"/>
      <c r="R14" s="305"/>
    </row>
    <row r="15" spans="1:18" ht="17.25">
      <c r="A15" s="253"/>
      <c r="B15" s="261"/>
      <c r="C15" s="434"/>
      <c r="D15" s="255"/>
      <c r="E15" s="255"/>
      <c r="F15" s="255"/>
      <c r="G15" s="256"/>
      <c r="H15" s="258"/>
      <c r="J15" s="305"/>
      <c r="K15" s="305"/>
      <c r="L15" s="305"/>
      <c r="M15" s="305"/>
      <c r="N15" s="306"/>
      <c r="O15" s="305"/>
      <c r="P15" s="307"/>
      <c r="Q15" s="305"/>
      <c r="R15" s="305"/>
    </row>
    <row r="16" spans="1:18" ht="17.25">
      <c r="A16" s="253"/>
      <c r="B16" s="261"/>
      <c r="C16" s="434"/>
      <c r="D16" s="255"/>
      <c r="E16" s="255"/>
      <c r="F16" s="255"/>
      <c r="G16" s="256"/>
      <c r="H16" s="258"/>
      <c r="J16" s="305"/>
      <c r="K16" s="305"/>
      <c r="L16" s="305"/>
      <c r="M16" s="305"/>
      <c r="N16" s="306"/>
      <c r="O16" s="305"/>
      <c r="P16" s="307"/>
      <c r="Q16" s="305"/>
      <c r="R16" s="305"/>
    </row>
    <row r="17" spans="1:18" ht="17.25">
      <c r="A17" s="253"/>
      <c r="B17" s="261"/>
      <c r="C17" s="434"/>
      <c r="D17" s="255"/>
      <c r="E17" s="255"/>
      <c r="F17" s="301"/>
      <c r="G17" s="256"/>
      <c r="H17" s="258"/>
      <c r="J17" s="305"/>
      <c r="K17" s="305"/>
      <c r="L17" s="305"/>
      <c r="M17" s="305"/>
      <c r="N17" s="306"/>
      <c r="O17" s="305"/>
      <c r="P17" s="307"/>
      <c r="Q17" s="305"/>
      <c r="R17" s="305"/>
    </row>
    <row r="18" spans="1:18" ht="17.25">
      <c r="A18" s="253"/>
      <c r="B18" s="261"/>
      <c r="C18" s="239"/>
      <c r="D18" s="308"/>
      <c r="E18" s="308"/>
      <c r="F18" s="308"/>
      <c r="G18" s="309"/>
      <c r="H18" s="317"/>
      <c r="J18" s="305"/>
      <c r="K18" s="305"/>
      <c r="L18" s="305"/>
      <c r="M18" s="305"/>
      <c r="N18" s="306"/>
      <c r="O18" s="305"/>
      <c r="P18" s="307"/>
      <c r="Q18" s="305"/>
      <c r="R18" s="305"/>
    </row>
    <row r="19" spans="1:18" ht="18" thickBot="1">
      <c r="A19" s="253"/>
      <c r="B19" s="310"/>
      <c r="C19" s="298" t="s">
        <v>6</v>
      </c>
      <c r="D19" s="311">
        <f>SUM(D6:D18)</f>
        <v>3910000</v>
      </c>
      <c r="E19" s="311">
        <f>SUM(E6:E18)</f>
        <v>1361061.21</v>
      </c>
      <c r="F19" s="311">
        <f>SUM(F6:F18)</f>
        <v>0</v>
      </c>
      <c r="G19" s="311">
        <f>D19-E19-F19</f>
        <v>2548938.79</v>
      </c>
      <c r="H19" s="330"/>
      <c r="J19" s="305"/>
      <c r="K19" s="305"/>
      <c r="L19" s="305"/>
      <c r="M19" s="305"/>
      <c r="N19" s="306"/>
      <c r="O19" s="305"/>
      <c r="P19" s="307"/>
      <c r="Q19" s="305"/>
      <c r="R19" s="305"/>
    </row>
    <row r="20" spans="2:18" ht="18" thickTop="1">
      <c r="B20" s="312"/>
      <c r="J20" s="305"/>
      <c r="K20" s="306"/>
      <c r="L20" s="305"/>
      <c r="M20" s="305"/>
      <c r="N20" s="306"/>
      <c r="O20" s="305"/>
      <c r="P20" s="307"/>
      <c r="Q20" s="305"/>
      <c r="R20" s="305"/>
    </row>
    <row r="21" spans="5:18" ht="17.25">
      <c r="E21" s="299"/>
      <c r="J21" s="305"/>
      <c r="K21" s="313"/>
      <c r="L21" s="305"/>
      <c r="M21" s="305"/>
      <c r="N21" s="313"/>
      <c r="O21" s="305"/>
      <c r="P21" s="305"/>
      <c r="Q21" s="305"/>
      <c r="R21" s="305"/>
    </row>
    <row r="22" spans="5:18" ht="17.25">
      <c r="E22" s="377"/>
      <c r="J22" s="305"/>
      <c r="K22" s="305"/>
      <c r="L22" s="305"/>
      <c r="M22" s="305"/>
      <c r="N22" s="305"/>
      <c r="O22" s="305"/>
      <c r="P22" s="305"/>
      <c r="Q22" s="305"/>
      <c r="R22" s="305"/>
    </row>
    <row r="23" ht="17.25">
      <c r="D23" s="299"/>
    </row>
    <row r="24" spans="4:5" ht="17.25">
      <c r="D24" s="299"/>
      <c r="E24" s="331"/>
    </row>
    <row r="25" ht="17.25">
      <c r="D25" s="299"/>
    </row>
    <row r="26" ht="17.25">
      <c r="D26" s="306"/>
    </row>
    <row r="27" ht="17.25">
      <c r="D27" s="306"/>
    </row>
    <row r="29" ht="17.25">
      <c r="D29" s="314"/>
    </row>
  </sheetData>
  <sheetProtection/>
  <mergeCells count="2">
    <mergeCell ref="A1:G1"/>
    <mergeCell ref="A2:H2"/>
  </mergeCells>
  <printOptions/>
  <pageMargins left="0.49" right="0.15" top="0.14" bottom="0.14" header="0.14" footer="0.1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5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7.140625" style="242" customWidth="1"/>
    <col min="4" max="4" width="12.00390625" style="242" customWidth="1"/>
    <col min="5" max="5" width="11.8515625" style="242" customWidth="1"/>
    <col min="6" max="6" width="9.00390625" style="242" customWidth="1"/>
    <col min="7" max="7" width="12.8515625" style="242" customWidth="1"/>
    <col min="8" max="8" width="7.57421875" style="242" customWidth="1"/>
    <col min="9" max="9" width="11.7109375" style="242" customWidth="1"/>
    <col min="10" max="10" width="11.28125" style="242" bestFit="1" customWidth="1"/>
    <col min="11" max="11" width="9.57421875" style="242" bestFit="1" customWidth="1"/>
    <col min="12" max="12" width="14.00390625" style="299" bestFit="1" customWidth="1"/>
    <col min="13" max="13" width="14.7109375" style="242" customWidth="1"/>
    <col min="14" max="14" width="14.421875" style="242" customWidth="1"/>
    <col min="15" max="15" width="9.140625" style="242" customWidth="1"/>
    <col min="16" max="16" width="11.57421875" style="242" bestFit="1" customWidth="1"/>
    <col min="17" max="16384" width="9.140625" style="242" customWidth="1"/>
  </cols>
  <sheetData>
    <row r="1" spans="1:8" ht="17.25">
      <c r="A1" s="589" t="s">
        <v>1344</v>
      </c>
      <c r="B1" s="589"/>
      <c r="C1" s="589"/>
      <c r="D1" s="589"/>
      <c r="E1" s="589"/>
      <c r="F1" s="589"/>
      <c r="G1" s="589"/>
      <c r="H1" s="240" t="s">
        <v>1269</v>
      </c>
    </row>
    <row r="2" spans="1:8" ht="17.25">
      <c r="A2" s="589" t="s">
        <v>3137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32</v>
      </c>
      <c r="B3" s="240"/>
      <c r="C3" s="240"/>
      <c r="D3" s="240"/>
      <c r="E3" s="240"/>
      <c r="F3" s="240"/>
      <c r="G3" s="240" t="s">
        <v>615</v>
      </c>
      <c r="H3" s="240"/>
    </row>
    <row r="4" spans="1:8" ht="17.25">
      <c r="A4" s="318"/>
      <c r="B4" s="318"/>
      <c r="C4" s="318"/>
      <c r="D4" s="318"/>
      <c r="E4" s="319"/>
      <c r="F4" s="319"/>
      <c r="G4" s="318"/>
      <c r="H4" s="318"/>
    </row>
    <row r="5" spans="1:8" ht="17.25">
      <c r="A5" s="323" t="s">
        <v>34</v>
      </c>
      <c r="B5" s="323" t="s">
        <v>18</v>
      </c>
      <c r="C5" s="320" t="s">
        <v>4</v>
      </c>
      <c r="D5" s="247" t="s">
        <v>33</v>
      </c>
      <c r="E5" s="246" t="s">
        <v>1</v>
      </c>
      <c r="F5" s="246" t="s">
        <v>100</v>
      </c>
      <c r="G5" s="247" t="s">
        <v>2</v>
      </c>
      <c r="H5" s="324" t="s">
        <v>37</v>
      </c>
    </row>
    <row r="6" spans="1:8" ht="17.25">
      <c r="A6" s="248"/>
      <c r="B6" s="248"/>
      <c r="C6" s="249"/>
      <c r="D6" s="251" t="s">
        <v>0</v>
      </c>
      <c r="E6" s="250"/>
      <c r="F6" s="250" t="s">
        <v>99</v>
      </c>
      <c r="G6" s="251"/>
      <c r="H6" s="325"/>
    </row>
    <row r="7" spans="1:8" ht="17.25">
      <c r="A7" s="253" t="s">
        <v>1264</v>
      </c>
      <c r="B7" s="254" t="s">
        <v>1268</v>
      </c>
      <c r="C7" s="237" t="s">
        <v>850</v>
      </c>
      <c r="D7" s="262">
        <v>559000</v>
      </c>
      <c r="E7" s="257"/>
      <c r="F7" s="257"/>
      <c r="G7" s="256">
        <f>D7-E7-F7</f>
        <v>559000</v>
      </c>
      <c r="H7" s="258" t="s">
        <v>51</v>
      </c>
    </row>
    <row r="8" spans="1:8" ht="17.25">
      <c r="A8" s="253" t="s">
        <v>1356</v>
      </c>
      <c r="B8" s="254" t="s">
        <v>1365</v>
      </c>
      <c r="C8" s="113" t="s">
        <v>1358</v>
      </c>
      <c r="D8" s="262"/>
      <c r="E8" s="257">
        <v>132769</v>
      </c>
      <c r="F8" s="303"/>
      <c r="G8" s="256">
        <f aca="true" t="shared" si="0" ref="G8:G15">G7-E8</f>
        <v>426231</v>
      </c>
      <c r="H8" s="258"/>
    </row>
    <row r="9" spans="1:8" ht="17.25">
      <c r="A9" s="253" t="s">
        <v>1461</v>
      </c>
      <c r="B9" s="254" t="s">
        <v>1483</v>
      </c>
      <c r="C9" s="113" t="s">
        <v>1465</v>
      </c>
      <c r="D9" s="262"/>
      <c r="E9" s="257">
        <v>67485</v>
      </c>
      <c r="F9" s="303"/>
      <c r="G9" s="256">
        <f t="shared" si="0"/>
        <v>358746</v>
      </c>
      <c r="H9" s="258"/>
    </row>
    <row r="10" spans="1:8" ht="17.25">
      <c r="A10" s="253" t="s">
        <v>1628</v>
      </c>
      <c r="B10" s="254" t="s">
        <v>1644</v>
      </c>
      <c r="C10" s="113" t="s">
        <v>1593</v>
      </c>
      <c r="D10" s="262"/>
      <c r="E10" s="257">
        <v>65881</v>
      </c>
      <c r="F10" s="303"/>
      <c r="G10" s="256">
        <f t="shared" si="0"/>
        <v>292865</v>
      </c>
      <c r="H10" s="258"/>
    </row>
    <row r="11" spans="1:256" ht="17.25">
      <c r="A11" s="253" t="s">
        <v>1668</v>
      </c>
      <c r="B11" s="528">
        <v>100009160</v>
      </c>
      <c r="C11" s="113" t="s">
        <v>2036</v>
      </c>
      <c r="D11" s="254"/>
      <c r="E11" s="257">
        <v>-1349</v>
      </c>
      <c r="F11" s="254"/>
      <c r="G11" s="256">
        <f t="shared" si="0"/>
        <v>294214</v>
      </c>
      <c r="H11" s="254"/>
      <c r="I11" s="527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254">
        <v>10075362</v>
      </c>
      <c r="U11" s="253" t="s">
        <v>1668</v>
      </c>
      <c r="V11" s="254">
        <v>10075362</v>
      </c>
      <c r="W11" s="253" t="s">
        <v>1668</v>
      </c>
      <c r="X11" s="254">
        <v>10075362</v>
      </c>
      <c r="Y11" s="253" t="s">
        <v>1668</v>
      </c>
      <c r="Z11" s="254">
        <v>10075362</v>
      </c>
      <c r="AA11" s="253" t="s">
        <v>1668</v>
      </c>
      <c r="AB11" s="254">
        <v>10075362</v>
      </c>
      <c r="AC11" s="253" t="s">
        <v>1668</v>
      </c>
      <c r="AD11" s="254">
        <v>10075362</v>
      </c>
      <c r="AE11" s="253" t="s">
        <v>1668</v>
      </c>
      <c r="AF11" s="254">
        <v>10075362</v>
      </c>
      <c r="AG11" s="253" t="s">
        <v>1668</v>
      </c>
      <c r="AH11" s="254">
        <v>10075362</v>
      </c>
      <c r="AI11" s="253" t="s">
        <v>1668</v>
      </c>
      <c r="AJ11" s="254">
        <v>10075362</v>
      </c>
      <c r="AK11" s="253" t="s">
        <v>1668</v>
      </c>
      <c r="AL11" s="254">
        <v>10075362</v>
      </c>
      <c r="AM11" s="253" t="s">
        <v>1668</v>
      </c>
      <c r="AN11" s="254">
        <v>10075362</v>
      </c>
      <c r="AO11" s="253" t="s">
        <v>1668</v>
      </c>
      <c r="AP11" s="254">
        <v>10075362</v>
      </c>
      <c r="AQ11" s="253" t="s">
        <v>1668</v>
      </c>
      <c r="AR11" s="254">
        <v>10075362</v>
      </c>
      <c r="AS11" s="253" t="s">
        <v>1668</v>
      </c>
      <c r="AT11" s="254">
        <v>10075362</v>
      </c>
      <c r="AU11" s="253" t="s">
        <v>1668</v>
      </c>
      <c r="AV11" s="254">
        <v>10075362</v>
      </c>
      <c r="AW11" s="253" t="s">
        <v>1668</v>
      </c>
      <c r="AX11" s="254">
        <v>10075362</v>
      </c>
      <c r="AY11" s="253" t="s">
        <v>1668</v>
      </c>
      <c r="AZ11" s="254">
        <v>10075362</v>
      </c>
      <c r="BA11" s="253" t="s">
        <v>1668</v>
      </c>
      <c r="BB11" s="254">
        <v>10075362</v>
      </c>
      <c r="BC11" s="253" t="s">
        <v>1668</v>
      </c>
      <c r="BD11" s="254">
        <v>10075362</v>
      </c>
      <c r="BE11" s="253" t="s">
        <v>1668</v>
      </c>
      <c r="BF11" s="254">
        <v>10075362</v>
      </c>
      <c r="BG11" s="253" t="s">
        <v>1668</v>
      </c>
      <c r="BH11" s="254">
        <v>10075362</v>
      </c>
      <c r="BI11" s="253" t="s">
        <v>1668</v>
      </c>
      <c r="BJ11" s="254">
        <v>10075362</v>
      </c>
      <c r="BK11" s="253" t="s">
        <v>1668</v>
      </c>
      <c r="BL11" s="254">
        <v>10075362</v>
      </c>
      <c r="BM11" s="253" t="s">
        <v>1668</v>
      </c>
      <c r="BN11" s="254">
        <v>10075362</v>
      </c>
      <c r="BO11" s="253" t="s">
        <v>1668</v>
      </c>
      <c r="BP11" s="254">
        <v>10075362</v>
      </c>
      <c r="BQ11" s="253" t="s">
        <v>1668</v>
      </c>
      <c r="BR11" s="254">
        <v>10075362</v>
      </c>
      <c r="BS11" s="253" t="s">
        <v>1668</v>
      </c>
      <c r="BT11" s="254">
        <v>10075362</v>
      </c>
      <c r="BU11" s="253" t="s">
        <v>1668</v>
      </c>
      <c r="BV11" s="254">
        <v>10075362</v>
      </c>
      <c r="BW11" s="253" t="s">
        <v>1668</v>
      </c>
      <c r="BX11" s="254">
        <v>10075362</v>
      </c>
      <c r="BY11" s="253" t="s">
        <v>1668</v>
      </c>
      <c r="BZ11" s="254">
        <v>10075362</v>
      </c>
      <c r="CA11" s="253" t="s">
        <v>1668</v>
      </c>
      <c r="CB11" s="254">
        <v>10075362</v>
      </c>
      <c r="CC11" s="253" t="s">
        <v>1668</v>
      </c>
      <c r="CD11" s="254">
        <v>10075362</v>
      </c>
      <c r="CE11" s="253" t="s">
        <v>1668</v>
      </c>
      <c r="CF11" s="254">
        <v>10075362</v>
      </c>
      <c r="CG11" s="253" t="s">
        <v>1668</v>
      </c>
      <c r="CH11" s="254">
        <v>10075362</v>
      </c>
      <c r="CI11" s="253" t="s">
        <v>1668</v>
      </c>
      <c r="CJ11" s="254">
        <v>10075362</v>
      </c>
      <c r="CK11" s="253" t="s">
        <v>1668</v>
      </c>
      <c r="CL11" s="254">
        <v>10075362</v>
      </c>
      <c r="CM11" s="253" t="s">
        <v>1668</v>
      </c>
      <c r="CN11" s="254">
        <v>10075362</v>
      </c>
      <c r="CO11" s="253" t="s">
        <v>1668</v>
      </c>
      <c r="CP11" s="254">
        <v>10075362</v>
      </c>
      <c r="CQ11" s="253" t="s">
        <v>1668</v>
      </c>
      <c r="CR11" s="254">
        <v>10075362</v>
      </c>
      <c r="CS11" s="253" t="s">
        <v>1668</v>
      </c>
      <c r="CT11" s="254">
        <v>10075362</v>
      </c>
      <c r="CU11" s="253" t="s">
        <v>1668</v>
      </c>
      <c r="CV11" s="254">
        <v>10075362</v>
      </c>
      <c r="CW11" s="253" t="s">
        <v>1668</v>
      </c>
      <c r="CX11" s="254">
        <v>10075362</v>
      </c>
      <c r="CY11" s="253" t="s">
        <v>1668</v>
      </c>
      <c r="CZ11" s="254">
        <v>10075362</v>
      </c>
      <c r="DA11" s="253" t="s">
        <v>1668</v>
      </c>
      <c r="DB11" s="254">
        <v>10075362</v>
      </c>
      <c r="DC11" s="253" t="s">
        <v>1668</v>
      </c>
      <c r="DD11" s="254">
        <v>10075362</v>
      </c>
      <c r="DE11" s="253" t="s">
        <v>1668</v>
      </c>
      <c r="DF11" s="254">
        <v>10075362</v>
      </c>
      <c r="DG11" s="253" t="s">
        <v>1668</v>
      </c>
      <c r="DH11" s="254">
        <v>10075362</v>
      </c>
      <c r="DI11" s="253" t="s">
        <v>1668</v>
      </c>
      <c r="DJ11" s="254">
        <v>10075362</v>
      </c>
      <c r="DK11" s="253" t="s">
        <v>1668</v>
      </c>
      <c r="DL11" s="254">
        <v>10075362</v>
      </c>
      <c r="DM11" s="253" t="s">
        <v>1668</v>
      </c>
      <c r="DN11" s="254">
        <v>10075362</v>
      </c>
      <c r="DO11" s="253" t="s">
        <v>1668</v>
      </c>
      <c r="DP11" s="254">
        <v>10075362</v>
      </c>
      <c r="DQ11" s="253" t="s">
        <v>1668</v>
      </c>
      <c r="DR11" s="254">
        <v>10075362</v>
      </c>
      <c r="DS11" s="253" t="s">
        <v>1668</v>
      </c>
      <c r="DT11" s="254">
        <v>10075362</v>
      </c>
      <c r="DU11" s="253" t="s">
        <v>1668</v>
      </c>
      <c r="DV11" s="254">
        <v>10075362</v>
      </c>
      <c r="DW11" s="253" t="s">
        <v>1668</v>
      </c>
      <c r="DX11" s="254">
        <v>10075362</v>
      </c>
      <c r="DY11" s="253" t="s">
        <v>1668</v>
      </c>
      <c r="DZ11" s="254">
        <v>10075362</v>
      </c>
      <c r="EA11" s="253" t="s">
        <v>1668</v>
      </c>
      <c r="EB11" s="254">
        <v>10075362</v>
      </c>
      <c r="EC11" s="253" t="s">
        <v>1668</v>
      </c>
      <c r="ED11" s="254">
        <v>10075362</v>
      </c>
      <c r="EE11" s="253" t="s">
        <v>1668</v>
      </c>
      <c r="EF11" s="254">
        <v>10075362</v>
      </c>
      <c r="EG11" s="253" t="s">
        <v>1668</v>
      </c>
      <c r="EH11" s="254">
        <v>10075362</v>
      </c>
      <c r="EI11" s="253" t="s">
        <v>1668</v>
      </c>
      <c r="EJ11" s="254">
        <v>10075362</v>
      </c>
      <c r="EK11" s="253" t="s">
        <v>1668</v>
      </c>
      <c r="EL11" s="254">
        <v>10075362</v>
      </c>
      <c r="EM11" s="253" t="s">
        <v>1668</v>
      </c>
      <c r="EN11" s="254">
        <v>10075362</v>
      </c>
      <c r="EO11" s="253" t="s">
        <v>1668</v>
      </c>
      <c r="EP11" s="254">
        <v>10075362</v>
      </c>
      <c r="EQ11" s="253" t="s">
        <v>1668</v>
      </c>
      <c r="ER11" s="254">
        <v>10075362</v>
      </c>
      <c r="ES11" s="253" t="s">
        <v>1668</v>
      </c>
      <c r="ET11" s="254">
        <v>10075362</v>
      </c>
      <c r="EU11" s="253" t="s">
        <v>1668</v>
      </c>
      <c r="EV11" s="254">
        <v>10075362</v>
      </c>
      <c r="EW11" s="253" t="s">
        <v>1668</v>
      </c>
      <c r="EX11" s="254">
        <v>10075362</v>
      </c>
      <c r="EY11" s="253" t="s">
        <v>1668</v>
      </c>
      <c r="EZ11" s="254">
        <v>10075362</v>
      </c>
      <c r="FA11" s="253" t="s">
        <v>1668</v>
      </c>
      <c r="FB11" s="254">
        <v>10075362</v>
      </c>
      <c r="FC11" s="253" t="s">
        <v>1668</v>
      </c>
      <c r="FD11" s="254">
        <v>10075362</v>
      </c>
      <c r="FE11" s="253" t="s">
        <v>1668</v>
      </c>
      <c r="FF11" s="254">
        <v>10075362</v>
      </c>
      <c r="FG11" s="253" t="s">
        <v>1668</v>
      </c>
      <c r="FH11" s="254">
        <v>10075362</v>
      </c>
      <c r="FI11" s="253" t="s">
        <v>1668</v>
      </c>
      <c r="FJ11" s="254">
        <v>10075362</v>
      </c>
      <c r="FK11" s="253" t="s">
        <v>1668</v>
      </c>
      <c r="FL11" s="254">
        <v>10075362</v>
      </c>
      <c r="FM11" s="253" t="s">
        <v>1668</v>
      </c>
      <c r="FN11" s="254">
        <v>10075362</v>
      </c>
      <c r="FO11" s="253" t="s">
        <v>1668</v>
      </c>
      <c r="FP11" s="254">
        <v>10075362</v>
      </c>
      <c r="FQ11" s="253" t="s">
        <v>1668</v>
      </c>
      <c r="FR11" s="254">
        <v>10075362</v>
      </c>
      <c r="FS11" s="253" t="s">
        <v>1668</v>
      </c>
      <c r="FT11" s="254">
        <v>10075362</v>
      </c>
      <c r="FU11" s="253" t="s">
        <v>1668</v>
      </c>
      <c r="FV11" s="254">
        <v>10075362</v>
      </c>
      <c r="FW11" s="253" t="s">
        <v>1668</v>
      </c>
      <c r="FX11" s="254">
        <v>10075362</v>
      </c>
      <c r="FY11" s="253" t="s">
        <v>1668</v>
      </c>
      <c r="FZ11" s="254">
        <v>10075362</v>
      </c>
      <c r="GA11" s="253" t="s">
        <v>1668</v>
      </c>
      <c r="GB11" s="254">
        <v>10075362</v>
      </c>
      <c r="GC11" s="253" t="s">
        <v>1668</v>
      </c>
      <c r="GD11" s="254">
        <v>10075362</v>
      </c>
      <c r="GE11" s="253" t="s">
        <v>1668</v>
      </c>
      <c r="GF11" s="254">
        <v>10075362</v>
      </c>
      <c r="GG11" s="253" t="s">
        <v>1668</v>
      </c>
      <c r="GH11" s="254">
        <v>10075362</v>
      </c>
      <c r="GI11" s="253" t="s">
        <v>1668</v>
      </c>
      <c r="GJ11" s="254">
        <v>10075362</v>
      </c>
      <c r="GK11" s="253" t="s">
        <v>1668</v>
      </c>
      <c r="GL11" s="254">
        <v>10075362</v>
      </c>
      <c r="GM11" s="253" t="s">
        <v>1668</v>
      </c>
      <c r="GN11" s="254">
        <v>10075362</v>
      </c>
      <c r="GO11" s="253" t="s">
        <v>1668</v>
      </c>
      <c r="GP11" s="254">
        <v>10075362</v>
      </c>
      <c r="GQ11" s="253" t="s">
        <v>1668</v>
      </c>
      <c r="GR11" s="254">
        <v>10075362</v>
      </c>
      <c r="GS11" s="253" t="s">
        <v>1668</v>
      </c>
      <c r="GT11" s="254">
        <v>10075362</v>
      </c>
      <c r="GU11" s="253" t="s">
        <v>1668</v>
      </c>
      <c r="GV11" s="254">
        <v>10075362</v>
      </c>
      <c r="GW11" s="253" t="s">
        <v>1668</v>
      </c>
      <c r="GX11" s="254">
        <v>10075362</v>
      </c>
      <c r="GY11" s="253" t="s">
        <v>1668</v>
      </c>
      <c r="GZ11" s="254">
        <v>10075362</v>
      </c>
      <c r="HA11" s="253" t="s">
        <v>1668</v>
      </c>
      <c r="HB11" s="254">
        <v>10075362</v>
      </c>
      <c r="HC11" s="253" t="s">
        <v>1668</v>
      </c>
      <c r="HD11" s="254">
        <v>10075362</v>
      </c>
      <c r="HE11" s="253" t="s">
        <v>1668</v>
      </c>
      <c r="HF11" s="254">
        <v>10075362</v>
      </c>
      <c r="HG11" s="253" t="s">
        <v>1668</v>
      </c>
      <c r="HH11" s="254">
        <v>10075362</v>
      </c>
      <c r="HI11" s="253" t="s">
        <v>1668</v>
      </c>
      <c r="HJ11" s="254">
        <v>10075362</v>
      </c>
      <c r="HK11" s="253" t="s">
        <v>1668</v>
      </c>
      <c r="HL11" s="254">
        <v>10075362</v>
      </c>
      <c r="HM11" s="253" t="s">
        <v>1668</v>
      </c>
      <c r="HN11" s="254">
        <v>10075362</v>
      </c>
      <c r="HO11" s="253" t="s">
        <v>1668</v>
      </c>
      <c r="HP11" s="254">
        <v>10075362</v>
      </c>
      <c r="HQ11" s="253" t="s">
        <v>1668</v>
      </c>
      <c r="HR11" s="254">
        <v>10075362</v>
      </c>
      <c r="HS11" s="253" t="s">
        <v>1668</v>
      </c>
      <c r="HT11" s="254">
        <v>10075362</v>
      </c>
      <c r="HU11" s="253" t="s">
        <v>1668</v>
      </c>
      <c r="HV11" s="254">
        <v>10075362</v>
      </c>
      <c r="HW11" s="253" t="s">
        <v>1668</v>
      </c>
      <c r="HX11" s="254">
        <v>10075362</v>
      </c>
      <c r="HY11" s="253" t="s">
        <v>1668</v>
      </c>
      <c r="HZ11" s="254">
        <v>10075362</v>
      </c>
      <c r="IA11" s="253" t="s">
        <v>1668</v>
      </c>
      <c r="IB11" s="254">
        <v>10075362</v>
      </c>
      <c r="IC11" s="253" t="s">
        <v>1668</v>
      </c>
      <c r="ID11" s="254">
        <v>10075362</v>
      </c>
      <c r="IE11" s="253" t="s">
        <v>1668</v>
      </c>
      <c r="IF11" s="254">
        <v>10075362</v>
      </c>
      <c r="IG11" s="253" t="s">
        <v>1668</v>
      </c>
      <c r="IH11" s="254">
        <v>10075362</v>
      </c>
      <c r="II11" s="253" t="s">
        <v>1668</v>
      </c>
      <c r="IJ11" s="254">
        <v>10075362</v>
      </c>
      <c r="IK11" s="253" t="s">
        <v>1668</v>
      </c>
      <c r="IL11" s="254">
        <v>10075362</v>
      </c>
      <c r="IM11" s="253" t="s">
        <v>1668</v>
      </c>
      <c r="IN11" s="254">
        <v>10075362</v>
      </c>
      <c r="IO11" s="253" t="s">
        <v>1668</v>
      </c>
      <c r="IP11" s="254">
        <v>10075362</v>
      </c>
      <c r="IQ11" s="253" t="s">
        <v>1668</v>
      </c>
      <c r="IR11" s="254">
        <v>10075362</v>
      </c>
      <c r="IS11" s="253" t="s">
        <v>1668</v>
      </c>
      <c r="IT11" s="254">
        <v>10075362</v>
      </c>
      <c r="IU11" s="253" t="s">
        <v>1668</v>
      </c>
      <c r="IV11" s="254">
        <v>10075362</v>
      </c>
    </row>
    <row r="12" spans="1:8" ht="17.25">
      <c r="A12" s="253" t="s">
        <v>1718</v>
      </c>
      <c r="B12" s="254" t="s">
        <v>1725</v>
      </c>
      <c r="C12" s="113" t="s">
        <v>1726</v>
      </c>
      <c r="D12" s="262"/>
      <c r="E12" s="257">
        <v>1690</v>
      </c>
      <c r="F12" s="303"/>
      <c r="G12" s="256">
        <f t="shared" si="0"/>
        <v>292524</v>
      </c>
      <c r="H12" s="258"/>
    </row>
    <row r="13" spans="1:8" ht="17.25">
      <c r="A13" s="300" t="s">
        <v>1849</v>
      </c>
      <c r="B13" s="261" t="s">
        <v>1885</v>
      </c>
      <c r="C13" s="239" t="s">
        <v>1880</v>
      </c>
      <c r="D13" s="262"/>
      <c r="E13" s="257">
        <v>63750</v>
      </c>
      <c r="F13" s="303"/>
      <c r="G13" s="256">
        <f t="shared" si="0"/>
        <v>228774</v>
      </c>
      <c r="H13" s="258"/>
    </row>
    <row r="14" spans="1:8" ht="17.25">
      <c r="A14" s="253" t="s">
        <v>2010</v>
      </c>
      <c r="B14" s="261" t="s">
        <v>2018</v>
      </c>
      <c r="C14" s="239" t="s">
        <v>2011</v>
      </c>
      <c r="D14" s="262"/>
      <c r="E14" s="257">
        <v>64244</v>
      </c>
      <c r="F14" s="303"/>
      <c r="G14" s="256">
        <f t="shared" si="0"/>
        <v>164530</v>
      </c>
      <c r="H14" s="258"/>
    </row>
    <row r="15" spans="1:8" ht="17.25">
      <c r="A15" s="253" t="s">
        <v>2023</v>
      </c>
      <c r="B15" s="261" t="s">
        <v>2022</v>
      </c>
      <c r="C15" s="239" t="s">
        <v>2025</v>
      </c>
      <c r="D15" s="262"/>
      <c r="E15" s="257">
        <v>1692</v>
      </c>
      <c r="F15" s="303"/>
      <c r="G15" s="256">
        <f t="shared" si="0"/>
        <v>162838</v>
      </c>
      <c r="H15" s="258"/>
    </row>
    <row r="16" spans="1:8" ht="17.25">
      <c r="A16" s="253" t="s">
        <v>2049</v>
      </c>
      <c r="B16" s="261" t="s">
        <v>2061</v>
      </c>
      <c r="C16" s="237" t="s">
        <v>2050</v>
      </c>
      <c r="D16" s="262">
        <v>190000</v>
      </c>
      <c r="E16" s="257"/>
      <c r="F16" s="303"/>
      <c r="G16" s="256">
        <f>G15+D16</f>
        <v>352838</v>
      </c>
      <c r="H16" s="258"/>
    </row>
    <row r="17" spans="1:8" ht="17.25">
      <c r="A17" s="253" t="s">
        <v>2263</v>
      </c>
      <c r="B17" s="254" t="s">
        <v>2297</v>
      </c>
      <c r="C17" s="239" t="s">
        <v>2295</v>
      </c>
      <c r="D17" s="262"/>
      <c r="E17" s="257">
        <v>64500</v>
      </c>
      <c r="F17" s="303"/>
      <c r="G17" s="256">
        <f>G16-E17</f>
        <v>288338</v>
      </c>
      <c r="H17" s="258"/>
    </row>
    <row r="18" spans="1:8" ht="17.25">
      <c r="A18" s="253" t="s">
        <v>2445</v>
      </c>
      <c r="B18" s="254" t="s">
        <v>2479</v>
      </c>
      <c r="C18" s="239" t="s">
        <v>2478</v>
      </c>
      <c r="D18" s="262"/>
      <c r="E18" s="257">
        <v>67500</v>
      </c>
      <c r="F18" s="303"/>
      <c r="G18" s="256">
        <f>G17-E18</f>
        <v>220838</v>
      </c>
      <c r="H18" s="258"/>
    </row>
    <row r="19" spans="1:8" ht="17.25">
      <c r="A19" s="253" t="s">
        <v>2706</v>
      </c>
      <c r="B19" s="254" t="s">
        <v>2727</v>
      </c>
      <c r="C19" s="239" t="s">
        <v>2720</v>
      </c>
      <c r="D19" s="262"/>
      <c r="E19" s="257">
        <v>67500</v>
      </c>
      <c r="F19" s="303"/>
      <c r="G19" s="256">
        <f>G18-E19</f>
        <v>153338</v>
      </c>
      <c r="H19" s="258"/>
    </row>
    <row r="20" spans="1:8" ht="17.25">
      <c r="A20" s="253" t="s">
        <v>2999</v>
      </c>
      <c r="B20" s="254" t="s">
        <v>3011</v>
      </c>
      <c r="C20" s="239" t="s">
        <v>3003</v>
      </c>
      <c r="D20" s="262"/>
      <c r="E20" s="257">
        <v>66750</v>
      </c>
      <c r="F20" s="303"/>
      <c r="G20" s="256">
        <f>G19-E20</f>
        <v>86588</v>
      </c>
      <c r="H20" s="258"/>
    </row>
    <row r="21" spans="1:8" ht="17.25">
      <c r="A21" s="253"/>
      <c r="B21" s="254"/>
      <c r="C21" s="239"/>
      <c r="D21" s="262"/>
      <c r="E21" s="257"/>
      <c r="F21" s="303"/>
      <c r="G21" s="256"/>
      <c r="H21" s="258"/>
    </row>
    <row r="22" spans="1:8" ht="17.25">
      <c r="A22" s="253"/>
      <c r="B22" s="254"/>
      <c r="C22" s="237"/>
      <c r="D22" s="262"/>
      <c r="E22" s="257"/>
      <c r="F22" s="257"/>
      <c r="G22" s="256"/>
      <c r="H22" s="258"/>
    </row>
    <row r="23" spans="1:8" ht="17.25">
      <c r="A23" s="253" t="s">
        <v>1266</v>
      </c>
      <c r="B23" s="254" t="s">
        <v>1267</v>
      </c>
      <c r="C23" s="237" t="s">
        <v>910</v>
      </c>
      <c r="D23" s="262">
        <v>735560</v>
      </c>
      <c r="E23" s="257"/>
      <c r="F23" s="257"/>
      <c r="G23" s="256">
        <f>D23-E23-F23</f>
        <v>735560</v>
      </c>
      <c r="H23" s="258" t="s">
        <v>687</v>
      </c>
    </row>
    <row r="24" spans="1:8" ht="17.25">
      <c r="A24" s="253" t="s">
        <v>1356</v>
      </c>
      <c r="B24" s="254" t="s">
        <v>1357</v>
      </c>
      <c r="C24" s="113" t="s">
        <v>1391</v>
      </c>
      <c r="D24" s="262"/>
      <c r="E24" s="257">
        <v>244400</v>
      </c>
      <c r="F24" s="257"/>
      <c r="G24" s="256">
        <f>G23-E24</f>
        <v>491160</v>
      </c>
      <c r="H24" s="258"/>
    </row>
    <row r="25" spans="1:8" ht="17.25">
      <c r="A25" s="253" t="s">
        <v>1461</v>
      </c>
      <c r="B25" s="254" t="s">
        <v>1464</v>
      </c>
      <c r="C25" s="113" t="s">
        <v>1465</v>
      </c>
      <c r="D25" s="262"/>
      <c r="E25" s="257">
        <v>118700</v>
      </c>
      <c r="F25" s="257"/>
      <c r="G25" s="256">
        <f>G24-E25</f>
        <v>372460</v>
      </c>
      <c r="H25" s="258"/>
    </row>
    <row r="26" spans="1:12" ht="17.25">
      <c r="A26" s="253" t="s">
        <v>1585</v>
      </c>
      <c r="B26" s="254" t="s">
        <v>1592</v>
      </c>
      <c r="C26" s="113" t="s">
        <v>1593</v>
      </c>
      <c r="D26" s="262"/>
      <c r="E26" s="257">
        <v>121700</v>
      </c>
      <c r="F26" s="257"/>
      <c r="G26" s="256">
        <f>G25-E26</f>
        <v>250760</v>
      </c>
      <c r="H26" s="258"/>
      <c r="L26" s="242"/>
    </row>
    <row r="27" spans="1:12" ht="17.25">
      <c r="A27" s="253" t="s">
        <v>1797</v>
      </c>
      <c r="B27" s="254" t="s">
        <v>1814</v>
      </c>
      <c r="C27" s="113" t="s">
        <v>1815</v>
      </c>
      <c r="D27" s="262"/>
      <c r="E27" s="257">
        <v>134200</v>
      </c>
      <c r="F27" s="257"/>
      <c r="G27" s="256">
        <f>G26-E27</f>
        <v>116560</v>
      </c>
      <c r="H27" s="258"/>
      <c r="L27" s="242"/>
    </row>
    <row r="28" spans="1:12" ht="17.25">
      <c r="A28" s="253" t="s">
        <v>2401</v>
      </c>
      <c r="B28" s="254" t="s">
        <v>2407</v>
      </c>
      <c r="C28" s="237" t="s">
        <v>2408</v>
      </c>
      <c r="D28" s="262">
        <v>1364840</v>
      </c>
      <c r="E28" s="257"/>
      <c r="F28" s="257"/>
      <c r="G28" s="256">
        <f>G27+D28</f>
        <v>1481400</v>
      </c>
      <c r="H28" s="258"/>
      <c r="L28" s="242"/>
    </row>
    <row r="29" spans="1:12" ht="17.25">
      <c r="A29" s="253" t="s">
        <v>2445</v>
      </c>
      <c r="B29" s="254" t="s">
        <v>2475</v>
      </c>
      <c r="C29" s="113" t="s">
        <v>2476</v>
      </c>
      <c r="D29" s="262"/>
      <c r="E29" s="257">
        <v>746762</v>
      </c>
      <c r="F29" s="257"/>
      <c r="G29" s="256">
        <f>G28-E29</f>
        <v>734638</v>
      </c>
      <c r="H29" s="258"/>
      <c r="L29" s="242"/>
    </row>
    <row r="30" spans="1:12" ht="17.25">
      <c r="A30" s="253" t="s">
        <v>2669</v>
      </c>
      <c r="B30" s="254" t="s">
        <v>2680</v>
      </c>
      <c r="C30" s="113" t="s">
        <v>2681</v>
      </c>
      <c r="D30" s="262"/>
      <c r="E30" s="257">
        <v>190700</v>
      </c>
      <c r="F30" s="257"/>
      <c r="G30" s="256">
        <f>G29-E30</f>
        <v>543938</v>
      </c>
      <c r="H30" s="258"/>
      <c r="L30" s="242"/>
    </row>
    <row r="31" spans="1:12" ht="17.25">
      <c r="A31" s="253" t="s">
        <v>2903</v>
      </c>
      <c r="B31" s="254"/>
      <c r="C31" s="113" t="s">
        <v>2938</v>
      </c>
      <c r="D31" s="262"/>
      <c r="E31" s="257">
        <v>-3000</v>
      </c>
      <c r="F31" s="257"/>
      <c r="G31" s="256">
        <f>G30-E31</f>
        <v>546938</v>
      </c>
      <c r="H31" s="258"/>
      <c r="L31" s="242"/>
    </row>
    <row r="32" spans="1:12" ht="17.25">
      <c r="A32" s="253" t="s">
        <v>2939</v>
      </c>
      <c r="B32" s="254" t="s">
        <v>2940</v>
      </c>
      <c r="C32" s="113" t="s">
        <v>2941</v>
      </c>
      <c r="D32" s="262"/>
      <c r="E32" s="257">
        <v>136100.58</v>
      </c>
      <c r="F32" s="257"/>
      <c r="G32" s="256">
        <f>G31-E32</f>
        <v>410837.42000000004</v>
      </c>
      <c r="H32" s="258"/>
      <c r="L32" s="257"/>
    </row>
    <row r="33" spans="1:12" ht="17.25">
      <c r="A33" s="253"/>
      <c r="B33" s="254"/>
      <c r="C33" s="113"/>
      <c r="D33" s="262"/>
      <c r="E33" s="257"/>
      <c r="F33" s="257"/>
      <c r="G33" s="256"/>
      <c r="H33" s="258"/>
      <c r="L33" s="242"/>
    </row>
    <row r="34" spans="1:12" ht="17.25">
      <c r="A34" s="253"/>
      <c r="B34" s="254"/>
      <c r="C34" s="113"/>
      <c r="D34" s="262"/>
      <c r="E34" s="257"/>
      <c r="F34" s="303"/>
      <c r="G34" s="256"/>
      <c r="H34" s="258"/>
      <c r="L34" s="242"/>
    </row>
    <row r="35" spans="1:12" ht="17.25">
      <c r="A35" s="253"/>
      <c r="B35" s="254"/>
      <c r="C35" s="113"/>
      <c r="D35" s="262"/>
      <c r="E35" s="257"/>
      <c r="F35" s="257"/>
      <c r="G35" s="256"/>
      <c r="H35" s="258"/>
      <c r="L35" s="242"/>
    </row>
    <row r="36" spans="1:14" ht="17.25">
      <c r="A36" s="300"/>
      <c r="B36" s="326"/>
      <c r="C36" s="321"/>
      <c r="D36" s="262"/>
      <c r="E36" s="257"/>
      <c r="F36" s="257"/>
      <c r="G36" s="256"/>
      <c r="H36" s="258"/>
      <c r="N36" s="299"/>
    </row>
    <row r="37" spans="1:14" ht="18" thickBot="1">
      <c r="A37" s="310"/>
      <c r="B37" s="327"/>
      <c r="C37" s="298" t="s">
        <v>6</v>
      </c>
      <c r="D37" s="328">
        <f>SUM(D7:D36)</f>
        <v>2849400</v>
      </c>
      <c r="E37" s="328">
        <f>SUM(E7:E36)</f>
        <v>2351974.58</v>
      </c>
      <c r="F37" s="329">
        <f>SUM(F7:F36)</f>
        <v>0</v>
      </c>
      <c r="G37" s="311">
        <f>D37-E37-F37</f>
        <v>497425.4199999999</v>
      </c>
      <c r="H37" s="330"/>
      <c r="L37" s="306"/>
      <c r="M37" s="306"/>
      <c r="N37" s="306"/>
    </row>
    <row r="38" spans="9:16" ht="18" thickTop="1">
      <c r="I38" s="331"/>
      <c r="J38" s="242">
        <v>521.9</v>
      </c>
      <c r="L38" s="306"/>
      <c r="M38" s="306"/>
      <c r="N38" s="306"/>
      <c r="P38" s="332"/>
    </row>
    <row r="39" spans="7:14" ht="17.25">
      <c r="G39" s="299"/>
      <c r="J39" s="242">
        <v>226.58</v>
      </c>
      <c r="L39" s="306"/>
      <c r="M39" s="305"/>
      <c r="N39" s="306"/>
    </row>
    <row r="40" spans="5:14" ht="17.25">
      <c r="E40" s="299"/>
      <c r="G40" s="299"/>
      <c r="J40" s="242">
        <f>SUM(J38:J39)</f>
        <v>748.48</v>
      </c>
      <c r="L40" s="306"/>
      <c r="M40" s="306"/>
      <c r="N40" s="313"/>
    </row>
    <row r="41" spans="5:14" ht="17.25">
      <c r="E41" s="299"/>
      <c r="G41" s="299"/>
      <c r="L41" s="525"/>
      <c r="M41" s="305"/>
      <c r="N41" s="305"/>
    </row>
    <row r="42" spans="7:14" ht="17.25">
      <c r="G42" s="331"/>
      <c r="L42" s="333"/>
      <c r="M42" s="334"/>
      <c r="N42" s="299"/>
    </row>
    <row r="43" spans="7:14" ht="17.25">
      <c r="G43" s="331">
        <f>G41-G42</f>
        <v>0</v>
      </c>
      <c r="N43" s="331"/>
    </row>
    <row r="44" spans="5:13" ht="17.25">
      <c r="E44" s="299"/>
      <c r="M44" s="299"/>
    </row>
    <row r="45" ht="17.25">
      <c r="M45" s="299"/>
    </row>
    <row r="46" spans="13:14" ht="17.25">
      <c r="M46" s="299"/>
      <c r="N46" s="331"/>
    </row>
    <row r="47" ht="17.25">
      <c r="N47" s="299"/>
    </row>
    <row r="48" ht="17.25">
      <c r="N48" s="299"/>
    </row>
    <row r="49" ht="17.25">
      <c r="N49" s="331"/>
    </row>
    <row r="50" spans="4:14" ht="17.25">
      <c r="D50" s="299"/>
      <c r="E50" s="322"/>
      <c r="F50" s="322"/>
      <c r="M50" s="299"/>
      <c r="N50" s="322"/>
    </row>
    <row r="51" spans="4:14" ht="17.25">
      <c r="D51" s="299"/>
      <c r="E51" s="322"/>
      <c r="F51" s="322"/>
      <c r="L51" s="299">
        <f>M46-L50</f>
        <v>0</v>
      </c>
      <c r="M51" s="299"/>
      <c r="N51" s="322"/>
    </row>
    <row r="52" spans="4:14" ht="17.25">
      <c r="D52" s="299"/>
      <c r="E52" s="322"/>
      <c r="F52" s="322"/>
      <c r="M52" s="299"/>
      <c r="N52" s="322"/>
    </row>
    <row r="53" spans="4:14" ht="17.25">
      <c r="D53" s="299"/>
      <c r="E53" s="322"/>
      <c r="F53" s="322"/>
      <c r="M53" s="299"/>
      <c r="N53" s="322"/>
    </row>
    <row r="55" spans="4:13" ht="18" thickBot="1">
      <c r="D55" s="313"/>
      <c r="M55" s="335"/>
    </row>
    <row r="56" ht="18" thickTop="1"/>
  </sheetData>
  <sheetProtection/>
  <mergeCells count="2">
    <mergeCell ref="A1:G1"/>
    <mergeCell ref="A2:H2"/>
  </mergeCells>
  <printOptions/>
  <pageMargins left="0.41" right="0.15" top="0.14" bottom="0.14" header="0.22" footer="0.1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31"/>
  <sheetViews>
    <sheetView zoomScalePageLayoutView="0" workbookViewId="0" topLeftCell="A97">
      <selection activeCell="D113" sqref="D113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5.7109375" style="242" customWidth="1"/>
    <col min="4" max="4" width="10.7109375" style="242" customWidth="1"/>
    <col min="5" max="5" width="11.140625" style="242" customWidth="1"/>
    <col min="6" max="6" width="7.57421875" style="242" customWidth="1"/>
    <col min="7" max="7" width="11.8515625" style="242" customWidth="1"/>
    <col min="8" max="8" width="8.574218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3137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8"/>
      <c r="F4" s="240"/>
      <c r="G4" s="336" t="s">
        <v>5</v>
      </c>
      <c r="H4" s="336" t="s">
        <v>1298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7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1"/>
      <c r="F6" s="250" t="s">
        <v>101</v>
      </c>
      <c r="G6" s="251"/>
      <c r="H6" s="325"/>
    </row>
    <row r="7" spans="1:8" ht="17.25">
      <c r="A7" s="348" t="s">
        <v>1299</v>
      </c>
      <c r="B7" s="254" t="s">
        <v>1300</v>
      </c>
      <c r="C7" s="113" t="s">
        <v>1301</v>
      </c>
      <c r="D7" s="257">
        <v>2400</v>
      </c>
      <c r="E7" s="262"/>
      <c r="F7" s="257"/>
      <c r="G7" s="475">
        <v>2400</v>
      </c>
      <c r="H7" s="238" t="s">
        <v>1302</v>
      </c>
    </row>
    <row r="8" spans="1:8" ht="17.25">
      <c r="A8" s="348" t="s">
        <v>1540</v>
      </c>
      <c r="B8" s="254" t="s">
        <v>1543</v>
      </c>
      <c r="C8" s="113" t="s">
        <v>1544</v>
      </c>
      <c r="D8" s="257"/>
      <c r="E8" s="262">
        <v>2400</v>
      </c>
      <c r="F8" s="257"/>
      <c r="G8" s="256">
        <f>G7-E8</f>
        <v>0</v>
      </c>
      <c r="H8" s="258"/>
    </row>
    <row r="9" spans="1:8" ht="17.25">
      <c r="A9" s="348"/>
      <c r="B9" s="254"/>
      <c r="C9" s="113"/>
      <c r="D9" s="257"/>
      <c r="E9" s="262"/>
      <c r="F9" s="257"/>
      <c r="G9" s="256"/>
      <c r="H9" s="258"/>
    </row>
    <row r="10" spans="1:8" ht="17.25">
      <c r="A10" s="348" t="s">
        <v>1353</v>
      </c>
      <c r="B10" s="254" t="s">
        <v>1354</v>
      </c>
      <c r="C10" s="113" t="s">
        <v>1355</v>
      </c>
      <c r="D10" s="257">
        <v>1900</v>
      </c>
      <c r="E10" s="262"/>
      <c r="F10" s="257"/>
      <c r="G10" s="256">
        <v>1900</v>
      </c>
      <c r="H10" s="258" t="s">
        <v>47</v>
      </c>
    </row>
    <row r="11" spans="1:8" ht="17.25">
      <c r="A11" s="348" t="s">
        <v>1540</v>
      </c>
      <c r="B11" s="254" t="s">
        <v>1548</v>
      </c>
      <c r="C11" s="113" t="s">
        <v>1549</v>
      </c>
      <c r="D11" s="257"/>
      <c r="E11" s="262">
        <v>958</v>
      </c>
      <c r="F11" s="257"/>
      <c r="G11" s="256">
        <f>G10-E11</f>
        <v>942</v>
      </c>
      <c r="H11" s="258"/>
    </row>
    <row r="12" spans="1:12" ht="17.25">
      <c r="A12" s="348"/>
      <c r="B12" s="261"/>
      <c r="C12" s="379"/>
      <c r="D12" s="262"/>
      <c r="E12" s="262"/>
      <c r="F12" s="301"/>
      <c r="G12" s="302"/>
      <c r="H12" s="383"/>
      <c r="K12" s="306"/>
      <c r="L12" s="305"/>
    </row>
    <row r="13" spans="1:12" ht="17.25">
      <c r="A13" s="348" t="s">
        <v>1473</v>
      </c>
      <c r="B13" s="261" t="s">
        <v>1474</v>
      </c>
      <c r="C13" s="379" t="s">
        <v>1475</v>
      </c>
      <c r="D13" s="262">
        <v>18000</v>
      </c>
      <c r="E13" s="262"/>
      <c r="F13" s="255"/>
      <c r="G13" s="302">
        <v>18000</v>
      </c>
      <c r="H13" s="383" t="s">
        <v>2789</v>
      </c>
      <c r="K13" s="306"/>
      <c r="L13" s="305"/>
    </row>
    <row r="14" spans="1:12" ht="17.25">
      <c r="A14" s="348" t="s">
        <v>1617</v>
      </c>
      <c r="B14" s="261" t="s">
        <v>1618</v>
      </c>
      <c r="C14" s="379" t="s">
        <v>1619</v>
      </c>
      <c r="D14" s="262"/>
      <c r="E14" s="262">
        <v>2415</v>
      </c>
      <c r="F14" s="255"/>
      <c r="G14" s="302">
        <f>G13-E14</f>
        <v>15585</v>
      </c>
      <c r="H14" s="383"/>
      <c r="K14" s="306"/>
      <c r="L14" s="305"/>
    </row>
    <row r="15" spans="1:12" ht="17.25">
      <c r="A15" s="348" t="s">
        <v>1610</v>
      </c>
      <c r="B15" s="261" t="s">
        <v>1660</v>
      </c>
      <c r="C15" s="379" t="s">
        <v>1659</v>
      </c>
      <c r="D15" s="262"/>
      <c r="E15" s="262">
        <v>1250</v>
      </c>
      <c r="F15" s="255"/>
      <c r="G15" s="302">
        <f>G14-E15</f>
        <v>14335</v>
      </c>
      <c r="H15" s="383"/>
      <c r="K15" s="306"/>
      <c r="L15" s="305"/>
    </row>
    <row r="16" spans="1:12" ht="17.25">
      <c r="A16" s="348" t="s">
        <v>1846</v>
      </c>
      <c r="B16" s="261" t="s">
        <v>754</v>
      </c>
      <c r="C16" s="379" t="s">
        <v>720</v>
      </c>
      <c r="D16" s="262"/>
      <c r="E16" s="262">
        <v>4600</v>
      </c>
      <c r="F16" s="255"/>
      <c r="G16" s="302">
        <f>G15-E16</f>
        <v>9735</v>
      </c>
      <c r="H16" s="383"/>
      <c r="K16" s="306"/>
      <c r="L16" s="305"/>
    </row>
    <row r="17" spans="1:12" ht="17.25">
      <c r="A17" s="348" t="s">
        <v>1906</v>
      </c>
      <c r="B17" s="261" t="s">
        <v>1907</v>
      </c>
      <c r="C17" s="379" t="s">
        <v>1619</v>
      </c>
      <c r="D17" s="262"/>
      <c r="E17" s="262">
        <v>7800</v>
      </c>
      <c r="F17" s="255"/>
      <c r="G17" s="302">
        <f>G16-E17</f>
        <v>1935</v>
      </c>
      <c r="H17" s="383"/>
      <c r="K17" s="306"/>
      <c r="L17" s="305"/>
    </row>
    <row r="18" spans="1:12" ht="17.25">
      <c r="A18" s="348"/>
      <c r="B18" s="261"/>
      <c r="C18" s="379"/>
      <c r="D18" s="262"/>
      <c r="E18" s="262"/>
      <c r="F18" s="301"/>
      <c r="G18" s="302"/>
      <c r="H18" s="383"/>
      <c r="K18" s="306"/>
      <c r="L18" s="305"/>
    </row>
    <row r="19" spans="1:12" ht="17.25">
      <c r="A19" s="348" t="s">
        <v>1488</v>
      </c>
      <c r="B19" s="261" t="s">
        <v>1489</v>
      </c>
      <c r="C19" s="379" t="s">
        <v>1490</v>
      </c>
      <c r="D19" s="262">
        <v>12200</v>
      </c>
      <c r="E19" s="262"/>
      <c r="F19" s="301"/>
      <c r="G19" s="302">
        <v>12200</v>
      </c>
      <c r="H19" s="383" t="s">
        <v>900</v>
      </c>
      <c r="K19" s="306"/>
      <c r="L19" s="305"/>
    </row>
    <row r="20" spans="1:12" ht="17.25">
      <c r="A20" s="348" t="s">
        <v>1540</v>
      </c>
      <c r="B20" s="261" t="s">
        <v>1547</v>
      </c>
      <c r="C20" s="379" t="s">
        <v>2798</v>
      </c>
      <c r="D20" s="262"/>
      <c r="E20" s="437">
        <v>8600</v>
      </c>
      <c r="F20" s="301"/>
      <c r="G20" s="302">
        <f>G19-E20</f>
        <v>3600</v>
      </c>
      <c r="H20" s="383"/>
      <c r="K20" s="306"/>
      <c r="L20" s="305"/>
    </row>
    <row r="21" spans="1:12" ht="17.25">
      <c r="A21" s="348" t="s">
        <v>1585</v>
      </c>
      <c r="B21" s="261" t="s">
        <v>1600</v>
      </c>
      <c r="C21" s="379" t="s">
        <v>720</v>
      </c>
      <c r="D21" s="262"/>
      <c r="E21" s="437">
        <v>500</v>
      </c>
      <c r="F21" s="301"/>
      <c r="G21" s="302">
        <f>G20-E21</f>
        <v>3100</v>
      </c>
      <c r="H21" s="383"/>
      <c r="K21" s="306"/>
      <c r="L21" s="305"/>
    </row>
    <row r="22" spans="1:12" ht="17.25">
      <c r="A22" s="348" t="s">
        <v>1585</v>
      </c>
      <c r="B22" s="261" t="s">
        <v>1601</v>
      </c>
      <c r="C22" s="379" t="s">
        <v>1602</v>
      </c>
      <c r="D22" s="262"/>
      <c r="E22" s="437">
        <v>3100</v>
      </c>
      <c r="F22" s="301"/>
      <c r="G22" s="302">
        <f>G21-E22</f>
        <v>0</v>
      </c>
      <c r="H22" s="383"/>
      <c r="K22" s="306"/>
      <c r="L22" s="305"/>
    </row>
    <row r="23" spans="1:12" ht="17.25">
      <c r="A23" s="348"/>
      <c r="B23" s="261"/>
      <c r="C23" s="379"/>
      <c r="D23" s="262"/>
      <c r="E23" s="262"/>
      <c r="F23" s="301"/>
      <c r="G23" s="302"/>
      <c r="H23" s="383"/>
      <c r="K23" s="306"/>
      <c r="L23" s="305"/>
    </row>
    <row r="24" spans="1:12" ht="17.25">
      <c r="A24" s="348" t="s">
        <v>1488</v>
      </c>
      <c r="B24" s="261" t="s">
        <v>1491</v>
      </c>
      <c r="C24" s="379" t="s">
        <v>1492</v>
      </c>
      <c r="D24" s="262">
        <v>4000</v>
      </c>
      <c r="E24" s="262"/>
      <c r="F24" s="301"/>
      <c r="G24" s="302">
        <v>4000</v>
      </c>
      <c r="H24" s="383" t="s">
        <v>900</v>
      </c>
      <c r="K24" s="306"/>
      <c r="L24" s="305"/>
    </row>
    <row r="25" spans="1:12" ht="17.25">
      <c r="A25" s="348"/>
      <c r="B25" s="261" t="s">
        <v>1652</v>
      </c>
      <c r="C25" s="379" t="s">
        <v>2797</v>
      </c>
      <c r="D25" s="262"/>
      <c r="E25" s="262">
        <v>1480</v>
      </c>
      <c r="F25" s="301"/>
      <c r="G25" s="302">
        <f>G24-E25</f>
        <v>2520</v>
      </c>
      <c r="H25" s="383"/>
      <c r="K25" s="306"/>
      <c r="L25" s="305"/>
    </row>
    <row r="26" spans="1:12" ht="17.25">
      <c r="A26" s="348"/>
      <c r="B26" s="261"/>
      <c r="C26" s="379"/>
      <c r="D26" s="262"/>
      <c r="E26" s="262"/>
      <c r="F26" s="301"/>
      <c r="G26" s="302"/>
      <c r="H26" s="383"/>
      <c r="K26" s="306"/>
      <c r="L26" s="305"/>
    </row>
    <row r="27" spans="1:12" ht="17.25">
      <c r="A27" s="348" t="s">
        <v>1509</v>
      </c>
      <c r="B27" s="261" t="s">
        <v>1510</v>
      </c>
      <c r="C27" s="379" t="s">
        <v>1511</v>
      </c>
      <c r="D27" s="262">
        <v>86900</v>
      </c>
      <c r="E27" s="262"/>
      <c r="F27" s="301"/>
      <c r="G27" s="302">
        <v>86900</v>
      </c>
      <c r="H27" s="383" t="s">
        <v>54</v>
      </c>
      <c r="K27" s="306"/>
      <c r="L27" s="305"/>
    </row>
    <row r="28" spans="1:12" ht="17.25">
      <c r="A28" s="348"/>
      <c r="B28" s="261"/>
      <c r="C28" s="379"/>
      <c r="D28" s="262"/>
      <c r="E28" s="262"/>
      <c r="F28" s="301"/>
      <c r="G28" s="302"/>
      <c r="H28" s="383"/>
      <c r="K28" s="306"/>
      <c r="L28" s="305"/>
    </row>
    <row r="29" spans="1:12" ht="17.25">
      <c r="A29" s="348"/>
      <c r="B29" s="261"/>
      <c r="C29" s="379"/>
      <c r="D29" s="262"/>
      <c r="E29" s="262"/>
      <c r="F29" s="301"/>
      <c r="G29" s="302"/>
      <c r="H29" s="383"/>
      <c r="K29" s="306"/>
      <c r="L29" s="305"/>
    </row>
    <row r="30" spans="1:12" ht="17.25">
      <c r="A30" s="348" t="s">
        <v>1610</v>
      </c>
      <c r="B30" s="261" t="s">
        <v>1611</v>
      </c>
      <c r="C30" s="379" t="s">
        <v>1612</v>
      </c>
      <c r="D30" s="262">
        <v>3000</v>
      </c>
      <c r="E30" s="262"/>
      <c r="F30" s="301"/>
      <c r="G30" s="302">
        <v>3000</v>
      </c>
      <c r="H30" s="383" t="s">
        <v>347</v>
      </c>
      <c r="K30" s="306"/>
      <c r="L30" s="305"/>
    </row>
    <row r="31" spans="1:12" ht="17.25">
      <c r="A31" s="348"/>
      <c r="B31" s="261" t="s">
        <v>1658</v>
      </c>
      <c r="C31" s="379" t="s">
        <v>2799</v>
      </c>
      <c r="D31" s="262"/>
      <c r="E31" s="262">
        <v>1390</v>
      </c>
      <c r="F31" s="301"/>
      <c r="G31" s="302">
        <f>G30-E31</f>
        <v>1610</v>
      </c>
      <c r="H31" s="383"/>
      <c r="K31" s="306"/>
      <c r="L31" s="305"/>
    </row>
    <row r="32" spans="1:12" ht="17.25">
      <c r="A32" s="348"/>
      <c r="B32" s="261"/>
      <c r="C32" s="379"/>
      <c r="D32" s="262"/>
      <c r="E32" s="262"/>
      <c r="F32" s="301"/>
      <c r="G32" s="302"/>
      <c r="H32" s="383"/>
      <c r="K32" s="306"/>
      <c r="L32" s="305"/>
    </row>
    <row r="33" spans="1:12" ht="17.25">
      <c r="A33" s="348" t="s">
        <v>1610</v>
      </c>
      <c r="B33" s="261" t="s">
        <v>1613</v>
      </c>
      <c r="C33" s="379" t="s">
        <v>1614</v>
      </c>
      <c r="D33" s="262">
        <v>60000</v>
      </c>
      <c r="E33" s="262"/>
      <c r="F33" s="301"/>
      <c r="G33" s="302">
        <v>60000</v>
      </c>
      <c r="H33" s="383" t="s">
        <v>1615</v>
      </c>
      <c r="K33" s="306"/>
      <c r="L33" s="305"/>
    </row>
    <row r="34" spans="1:12" ht="17.25">
      <c r="A34" s="348" t="s">
        <v>2352</v>
      </c>
      <c r="B34" s="261" t="s">
        <v>2808</v>
      </c>
      <c r="C34" s="375" t="s">
        <v>2281</v>
      </c>
      <c r="D34" s="262"/>
      <c r="E34" s="262">
        <v>60000</v>
      </c>
      <c r="F34" s="301"/>
      <c r="G34" s="302">
        <v>0</v>
      </c>
      <c r="H34" s="383"/>
      <c r="K34" s="306"/>
      <c r="L34" s="305"/>
    </row>
    <row r="35" spans="1:12" ht="17.25">
      <c r="A35" s="348"/>
      <c r="B35" s="261"/>
      <c r="C35" s="379"/>
      <c r="D35" s="262"/>
      <c r="E35" s="262"/>
      <c r="F35" s="301"/>
      <c r="G35" s="302"/>
      <c r="H35" s="383"/>
      <c r="K35" s="306"/>
      <c r="L35" s="305"/>
    </row>
    <row r="36" spans="1:12" ht="17.25">
      <c r="A36" s="348" t="s">
        <v>1675</v>
      </c>
      <c r="B36" s="261" t="s">
        <v>1680</v>
      </c>
      <c r="C36" s="379" t="s">
        <v>1681</v>
      </c>
      <c r="D36" s="262">
        <v>165300</v>
      </c>
      <c r="E36" s="262"/>
      <c r="F36" s="301"/>
      <c r="G36" s="302">
        <v>165300</v>
      </c>
      <c r="H36" s="383" t="s">
        <v>931</v>
      </c>
      <c r="K36" s="306"/>
      <c r="L36" s="305"/>
    </row>
    <row r="37" spans="1:12" ht="17.25">
      <c r="A37" s="348" t="s">
        <v>1910</v>
      </c>
      <c r="B37" s="261" t="s">
        <v>1909</v>
      </c>
      <c r="C37" s="379" t="s">
        <v>1951</v>
      </c>
      <c r="D37" s="262"/>
      <c r="E37" s="262">
        <v>26462</v>
      </c>
      <c r="F37" s="301"/>
      <c r="G37" s="302">
        <f>G36-E37</f>
        <v>138838</v>
      </c>
      <c r="H37" s="383"/>
      <c r="K37" s="306"/>
      <c r="L37" s="305"/>
    </row>
    <row r="38" spans="1:12" ht="17.25">
      <c r="A38" s="348" t="s">
        <v>2197</v>
      </c>
      <c r="B38" s="261" t="s">
        <v>2205</v>
      </c>
      <c r="C38" s="379" t="s">
        <v>2206</v>
      </c>
      <c r="D38" s="262"/>
      <c r="E38" s="262">
        <v>18852</v>
      </c>
      <c r="F38" s="301"/>
      <c r="G38" s="302">
        <f>G37-E38</f>
        <v>119986</v>
      </c>
      <c r="H38" s="383"/>
      <c r="K38" s="306"/>
      <c r="L38" s="305"/>
    </row>
    <row r="39" spans="1:12" ht="17.25">
      <c r="A39" s="348"/>
      <c r="B39" s="261"/>
      <c r="C39" s="379" t="s">
        <v>3158</v>
      </c>
      <c r="D39" s="262"/>
      <c r="E39" s="262"/>
      <c r="F39" s="301">
        <v>13000</v>
      </c>
      <c r="G39" s="302">
        <f>G38-E39-F39</f>
        <v>106986</v>
      </c>
      <c r="H39" s="383"/>
      <c r="K39" s="306"/>
      <c r="L39" s="305"/>
    </row>
    <row r="40" spans="1:12" ht="17.25">
      <c r="A40" s="348"/>
      <c r="B40" s="261"/>
      <c r="C40" s="379"/>
      <c r="D40" s="262"/>
      <c r="E40" s="262"/>
      <c r="F40" s="301"/>
      <c r="G40" s="302"/>
      <c r="H40" s="383"/>
      <c r="K40" s="306"/>
      <c r="L40" s="305"/>
    </row>
    <row r="41" spans="1:12" ht="17.25">
      <c r="A41" s="348" t="s">
        <v>1682</v>
      </c>
      <c r="B41" s="261" t="s">
        <v>1683</v>
      </c>
      <c r="C41" s="379" t="s">
        <v>1684</v>
      </c>
      <c r="D41" s="262">
        <v>8000</v>
      </c>
      <c r="E41" s="262"/>
      <c r="F41" s="301"/>
      <c r="G41" s="302">
        <v>8000</v>
      </c>
      <c r="H41" s="383" t="s">
        <v>54</v>
      </c>
      <c r="K41" s="306"/>
      <c r="L41" s="305"/>
    </row>
    <row r="42" spans="1:12" ht="17.25">
      <c r="A42" s="348"/>
      <c r="B42" s="261"/>
      <c r="C42" s="379"/>
      <c r="D42" s="262"/>
      <c r="E42" s="262"/>
      <c r="F42" s="301"/>
      <c r="G42" s="302"/>
      <c r="H42" s="383"/>
      <c r="K42" s="306"/>
      <c r="L42" s="305"/>
    </row>
    <row r="43" spans="1:12" ht="17.25">
      <c r="A43" s="348" t="s">
        <v>1738</v>
      </c>
      <c r="B43" s="261" t="s">
        <v>1739</v>
      </c>
      <c r="C43" s="379" t="s">
        <v>1740</v>
      </c>
      <c r="D43" s="262">
        <v>194100</v>
      </c>
      <c r="E43" s="262"/>
      <c r="F43" s="301"/>
      <c r="G43" s="302">
        <v>194100</v>
      </c>
      <c r="H43" s="383" t="s">
        <v>111</v>
      </c>
      <c r="K43" s="306"/>
      <c r="L43" s="305"/>
    </row>
    <row r="44" spans="1:12" ht="17.25">
      <c r="A44" s="348" t="s">
        <v>2490</v>
      </c>
      <c r="B44" s="261" t="s">
        <v>2493</v>
      </c>
      <c r="C44" s="379" t="s">
        <v>2494</v>
      </c>
      <c r="D44" s="262"/>
      <c r="E44" s="262">
        <v>44730</v>
      </c>
      <c r="F44" s="301"/>
      <c r="G44" s="302">
        <f>G43-E44</f>
        <v>149370</v>
      </c>
      <c r="H44" s="383"/>
      <c r="K44" s="306"/>
      <c r="L44" s="305"/>
    </row>
    <row r="45" spans="1:12" ht="17.25">
      <c r="A45" s="348"/>
      <c r="B45" s="261"/>
      <c r="C45" s="379" t="s">
        <v>2595</v>
      </c>
      <c r="D45" s="262"/>
      <c r="E45" s="262">
        <v>-2740</v>
      </c>
      <c r="F45" s="301"/>
      <c r="G45" s="302">
        <f>G44-E45</f>
        <v>152110</v>
      </c>
      <c r="H45" s="383"/>
      <c r="K45" s="306"/>
      <c r="L45" s="305"/>
    </row>
    <row r="46" spans="1:12" ht="17.25">
      <c r="A46" s="348" t="s">
        <v>2625</v>
      </c>
      <c r="B46" s="261" t="s">
        <v>2640</v>
      </c>
      <c r="C46" s="379" t="s">
        <v>2494</v>
      </c>
      <c r="D46" s="262"/>
      <c r="E46" s="262">
        <v>125090</v>
      </c>
      <c r="F46" s="301"/>
      <c r="G46" s="302">
        <f>G45-E46</f>
        <v>27020</v>
      </c>
      <c r="H46" s="383"/>
      <c r="K46" s="306"/>
      <c r="L46" s="305"/>
    </row>
    <row r="47" spans="1:12" ht="17.25">
      <c r="A47" s="348"/>
      <c r="B47" s="261"/>
      <c r="C47" s="379"/>
      <c r="D47" s="262"/>
      <c r="E47" s="262"/>
      <c r="F47" s="301"/>
      <c r="G47" s="302"/>
      <c r="H47" s="383"/>
      <c r="K47" s="306"/>
      <c r="L47" s="305"/>
    </row>
    <row r="48" spans="1:12" ht="17.25">
      <c r="A48" s="348"/>
      <c r="B48" s="261"/>
      <c r="C48" s="379"/>
      <c r="D48" s="262"/>
      <c r="E48" s="262"/>
      <c r="F48" s="301"/>
      <c r="G48" s="302"/>
      <c r="H48" s="383"/>
      <c r="K48" s="306"/>
      <c r="L48" s="305"/>
    </row>
    <row r="49" spans="1:12" ht="17.25">
      <c r="A49" s="348" t="s">
        <v>1741</v>
      </c>
      <c r="B49" s="261" t="s">
        <v>1747</v>
      </c>
      <c r="C49" s="379" t="s">
        <v>1748</v>
      </c>
      <c r="D49" s="262">
        <v>30000</v>
      </c>
      <c r="E49" s="262"/>
      <c r="F49" s="301"/>
      <c r="G49" s="302">
        <v>30000</v>
      </c>
      <c r="H49" s="383" t="s">
        <v>1749</v>
      </c>
      <c r="K49" s="306"/>
      <c r="L49" s="305"/>
    </row>
    <row r="50" spans="1:12" ht="17.25">
      <c r="A50" s="348" t="s">
        <v>2590</v>
      </c>
      <c r="B50" s="261" t="s">
        <v>2591</v>
      </c>
      <c r="C50" s="379" t="s">
        <v>2592</v>
      </c>
      <c r="D50" s="262">
        <v>20000</v>
      </c>
      <c r="E50" s="262"/>
      <c r="F50" s="301"/>
      <c r="G50" s="302">
        <v>20000</v>
      </c>
      <c r="H50" s="383" t="s">
        <v>1713</v>
      </c>
      <c r="K50" s="306"/>
      <c r="L50" s="305"/>
    </row>
    <row r="51" spans="1:12" ht="17.25">
      <c r="A51" s="348"/>
      <c r="B51" s="261"/>
      <c r="C51" s="379"/>
      <c r="D51" s="262"/>
      <c r="E51" s="262"/>
      <c r="F51" s="301"/>
      <c r="G51" s="302"/>
      <c r="H51" s="383"/>
      <c r="K51" s="306"/>
      <c r="L51" s="305"/>
    </row>
    <row r="52" spans="1:12" ht="17.25">
      <c r="A52" s="348" t="s">
        <v>1910</v>
      </c>
      <c r="B52" s="261" t="s">
        <v>1913</v>
      </c>
      <c r="C52" s="379" t="s">
        <v>1912</v>
      </c>
      <c r="D52" s="262">
        <v>81000</v>
      </c>
      <c r="E52" s="262"/>
      <c r="F52" s="301"/>
      <c r="G52" s="302">
        <v>81000</v>
      </c>
      <c r="H52" s="383" t="s">
        <v>900</v>
      </c>
      <c r="K52" s="306"/>
      <c r="L52" s="305"/>
    </row>
    <row r="53" spans="1:12" ht="17.25">
      <c r="A53" s="348" t="s">
        <v>2365</v>
      </c>
      <c r="B53" s="261" t="s">
        <v>2367</v>
      </c>
      <c r="C53" s="379" t="s">
        <v>2798</v>
      </c>
      <c r="D53" s="262"/>
      <c r="E53" s="262">
        <v>38100</v>
      </c>
      <c r="F53" s="301"/>
      <c r="G53" s="302">
        <f>G52-E53</f>
        <v>42900</v>
      </c>
      <c r="H53" s="383"/>
      <c r="K53" s="306"/>
      <c r="L53" s="305"/>
    </row>
    <row r="54" spans="1:12" ht="17.25">
      <c r="A54" s="348" t="s">
        <v>2375</v>
      </c>
      <c r="B54" s="261" t="s">
        <v>2428</v>
      </c>
      <c r="C54" s="379" t="s">
        <v>720</v>
      </c>
      <c r="D54" s="262"/>
      <c r="E54" s="262">
        <v>13750</v>
      </c>
      <c r="F54" s="301"/>
      <c r="G54" s="302">
        <f>G53-E54</f>
        <v>29150</v>
      </c>
      <c r="H54" s="383"/>
      <c r="K54" s="306"/>
      <c r="L54" s="305"/>
    </row>
    <row r="55" spans="1:12" ht="17.25">
      <c r="A55" s="348"/>
      <c r="B55" s="261" t="s">
        <v>2429</v>
      </c>
      <c r="C55" s="379" t="s">
        <v>2430</v>
      </c>
      <c r="D55" s="262"/>
      <c r="E55" s="262">
        <v>22000</v>
      </c>
      <c r="F55" s="301"/>
      <c r="G55" s="302">
        <f>G54-E55</f>
        <v>7150</v>
      </c>
      <c r="H55" s="383"/>
      <c r="K55" s="306"/>
      <c r="L55" s="305"/>
    </row>
    <row r="56" spans="1:12" ht="17.25">
      <c r="A56" s="348" t="s">
        <v>2445</v>
      </c>
      <c r="B56" s="261" t="s">
        <v>2472</v>
      </c>
      <c r="C56" s="379" t="s">
        <v>818</v>
      </c>
      <c r="D56" s="262"/>
      <c r="E56" s="262">
        <v>2600</v>
      </c>
      <c r="F56" s="301"/>
      <c r="G56" s="302">
        <f>G55-E56</f>
        <v>4550</v>
      </c>
      <c r="H56" s="383"/>
      <c r="K56" s="306"/>
      <c r="L56" s="305"/>
    </row>
    <row r="57" spans="1:12" ht="17.25">
      <c r="A57" s="348" t="s">
        <v>2590</v>
      </c>
      <c r="B57" s="261" t="s">
        <v>2606</v>
      </c>
      <c r="C57" s="379" t="s">
        <v>818</v>
      </c>
      <c r="D57" s="262"/>
      <c r="E57" s="262">
        <v>1300</v>
      </c>
      <c r="F57" s="301"/>
      <c r="G57" s="302">
        <f>G56-E57</f>
        <v>3250</v>
      </c>
      <c r="H57" s="383"/>
      <c r="K57" s="306"/>
      <c r="L57" s="305"/>
    </row>
    <row r="58" spans="1:12" ht="17.25">
      <c r="A58" s="348"/>
      <c r="B58" s="261"/>
      <c r="C58" s="379"/>
      <c r="D58" s="262"/>
      <c r="E58" s="262"/>
      <c r="F58" s="301"/>
      <c r="G58" s="302"/>
      <c r="H58" s="383"/>
      <c r="K58" s="306"/>
      <c r="L58" s="305"/>
    </row>
    <row r="59" spans="1:12" ht="17.25">
      <c r="A59" s="348" t="s">
        <v>1923</v>
      </c>
      <c r="B59" s="261" t="s">
        <v>1924</v>
      </c>
      <c r="C59" s="379" t="s">
        <v>1925</v>
      </c>
      <c r="D59" s="262">
        <v>11200</v>
      </c>
      <c r="E59" s="262"/>
      <c r="F59" s="301"/>
      <c r="G59" s="302">
        <v>11200</v>
      </c>
      <c r="H59" s="383" t="s">
        <v>900</v>
      </c>
      <c r="K59" s="306"/>
      <c r="L59" s="305"/>
    </row>
    <row r="60" spans="1:12" ht="17.25">
      <c r="A60" s="348" t="s">
        <v>1959</v>
      </c>
      <c r="B60" s="261" t="s">
        <v>1960</v>
      </c>
      <c r="C60" s="379" t="s">
        <v>2798</v>
      </c>
      <c r="D60" s="262"/>
      <c r="E60" s="262">
        <v>11200</v>
      </c>
      <c r="F60" s="301"/>
      <c r="G60" s="302">
        <f>G59-E60</f>
        <v>0</v>
      </c>
      <c r="H60" s="383"/>
      <c r="K60" s="306"/>
      <c r="L60" s="305"/>
    </row>
    <row r="61" spans="1:12" ht="17.25">
      <c r="A61" s="348"/>
      <c r="B61" s="261"/>
      <c r="C61" s="379" t="s">
        <v>2800</v>
      </c>
      <c r="D61" s="262"/>
      <c r="E61" s="262">
        <v>-970</v>
      </c>
      <c r="F61" s="301"/>
      <c r="G61" s="302">
        <f>G60-E61</f>
        <v>970</v>
      </c>
      <c r="H61" s="383"/>
      <c r="K61" s="306"/>
      <c r="L61" s="305"/>
    </row>
    <row r="62" spans="1:12" ht="17.25">
      <c r="A62" s="348"/>
      <c r="B62" s="261"/>
      <c r="C62" s="379"/>
      <c r="D62" s="262"/>
      <c r="E62" s="262"/>
      <c r="F62" s="301"/>
      <c r="G62" s="302"/>
      <c r="H62" s="383"/>
      <c r="K62" s="306"/>
      <c r="L62" s="305"/>
    </row>
    <row r="63" spans="1:12" ht="17.25">
      <c r="A63" s="348" t="s">
        <v>1926</v>
      </c>
      <c r="B63" s="261" t="s">
        <v>1927</v>
      </c>
      <c r="C63" s="379" t="s">
        <v>1928</v>
      </c>
      <c r="D63" s="262">
        <v>3000</v>
      </c>
      <c r="E63" s="262"/>
      <c r="F63" s="301"/>
      <c r="G63" s="302">
        <v>3000</v>
      </c>
      <c r="H63" s="383" t="s">
        <v>698</v>
      </c>
      <c r="K63" s="306"/>
      <c r="L63" s="305"/>
    </row>
    <row r="64" spans="1:12" ht="17.25">
      <c r="A64" s="348" t="s">
        <v>2004</v>
      </c>
      <c r="B64" s="261" t="s">
        <v>2006</v>
      </c>
      <c r="C64" s="379" t="s">
        <v>2801</v>
      </c>
      <c r="D64" s="262"/>
      <c r="E64" s="262">
        <v>1298</v>
      </c>
      <c r="F64" s="301"/>
      <c r="G64" s="302">
        <f>G63-E64</f>
        <v>1702</v>
      </c>
      <c r="H64" s="383"/>
      <c r="K64" s="306"/>
      <c r="L64" s="305"/>
    </row>
    <row r="65" spans="1:12" ht="17.25">
      <c r="A65" s="348"/>
      <c r="B65" s="261"/>
      <c r="C65" s="379"/>
      <c r="D65" s="262"/>
      <c r="E65" s="262"/>
      <c r="F65" s="301"/>
      <c r="G65" s="302"/>
      <c r="H65" s="383"/>
      <c r="K65" s="306"/>
      <c r="L65" s="305"/>
    </row>
    <row r="66" spans="1:12" ht="17.25">
      <c r="A66" s="348" t="s">
        <v>1929</v>
      </c>
      <c r="B66" s="261" t="s">
        <v>1930</v>
      </c>
      <c r="C66" s="379" t="s">
        <v>1931</v>
      </c>
      <c r="D66" s="262">
        <v>58200</v>
      </c>
      <c r="E66" s="262"/>
      <c r="F66" s="301"/>
      <c r="G66" s="302">
        <v>58200</v>
      </c>
      <c r="H66" s="383" t="s">
        <v>2787</v>
      </c>
      <c r="K66" s="306"/>
      <c r="L66" s="305"/>
    </row>
    <row r="67" spans="1:12" ht="17.25">
      <c r="A67" s="348"/>
      <c r="B67" s="261"/>
      <c r="C67" s="379"/>
      <c r="D67" s="262"/>
      <c r="E67" s="262"/>
      <c r="F67" s="301"/>
      <c r="G67" s="302"/>
      <c r="H67" s="383"/>
      <c r="K67" s="306"/>
      <c r="L67" s="305"/>
    </row>
    <row r="68" spans="1:12" ht="17.25">
      <c r="A68" s="348"/>
      <c r="B68" s="261"/>
      <c r="C68" s="379"/>
      <c r="D68" s="262"/>
      <c r="E68" s="262"/>
      <c r="F68" s="301"/>
      <c r="G68" s="302"/>
      <c r="H68" s="383"/>
      <c r="K68" s="306"/>
      <c r="L68" s="305"/>
    </row>
    <row r="69" spans="1:12" ht="17.25">
      <c r="A69" s="348" t="s">
        <v>1979</v>
      </c>
      <c r="B69" s="261" t="s">
        <v>2026</v>
      </c>
      <c r="C69" s="379" t="s">
        <v>2027</v>
      </c>
      <c r="D69" s="262">
        <v>30000</v>
      </c>
      <c r="E69" s="262"/>
      <c r="F69" s="301"/>
      <c r="G69" s="302">
        <v>30000</v>
      </c>
      <c r="H69" s="383" t="s">
        <v>2809</v>
      </c>
      <c r="K69" s="306"/>
      <c r="L69" s="305"/>
    </row>
    <row r="70" spans="1:12" ht="17.25">
      <c r="A70" s="348" t="s">
        <v>2999</v>
      </c>
      <c r="B70" s="261">
        <v>0.1087</v>
      </c>
      <c r="C70" s="379" t="s">
        <v>2759</v>
      </c>
      <c r="D70" s="262"/>
      <c r="E70" s="262">
        <v>9280</v>
      </c>
      <c r="F70" s="301"/>
      <c r="G70" s="302">
        <f>G69-E70</f>
        <v>20720</v>
      </c>
      <c r="H70" s="383"/>
      <c r="K70" s="306"/>
      <c r="L70" s="305"/>
    </row>
    <row r="71" spans="1:12" ht="17.25">
      <c r="A71" s="348"/>
      <c r="B71" s="261"/>
      <c r="C71" s="379"/>
      <c r="D71" s="262"/>
      <c r="E71" s="262"/>
      <c r="F71" s="301"/>
      <c r="G71" s="302"/>
      <c r="H71" s="383"/>
      <c r="K71" s="306"/>
      <c r="L71" s="305"/>
    </row>
    <row r="72" spans="1:12" ht="17.25">
      <c r="A72" s="348"/>
      <c r="B72" s="261"/>
      <c r="C72" s="379"/>
      <c r="D72" s="262"/>
      <c r="E72" s="262"/>
      <c r="F72" s="301"/>
      <c r="G72" s="302"/>
      <c r="H72" s="383"/>
      <c r="K72" s="306"/>
      <c r="L72" s="305"/>
    </row>
    <row r="73" spans="1:12" ht="17.25">
      <c r="A73" s="348" t="s">
        <v>2042</v>
      </c>
      <c r="B73" s="261" t="s">
        <v>2043</v>
      </c>
      <c r="C73" s="379" t="s">
        <v>2044</v>
      </c>
      <c r="D73" s="262">
        <v>8000</v>
      </c>
      <c r="E73" s="262"/>
      <c r="F73" s="301"/>
      <c r="G73" s="302">
        <v>8000</v>
      </c>
      <c r="H73" s="383" t="s">
        <v>931</v>
      </c>
      <c r="K73" s="306"/>
      <c r="L73" s="305"/>
    </row>
    <row r="74" spans="1:12" ht="17.25">
      <c r="A74" s="348" t="s">
        <v>2039</v>
      </c>
      <c r="B74" s="261" t="s">
        <v>2238</v>
      </c>
      <c r="C74" s="379" t="s">
        <v>2802</v>
      </c>
      <c r="D74" s="262"/>
      <c r="E74" s="262">
        <v>1580</v>
      </c>
      <c r="F74" s="301"/>
      <c r="G74" s="302">
        <f>G73-E74</f>
        <v>6420</v>
      </c>
      <c r="H74" s="383"/>
      <c r="K74" s="306"/>
      <c r="L74" s="305"/>
    </row>
    <row r="75" spans="1:12" ht="17.25">
      <c r="A75" s="348"/>
      <c r="B75" s="261"/>
      <c r="C75" s="379"/>
      <c r="D75" s="262"/>
      <c r="E75" s="262"/>
      <c r="F75" s="301"/>
      <c r="G75" s="302"/>
      <c r="H75" s="383"/>
      <c r="K75" s="306"/>
      <c r="L75" s="305"/>
    </row>
    <row r="76" spans="1:12" ht="17.25">
      <c r="A76" s="348"/>
      <c r="B76" s="261"/>
      <c r="C76" s="379"/>
      <c r="D76" s="262"/>
      <c r="E76" s="262"/>
      <c r="F76" s="301"/>
      <c r="G76" s="302"/>
      <c r="H76" s="383"/>
      <c r="K76" s="306"/>
      <c r="L76" s="305"/>
    </row>
    <row r="77" spans="1:12" ht="17.25">
      <c r="A77" s="348" t="s">
        <v>2052</v>
      </c>
      <c r="B77" s="261" t="s">
        <v>2060</v>
      </c>
      <c r="C77" s="379" t="s">
        <v>2058</v>
      </c>
      <c r="D77" s="262">
        <v>2400</v>
      </c>
      <c r="E77" s="262"/>
      <c r="F77" s="301"/>
      <c r="G77" s="302">
        <v>2400</v>
      </c>
      <c r="H77" s="383" t="s">
        <v>2059</v>
      </c>
      <c r="K77" s="306"/>
      <c r="L77" s="305"/>
    </row>
    <row r="78" spans="1:12" ht="17.25">
      <c r="A78" s="348"/>
      <c r="B78" s="261"/>
      <c r="C78" s="379"/>
      <c r="D78" s="262"/>
      <c r="E78" s="262"/>
      <c r="F78" s="301"/>
      <c r="G78" s="302"/>
      <c r="H78" s="383"/>
      <c r="K78" s="306"/>
      <c r="L78" s="305"/>
    </row>
    <row r="79" spans="1:12" ht="17.25">
      <c r="A79" s="348"/>
      <c r="B79" s="261"/>
      <c r="C79" s="379"/>
      <c r="D79" s="262"/>
      <c r="E79" s="262"/>
      <c r="F79" s="301"/>
      <c r="G79" s="302"/>
      <c r="H79" s="383"/>
      <c r="K79" s="306"/>
      <c r="L79" s="305"/>
    </row>
    <row r="80" spans="1:12" ht="17.25">
      <c r="A80" s="348" t="s">
        <v>2263</v>
      </c>
      <c r="B80" s="261" t="s">
        <v>2264</v>
      </c>
      <c r="C80" s="379" t="s">
        <v>2265</v>
      </c>
      <c r="D80" s="262">
        <v>9200</v>
      </c>
      <c r="E80" s="262"/>
      <c r="F80" s="301"/>
      <c r="G80" s="302">
        <v>9200</v>
      </c>
      <c r="H80" s="383" t="s">
        <v>931</v>
      </c>
      <c r="K80" s="306"/>
      <c r="L80" s="305"/>
    </row>
    <row r="81" spans="1:12" ht="17.25">
      <c r="A81" s="348"/>
      <c r="B81" s="261" t="s">
        <v>2287</v>
      </c>
      <c r="C81" s="379" t="s">
        <v>2288</v>
      </c>
      <c r="D81" s="262"/>
      <c r="E81" s="262">
        <v>2950</v>
      </c>
      <c r="F81" s="301"/>
      <c r="G81" s="302">
        <f>G80-E81</f>
        <v>6250</v>
      </c>
      <c r="H81" s="383"/>
      <c r="K81" s="306"/>
      <c r="L81" s="305"/>
    </row>
    <row r="82" spans="1:12" ht="17.25">
      <c r="A82" s="348"/>
      <c r="B82" s="261"/>
      <c r="C82" s="379"/>
      <c r="D82" s="262"/>
      <c r="E82" s="262"/>
      <c r="F82" s="301"/>
      <c r="G82" s="302"/>
      <c r="H82" s="383"/>
      <c r="K82" s="306"/>
      <c r="L82" s="305"/>
    </row>
    <row r="83" spans="1:12" ht="17.25">
      <c r="A83" s="348" t="s">
        <v>2263</v>
      </c>
      <c r="B83" s="261" t="s">
        <v>2266</v>
      </c>
      <c r="C83" s="379" t="s">
        <v>2267</v>
      </c>
      <c r="D83" s="262">
        <v>100000</v>
      </c>
      <c r="E83" s="262"/>
      <c r="F83" s="301"/>
      <c r="G83" s="302">
        <v>100000</v>
      </c>
      <c r="H83" s="383" t="s">
        <v>2059</v>
      </c>
      <c r="K83" s="306"/>
      <c r="L83" s="305"/>
    </row>
    <row r="84" spans="1:12" ht="17.25">
      <c r="A84" s="348" t="s">
        <v>2490</v>
      </c>
      <c r="B84" s="261" t="s">
        <v>2495</v>
      </c>
      <c r="C84" s="379" t="s">
        <v>2803</v>
      </c>
      <c r="D84" s="262"/>
      <c r="E84" s="262">
        <v>98200</v>
      </c>
      <c r="F84" s="301"/>
      <c r="G84" s="302">
        <f>G83-E84</f>
        <v>1800</v>
      </c>
      <c r="H84" s="383"/>
      <c r="K84" s="306"/>
      <c r="L84" s="305"/>
    </row>
    <row r="85" spans="1:12" ht="17.25">
      <c r="A85" s="348" t="s">
        <v>2657</v>
      </c>
      <c r="B85" s="261"/>
      <c r="C85" s="379" t="s">
        <v>2656</v>
      </c>
      <c r="D85" s="262"/>
      <c r="E85" s="262">
        <v>-1800</v>
      </c>
      <c r="F85" s="301"/>
      <c r="G85" s="302">
        <f>G84-E85</f>
        <v>3600</v>
      </c>
      <c r="H85" s="383"/>
      <c r="K85" s="306"/>
      <c r="L85" s="305"/>
    </row>
    <row r="86" spans="1:12" ht="17.25">
      <c r="A86" s="348" t="s">
        <v>2654</v>
      </c>
      <c r="B86" s="261" t="s">
        <v>2662</v>
      </c>
      <c r="C86" s="379" t="s">
        <v>720</v>
      </c>
      <c r="D86" s="262"/>
      <c r="E86" s="262">
        <v>625</v>
      </c>
      <c r="F86" s="301"/>
      <c r="G86" s="302">
        <f>G85-E86</f>
        <v>2975</v>
      </c>
      <c r="H86" s="383"/>
      <c r="K86" s="306"/>
      <c r="L86" s="305"/>
    </row>
    <row r="87" spans="1:12" ht="17.25">
      <c r="A87" s="348"/>
      <c r="B87" s="261" t="s">
        <v>2663</v>
      </c>
      <c r="C87" s="379" t="s">
        <v>1659</v>
      </c>
      <c r="D87" s="262"/>
      <c r="E87" s="262">
        <v>800</v>
      </c>
      <c r="F87" s="301"/>
      <c r="G87" s="302">
        <f>G86-E87</f>
        <v>2175</v>
      </c>
      <c r="H87" s="383"/>
      <c r="K87" s="306"/>
      <c r="L87" s="305"/>
    </row>
    <row r="88" spans="1:12" ht="17.25">
      <c r="A88" s="348"/>
      <c r="B88" s="261"/>
      <c r="C88" s="379"/>
      <c r="D88" s="262"/>
      <c r="E88" s="262"/>
      <c r="F88" s="301"/>
      <c r="G88" s="302"/>
      <c r="H88" s="383"/>
      <c r="K88" s="306"/>
      <c r="L88" s="305"/>
    </row>
    <row r="89" spans="1:12" ht="17.25">
      <c r="A89" s="348" t="s">
        <v>2277</v>
      </c>
      <c r="B89" s="261" t="s">
        <v>2276</v>
      </c>
      <c r="C89" s="379" t="s">
        <v>2275</v>
      </c>
      <c r="D89" s="262">
        <v>10000</v>
      </c>
      <c r="E89" s="262"/>
      <c r="F89" s="301"/>
      <c r="G89" s="302">
        <v>10000</v>
      </c>
      <c r="H89" s="383" t="s">
        <v>2274</v>
      </c>
      <c r="K89" s="306"/>
      <c r="L89" s="305"/>
    </row>
    <row r="90" spans="1:12" ht="17.25">
      <c r="A90" s="348" t="s">
        <v>2701</v>
      </c>
      <c r="B90" s="261" t="s">
        <v>2702</v>
      </c>
      <c r="C90" s="379" t="s">
        <v>720</v>
      </c>
      <c r="D90" s="262"/>
      <c r="E90" s="262">
        <v>10000</v>
      </c>
      <c r="F90" s="301"/>
      <c r="G90" s="302">
        <v>0</v>
      </c>
      <c r="H90" s="383"/>
      <c r="K90" s="306"/>
      <c r="L90" s="305"/>
    </row>
    <row r="91" spans="1:12" ht="17.25">
      <c r="A91" s="348"/>
      <c r="B91" s="261"/>
      <c r="C91" s="379"/>
      <c r="D91" s="262"/>
      <c r="E91" s="262"/>
      <c r="F91" s="301"/>
      <c r="G91" s="302"/>
      <c r="H91" s="383"/>
      <c r="K91" s="306"/>
      <c r="L91" s="305"/>
    </row>
    <row r="92" spans="1:12" ht="17.25">
      <c r="A92" s="348" t="s">
        <v>2580</v>
      </c>
      <c r="B92" s="261" t="s">
        <v>2581</v>
      </c>
      <c r="C92" s="379" t="s">
        <v>2579</v>
      </c>
      <c r="D92" s="262">
        <v>8100</v>
      </c>
      <c r="E92" s="262"/>
      <c r="F92" s="301"/>
      <c r="G92" s="302">
        <v>8100</v>
      </c>
      <c r="H92" s="383" t="s">
        <v>2788</v>
      </c>
      <c r="K92" s="306"/>
      <c r="L92" s="305"/>
    </row>
    <row r="93" spans="1:12" ht="17.25">
      <c r="A93" s="348"/>
      <c r="B93" s="261"/>
      <c r="C93" s="379"/>
      <c r="D93" s="262"/>
      <c r="E93" s="262"/>
      <c r="F93" s="301"/>
      <c r="G93" s="302"/>
      <c r="H93" s="383"/>
      <c r="K93" s="306"/>
      <c r="L93" s="305"/>
    </row>
    <row r="94" spans="1:12" ht="17.25">
      <c r="A94" s="348"/>
      <c r="B94" s="261"/>
      <c r="C94" s="379"/>
      <c r="D94" s="262"/>
      <c r="E94" s="262"/>
      <c r="F94" s="301"/>
      <c r="G94" s="302"/>
      <c r="H94" s="383"/>
      <c r="K94" s="306"/>
      <c r="L94" s="305"/>
    </row>
    <row r="95" spans="1:12" ht="17.25">
      <c r="A95" s="348" t="s">
        <v>2580</v>
      </c>
      <c r="B95" s="261" t="s">
        <v>2582</v>
      </c>
      <c r="C95" s="379" t="s">
        <v>2583</v>
      </c>
      <c r="D95" s="262">
        <v>93200</v>
      </c>
      <c r="E95" s="262"/>
      <c r="F95" s="301"/>
      <c r="G95" s="302">
        <v>93200</v>
      </c>
      <c r="H95" s="383" t="s">
        <v>111</v>
      </c>
      <c r="K95" s="306"/>
      <c r="L95" s="305"/>
    </row>
    <row r="96" spans="1:12" ht="17.25">
      <c r="A96" s="348"/>
      <c r="B96" s="261"/>
      <c r="C96" s="379"/>
      <c r="D96" s="262"/>
      <c r="E96" s="262"/>
      <c r="F96" s="301"/>
      <c r="G96" s="302"/>
      <c r="H96" s="383"/>
      <c r="K96" s="306"/>
      <c r="L96" s="305"/>
    </row>
    <row r="97" spans="1:12" ht="17.25">
      <c r="A97" s="348" t="s">
        <v>2580</v>
      </c>
      <c r="B97" s="261" t="s">
        <v>2587</v>
      </c>
      <c r="C97" s="379" t="s">
        <v>2588</v>
      </c>
      <c r="D97" s="262">
        <v>3200</v>
      </c>
      <c r="E97" s="262"/>
      <c r="F97" s="301"/>
      <c r="G97" s="302">
        <v>3200</v>
      </c>
      <c r="H97" s="383" t="s">
        <v>2589</v>
      </c>
      <c r="K97" s="306"/>
      <c r="L97" s="305"/>
    </row>
    <row r="98" spans="1:12" ht="17.25">
      <c r="A98" s="348" t="s">
        <v>2654</v>
      </c>
      <c r="B98" s="261" t="s">
        <v>2810</v>
      </c>
      <c r="C98" s="379" t="s">
        <v>2801</v>
      </c>
      <c r="D98" s="262"/>
      <c r="E98" s="262">
        <v>1420</v>
      </c>
      <c r="F98" s="301"/>
      <c r="G98" s="302">
        <f>G97-E98</f>
        <v>1780</v>
      </c>
      <c r="H98" s="383"/>
      <c r="K98" s="306"/>
      <c r="L98" s="305"/>
    </row>
    <row r="99" spans="1:12" ht="17.25">
      <c r="A99" s="348"/>
      <c r="B99" s="261"/>
      <c r="C99" s="379"/>
      <c r="D99" s="262"/>
      <c r="E99" s="262"/>
      <c r="F99" s="301"/>
      <c r="G99" s="302"/>
      <c r="H99" s="383"/>
      <c r="K99" s="306"/>
      <c r="L99" s="305"/>
    </row>
    <row r="100" spans="1:12" ht="17.25">
      <c r="A100" s="348"/>
      <c r="B100" s="261"/>
      <c r="C100" s="379"/>
      <c r="D100" s="262"/>
      <c r="E100" s="262"/>
      <c r="F100" s="301"/>
      <c r="G100" s="302"/>
      <c r="H100" s="383"/>
      <c r="K100" s="306"/>
      <c r="L100" s="305"/>
    </row>
    <row r="101" spans="1:12" ht="17.25">
      <c r="A101" s="348"/>
      <c r="B101" s="261"/>
      <c r="C101" s="379"/>
      <c r="D101" s="262"/>
      <c r="E101" s="262"/>
      <c r="F101" s="301"/>
      <c r="G101" s="302"/>
      <c r="H101" s="383"/>
      <c r="K101" s="306"/>
      <c r="L101" s="305"/>
    </row>
    <row r="102" spans="1:12" ht="17.25">
      <c r="A102" s="348" t="s">
        <v>2689</v>
      </c>
      <c r="B102" s="261" t="s">
        <v>2690</v>
      </c>
      <c r="C102" s="379" t="s">
        <v>2691</v>
      </c>
      <c r="D102" s="262">
        <v>2500</v>
      </c>
      <c r="E102" s="262"/>
      <c r="F102" s="301"/>
      <c r="G102" s="302">
        <v>2500</v>
      </c>
      <c r="H102" s="383" t="s">
        <v>2787</v>
      </c>
      <c r="K102" s="306"/>
      <c r="L102" s="305"/>
    </row>
    <row r="103" spans="1:12" ht="17.25">
      <c r="A103" s="348" t="s">
        <v>2883</v>
      </c>
      <c r="B103" s="261" t="s">
        <v>2884</v>
      </c>
      <c r="C103" s="379" t="s">
        <v>2761</v>
      </c>
      <c r="D103" s="262"/>
      <c r="E103" s="262">
        <v>1480</v>
      </c>
      <c r="F103" s="301"/>
      <c r="G103" s="302">
        <f>G102-E103</f>
        <v>1020</v>
      </c>
      <c r="H103" s="383"/>
      <c r="K103" s="306"/>
      <c r="L103" s="305"/>
    </row>
    <row r="104" spans="1:12" ht="17.25">
      <c r="A104" s="348"/>
      <c r="B104" s="261"/>
      <c r="C104" s="379"/>
      <c r="D104" s="262"/>
      <c r="E104" s="262"/>
      <c r="F104" s="301"/>
      <c r="G104" s="302"/>
      <c r="H104" s="383"/>
      <c r="K104" s="306"/>
      <c r="L104" s="305"/>
    </row>
    <row r="105" spans="1:12" ht="17.25">
      <c r="A105" s="348" t="s">
        <v>2706</v>
      </c>
      <c r="B105" s="261" t="s">
        <v>2707</v>
      </c>
      <c r="C105" s="379" t="s">
        <v>2708</v>
      </c>
      <c r="D105" s="262">
        <v>10000</v>
      </c>
      <c r="E105" s="262"/>
      <c r="F105" s="301"/>
      <c r="G105" s="302">
        <v>10000</v>
      </c>
      <c r="H105" s="383" t="s">
        <v>1384</v>
      </c>
      <c r="K105" s="306"/>
      <c r="L105" s="305"/>
    </row>
    <row r="106" spans="1:12" ht="17.25">
      <c r="A106" s="348"/>
      <c r="B106" s="261"/>
      <c r="C106" s="379"/>
      <c r="D106" s="262"/>
      <c r="E106" s="262"/>
      <c r="F106" s="301"/>
      <c r="G106" s="302"/>
      <c r="H106" s="383"/>
      <c r="K106" s="306"/>
      <c r="L106" s="305"/>
    </row>
    <row r="107" spans="1:12" ht="17.25">
      <c r="A107" s="348" t="s">
        <v>2747</v>
      </c>
      <c r="B107" s="261" t="s">
        <v>2750</v>
      </c>
      <c r="C107" s="379" t="s">
        <v>2751</v>
      </c>
      <c r="D107" s="262">
        <v>348750</v>
      </c>
      <c r="E107" s="262"/>
      <c r="F107" s="301"/>
      <c r="G107" s="302">
        <v>348750</v>
      </c>
      <c r="H107" s="383" t="s">
        <v>54</v>
      </c>
      <c r="K107" s="306"/>
      <c r="L107" s="305"/>
    </row>
    <row r="108" spans="1:12" ht="17.25">
      <c r="A108" s="348"/>
      <c r="B108" s="261"/>
      <c r="C108" s="379"/>
      <c r="D108" s="262"/>
      <c r="E108" s="262"/>
      <c r="F108" s="301"/>
      <c r="G108" s="302"/>
      <c r="H108" s="383"/>
      <c r="K108" s="306"/>
      <c r="L108" s="305"/>
    </row>
    <row r="109" spans="1:12" ht="17.25">
      <c r="A109" s="348" t="s">
        <v>2922</v>
      </c>
      <c r="B109" s="261" t="s">
        <v>2933</v>
      </c>
      <c r="C109" s="379" t="s">
        <v>2932</v>
      </c>
      <c r="D109" s="262">
        <v>7000</v>
      </c>
      <c r="E109" s="262"/>
      <c r="F109" s="301"/>
      <c r="G109" s="302">
        <v>7000</v>
      </c>
      <c r="H109" s="383" t="s">
        <v>1713</v>
      </c>
      <c r="K109" s="306"/>
      <c r="L109" s="305"/>
    </row>
    <row r="110" spans="1:12" ht="17.25">
      <c r="A110" s="348"/>
      <c r="B110" s="261"/>
      <c r="C110" s="379"/>
      <c r="D110" s="262"/>
      <c r="E110" s="262"/>
      <c r="F110" s="301"/>
      <c r="G110" s="302"/>
      <c r="H110" s="383"/>
      <c r="K110" s="306"/>
      <c r="L110" s="305"/>
    </row>
    <row r="111" spans="1:12" ht="17.25">
      <c r="A111" s="348" t="s">
        <v>2922</v>
      </c>
      <c r="B111" s="261" t="s">
        <v>2934</v>
      </c>
      <c r="C111" s="379" t="s">
        <v>2935</v>
      </c>
      <c r="D111" s="262">
        <v>40000</v>
      </c>
      <c r="E111" s="262"/>
      <c r="F111" s="301"/>
      <c r="G111" s="302">
        <v>40000</v>
      </c>
      <c r="H111" s="383" t="s">
        <v>54</v>
      </c>
      <c r="K111" s="306"/>
      <c r="L111" s="305"/>
    </row>
    <row r="112" spans="1:12" ht="17.25">
      <c r="A112" s="348"/>
      <c r="B112" s="261"/>
      <c r="C112" s="379"/>
      <c r="D112" s="262"/>
      <c r="E112" s="262"/>
      <c r="F112" s="301"/>
      <c r="G112" s="302"/>
      <c r="H112" s="383"/>
      <c r="K112" s="306"/>
      <c r="L112" s="305"/>
    </row>
    <row r="113" spans="1:12" ht="17.25">
      <c r="A113" s="348" t="s">
        <v>2999</v>
      </c>
      <c r="B113" s="261" t="s">
        <v>3019</v>
      </c>
      <c r="C113" s="379" t="s">
        <v>3018</v>
      </c>
      <c r="D113" s="262">
        <v>5000</v>
      </c>
      <c r="E113" s="262"/>
      <c r="F113" s="301"/>
      <c r="G113" s="302">
        <v>5000</v>
      </c>
      <c r="H113" s="383" t="s">
        <v>1733</v>
      </c>
      <c r="K113" s="306"/>
      <c r="L113" s="305"/>
    </row>
    <row r="114" spans="1:12" ht="17.25">
      <c r="A114" s="348"/>
      <c r="B114" s="261"/>
      <c r="C114" s="379"/>
      <c r="D114" s="262"/>
      <c r="E114" s="262"/>
      <c r="F114" s="301"/>
      <c r="G114" s="302"/>
      <c r="H114" s="383"/>
      <c r="K114" s="306"/>
      <c r="L114" s="305"/>
    </row>
    <row r="115" spans="1:12" ht="17.25">
      <c r="A115" s="348"/>
      <c r="B115" s="261"/>
      <c r="C115" s="379"/>
      <c r="D115" s="262"/>
      <c r="E115" s="262"/>
      <c r="F115" s="301"/>
      <c r="G115" s="302"/>
      <c r="H115" s="383"/>
      <c r="K115" s="306"/>
      <c r="L115" s="305"/>
    </row>
    <row r="116" spans="1:12" ht="17.25">
      <c r="A116" s="348"/>
      <c r="B116" s="261"/>
      <c r="C116" s="379"/>
      <c r="D116" s="262"/>
      <c r="E116" s="262"/>
      <c r="F116" s="301"/>
      <c r="G116" s="302"/>
      <c r="H116" s="383"/>
      <c r="K116" s="306"/>
      <c r="L116" s="305"/>
    </row>
    <row r="117" spans="1:12" ht="17.25">
      <c r="A117" s="348"/>
      <c r="B117" s="261"/>
      <c r="C117" s="375"/>
      <c r="D117" s="301"/>
      <c r="E117" s="256"/>
      <c r="F117" s="255"/>
      <c r="G117" s="302"/>
      <c r="H117" s="317"/>
      <c r="K117" s="306"/>
      <c r="L117" s="305"/>
    </row>
    <row r="118" spans="1:12" ht="18" thickBot="1">
      <c r="A118" s="273"/>
      <c r="B118" s="310"/>
      <c r="C118" s="298" t="s">
        <v>391</v>
      </c>
      <c r="D118" s="337">
        <f>SUM(D7:D117)</f>
        <v>1436550</v>
      </c>
      <c r="E118" s="329">
        <f>SUM(E7:E117)</f>
        <v>520700</v>
      </c>
      <c r="F118" s="337">
        <f>SUM(F7:F117)</f>
        <v>13000</v>
      </c>
      <c r="G118" s="328">
        <f>D118-E118-F118</f>
        <v>902850</v>
      </c>
      <c r="H118" s="258"/>
      <c r="K118" s="306"/>
      <c r="L118" s="305"/>
    </row>
    <row r="119" spans="4:12" ht="18" thickTop="1">
      <c r="D119" s="304"/>
      <c r="F119" s="345"/>
      <c r="G119" s="448"/>
      <c r="J119" s="322"/>
      <c r="K119" s="306"/>
      <c r="L119" s="305"/>
    </row>
    <row r="120" spans="4:10" ht="17.25">
      <c r="D120" s="304"/>
      <c r="E120" s="299"/>
      <c r="F120" s="331"/>
      <c r="G120" s="299"/>
      <c r="J120" s="322"/>
    </row>
    <row r="121" spans="4:13" ht="17.25">
      <c r="D121" s="304"/>
      <c r="E121" s="299"/>
      <c r="G121" s="299"/>
      <c r="J121" s="299"/>
      <c r="M121" s="299"/>
    </row>
    <row r="122" spans="3:13" ht="17.25">
      <c r="C122" s="331"/>
      <c r="E122" s="299"/>
      <c r="G122" s="331"/>
      <c r="M122" s="299"/>
    </row>
    <row r="123" spans="3:15" ht="17.25">
      <c r="C123" s="331"/>
      <c r="E123" s="331"/>
      <c r="G123" s="331"/>
      <c r="M123" s="331"/>
      <c r="O123" s="331"/>
    </row>
    <row r="124" spans="5:15" ht="17.25">
      <c r="E124" s="306"/>
      <c r="F124" s="299"/>
      <c r="G124" s="331"/>
      <c r="M124" s="299"/>
      <c r="N124" s="299"/>
      <c r="O124" s="331"/>
    </row>
    <row r="125" spans="2:15" ht="17.25">
      <c r="B125" s="305"/>
      <c r="C125" s="313"/>
      <c r="D125" s="338"/>
      <c r="E125" s="339"/>
      <c r="G125" s="340"/>
      <c r="O125" s="340"/>
    </row>
    <row r="126" spans="2:5" ht="17.25">
      <c r="B126" s="305"/>
      <c r="C126" s="305"/>
      <c r="D126" s="307"/>
      <c r="E126" s="306"/>
    </row>
    <row r="127" spans="2:15" ht="17.25">
      <c r="B127" s="305"/>
      <c r="C127" s="305"/>
      <c r="D127" s="307"/>
      <c r="E127" s="306"/>
      <c r="G127" s="299"/>
      <c r="O127" s="299"/>
    </row>
    <row r="128" spans="2:7" ht="17.25">
      <c r="B128" s="305"/>
      <c r="C128" s="305"/>
      <c r="D128" s="307"/>
      <c r="E128" s="306"/>
      <c r="G128" s="299"/>
    </row>
    <row r="129" spans="2:5" ht="17.25">
      <c r="B129" s="305"/>
      <c r="C129" s="305"/>
      <c r="D129" s="341"/>
      <c r="E129" s="313"/>
    </row>
    <row r="130" spans="2:5" ht="17.25">
      <c r="B130" s="305"/>
      <c r="C130" s="305"/>
      <c r="D130" s="305"/>
      <c r="E130" s="306"/>
    </row>
    <row r="131" spans="2:5" ht="17.25">
      <c r="B131" s="305"/>
      <c r="C131" s="305"/>
      <c r="D131" s="305"/>
      <c r="E13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710937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3137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1305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1332</v>
      </c>
      <c r="B7" s="254" t="s">
        <v>1300</v>
      </c>
      <c r="C7" s="113" t="s">
        <v>1306</v>
      </c>
      <c r="D7" s="257">
        <v>40080</v>
      </c>
      <c r="E7" s="257"/>
      <c r="F7" s="257"/>
      <c r="G7" s="475">
        <v>40080</v>
      </c>
      <c r="H7" s="383" t="s">
        <v>900</v>
      </c>
    </row>
    <row r="8" spans="1:8" ht="17.25">
      <c r="A8" s="348" t="s">
        <v>1311</v>
      </c>
      <c r="B8" s="254" t="s">
        <v>1340</v>
      </c>
      <c r="C8" s="113" t="s">
        <v>2797</v>
      </c>
      <c r="D8" s="257"/>
      <c r="E8" s="257">
        <v>6074</v>
      </c>
      <c r="F8" s="257"/>
      <c r="G8" s="256">
        <f>G7-E8</f>
        <v>34006</v>
      </c>
      <c r="H8" s="258"/>
    </row>
    <row r="9" spans="1:8" ht="17.25">
      <c r="A9" s="348" t="s">
        <v>1356</v>
      </c>
      <c r="B9" s="254" t="s">
        <v>1371</v>
      </c>
      <c r="C9" s="113" t="s">
        <v>1372</v>
      </c>
      <c r="D9" s="257"/>
      <c r="E9" s="257">
        <v>27640</v>
      </c>
      <c r="F9" s="257"/>
      <c r="G9" s="256">
        <f>G8-E9</f>
        <v>6366</v>
      </c>
      <c r="H9" s="258"/>
    </row>
    <row r="10" spans="1:12" ht="17.25">
      <c r="A10" s="348"/>
      <c r="B10" s="254"/>
      <c r="C10" s="113"/>
      <c r="D10" s="257"/>
      <c r="E10" s="257"/>
      <c r="F10" s="257"/>
      <c r="G10" s="475"/>
      <c r="H10" s="238"/>
      <c r="K10" s="306"/>
      <c r="L10" s="305"/>
    </row>
    <row r="11" spans="1:12" ht="17.25">
      <c r="A11" s="348" t="s">
        <v>2613</v>
      </c>
      <c r="B11" s="261" t="s">
        <v>2614</v>
      </c>
      <c r="C11" s="379" t="s">
        <v>2615</v>
      </c>
      <c r="D11" s="262">
        <v>30000</v>
      </c>
      <c r="E11" s="346"/>
      <c r="F11" s="301"/>
      <c r="G11" s="302">
        <v>30000</v>
      </c>
      <c r="H11" s="383" t="s">
        <v>900</v>
      </c>
      <c r="K11" s="306"/>
      <c r="L11" s="305"/>
    </row>
    <row r="12" spans="1:12" ht="17.25">
      <c r="A12" s="348" t="s">
        <v>2596</v>
      </c>
      <c r="B12" s="261" t="s">
        <v>2618</v>
      </c>
      <c r="C12" s="239" t="s">
        <v>2619</v>
      </c>
      <c r="D12" s="262"/>
      <c r="E12" s="262">
        <v>28413</v>
      </c>
      <c r="F12" s="301"/>
      <c r="G12" s="302">
        <f>G11-E12</f>
        <v>1587</v>
      </c>
      <c r="H12" s="383"/>
      <c r="K12" s="306"/>
      <c r="L12" s="305"/>
    </row>
    <row r="13" spans="1:12" ht="17.25">
      <c r="A13" s="348"/>
      <c r="B13" s="261"/>
      <c r="C13" s="239"/>
      <c r="D13" s="262"/>
      <c r="E13" s="346"/>
      <c r="F13" s="301"/>
      <c r="G13" s="302"/>
      <c r="H13" s="383"/>
      <c r="K13" s="306"/>
      <c r="L13" s="305"/>
    </row>
    <row r="14" spans="1:12" ht="17.25">
      <c r="A14" s="348"/>
      <c r="B14" s="261"/>
      <c r="C14" s="239"/>
      <c r="D14" s="262"/>
      <c r="E14" s="346"/>
      <c r="F14" s="301"/>
      <c r="G14" s="302"/>
      <c r="H14" s="383"/>
      <c r="K14" s="306"/>
      <c r="L14" s="305"/>
    </row>
    <row r="15" spans="1:12" ht="17.25">
      <c r="A15" s="348" t="s">
        <v>2966</v>
      </c>
      <c r="B15" s="261" t="s">
        <v>3022</v>
      </c>
      <c r="C15" s="113" t="s">
        <v>1306</v>
      </c>
      <c r="D15" s="262">
        <v>5000</v>
      </c>
      <c r="E15" s="346"/>
      <c r="F15" s="301"/>
      <c r="G15" s="302">
        <v>5000</v>
      </c>
      <c r="H15" s="383" t="s">
        <v>900</v>
      </c>
      <c r="K15" s="306"/>
      <c r="L15" s="305"/>
    </row>
    <row r="16" spans="1:12" ht="17.25">
      <c r="A16" s="348"/>
      <c r="B16" s="261"/>
      <c r="C16" s="379"/>
      <c r="D16" s="262"/>
      <c r="E16" s="346"/>
      <c r="F16" s="255"/>
      <c r="G16" s="302"/>
      <c r="H16" s="383"/>
      <c r="K16" s="306"/>
      <c r="L16" s="305"/>
    </row>
    <row r="17" spans="1:12" ht="17.25">
      <c r="A17" s="348"/>
      <c r="B17" s="261"/>
      <c r="C17" s="379"/>
      <c r="D17" s="262"/>
      <c r="E17" s="346"/>
      <c r="F17" s="301"/>
      <c r="G17" s="302"/>
      <c r="H17" s="383"/>
      <c r="K17" s="306"/>
      <c r="L17" s="305"/>
    </row>
    <row r="18" spans="1:12" ht="17.25">
      <c r="A18" s="348"/>
      <c r="B18" s="261"/>
      <c r="C18" s="379"/>
      <c r="D18" s="262"/>
      <c r="E18" s="346"/>
      <c r="F18" s="301"/>
      <c r="G18" s="302"/>
      <c r="H18" s="383"/>
      <c r="K18" s="306"/>
      <c r="L18" s="305"/>
    </row>
    <row r="19" spans="1:12" ht="17.25">
      <c r="A19" s="348"/>
      <c r="B19" s="261"/>
      <c r="C19" s="379"/>
      <c r="D19" s="262"/>
      <c r="E19" s="346"/>
      <c r="F19" s="301"/>
      <c r="G19" s="302"/>
      <c r="H19" s="383"/>
      <c r="K19" s="306"/>
      <c r="L19" s="305"/>
    </row>
    <row r="20" spans="1:12" ht="17.25">
      <c r="A20" s="348"/>
      <c r="B20" s="261"/>
      <c r="C20" s="375"/>
      <c r="D20" s="301"/>
      <c r="E20" s="255"/>
      <c r="F20" s="255"/>
      <c r="G20" s="302"/>
      <c r="H20" s="317"/>
      <c r="K20" s="306"/>
      <c r="L20" s="305"/>
    </row>
    <row r="21" spans="1:12" ht="18" thickBot="1">
      <c r="A21" s="273"/>
      <c r="B21" s="310"/>
      <c r="C21" s="298" t="s">
        <v>391</v>
      </c>
      <c r="D21" s="337">
        <f>SUM(D7:D20)</f>
        <v>75080</v>
      </c>
      <c r="E21" s="337">
        <f>SUM(E7:E20)</f>
        <v>62127</v>
      </c>
      <c r="F21" s="337">
        <f>SUM(F7:F20)</f>
        <v>0</v>
      </c>
      <c r="G21" s="328">
        <f>D21-E21-F21</f>
        <v>12953</v>
      </c>
      <c r="H21" s="258"/>
      <c r="K21" s="306"/>
      <c r="L21" s="305"/>
    </row>
    <row r="22" spans="4:12" ht="18" thickTop="1">
      <c r="D22" s="304"/>
      <c r="F22" s="345"/>
      <c r="G22" s="448"/>
      <c r="J22" s="322"/>
      <c r="K22" s="306"/>
      <c r="L22" s="305"/>
    </row>
    <row r="23" spans="4:10" ht="17.25">
      <c r="D23" s="304"/>
      <c r="E23" s="299"/>
      <c r="F23" s="331"/>
      <c r="G23" s="299"/>
      <c r="J23" s="322"/>
    </row>
    <row r="24" spans="4:13" ht="17.25">
      <c r="D24" s="304"/>
      <c r="E24" s="299"/>
      <c r="G24" s="299"/>
      <c r="J24" s="299"/>
      <c r="M24" s="299"/>
    </row>
    <row r="25" spans="3:13" ht="17.25">
      <c r="C25" s="331"/>
      <c r="E25" s="299"/>
      <c r="G25" s="331"/>
      <c r="M25" s="299"/>
    </row>
    <row r="26" spans="3:15" ht="17.25">
      <c r="C26" s="331"/>
      <c r="E26" s="331"/>
      <c r="G26" s="331"/>
      <c r="M26" s="331"/>
      <c r="O26" s="331"/>
    </row>
    <row r="27" spans="5:15" ht="17.25">
      <c r="E27" s="306"/>
      <c r="F27" s="299"/>
      <c r="G27" s="331"/>
      <c r="M27" s="299"/>
      <c r="N27" s="299"/>
      <c r="O27" s="331"/>
    </row>
    <row r="28" spans="2:15" ht="17.25">
      <c r="B28" s="305"/>
      <c r="C28" s="313"/>
      <c r="D28" s="338"/>
      <c r="E28" s="339"/>
      <c r="G28" s="340"/>
      <c r="O28" s="340"/>
    </row>
    <row r="29" spans="2:5" ht="17.25">
      <c r="B29" s="305"/>
      <c r="C29" s="305"/>
      <c r="D29" s="307"/>
      <c r="E29" s="306"/>
    </row>
    <row r="30" spans="2:15" ht="17.25">
      <c r="B30" s="305"/>
      <c r="C30" s="305"/>
      <c r="D30" s="307"/>
      <c r="E30" s="306"/>
      <c r="G30" s="299"/>
      <c r="O30" s="299"/>
    </row>
    <row r="31" spans="2:7" ht="17.25">
      <c r="B31" s="305"/>
      <c r="C31" s="305"/>
      <c r="D31" s="307"/>
      <c r="E31" s="306"/>
      <c r="G31" s="299"/>
    </row>
    <row r="32" spans="2:5" ht="17.25">
      <c r="B32" s="305"/>
      <c r="C32" s="305"/>
      <c r="D32" s="341"/>
      <c r="E32" s="313"/>
    </row>
    <row r="33" spans="2:5" ht="17.25">
      <c r="B33" s="305"/>
      <c r="C33" s="305"/>
      <c r="D33" s="305"/>
      <c r="E33" s="306"/>
    </row>
    <row r="34" spans="2:5" ht="17.25">
      <c r="B34" s="305"/>
      <c r="C34" s="305"/>
      <c r="D34" s="305"/>
      <c r="E34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215"/>
  <sheetViews>
    <sheetView zoomScalePageLayoutView="0" workbookViewId="0" topLeftCell="A176">
      <selection activeCell="D194" sqref="D194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0.57421875" style="242" customWidth="1"/>
    <col min="4" max="4" width="13.28125" style="242" customWidth="1"/>
    <col min="5" max="5" width="11.140625" style="242" customWidth="1"/>
    <col min="6" max="6" width="7.28125" style="314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3151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569"/>
      <c r="G4" s="336" t="s">
        <v>5</v>
      </c>
      <c r="H4" s="336" t="s">
        <v>1349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2045</v>
      </c>
      <c r="B7" s="254" t="s">
        <v>2046</v>
      </c>
      <c r="C7" s="239" t="s">
        <v>2047</v>
      </c>
      <c r="D7" s="257">
        <v>2286300</v>
      </c>
      <c r="E7" s="257"/>
      <c r="F7" s="576"/>
      <c r="G7" s="475">
        <v>2286300</v>
      </c>
      <c r="H7" s="238" t="s">
        <v>51</v>
      </c>
    </row>
    <row r="8" spans="1:8" ht="18.75">
      <c r="A8" s="348"/>
      <c r="B8" s="254">
        <v>1</v>
      </c>
      <c r="C8" s="12" t="s">
        <v>2082</v>
      </c>
      <c r="D8" s="257">
        <v>11100</v>
      </c>
      <c r="E8" s="257"/>
      <c r="F8" s="576"/>
      <c r="G8" s="256">
        <f>D8-E8</f>
        <v>11100</v>
      </c>
      <c r="H8" s="258"/>
    </row>
    <row r="9" spans="1:8" ht="18.75">
      <c r="A9" s="348" t="s">
        <v>2669</v>
      </c>
      <c r="B9" s="254" t="s">
        <v>2686</v>
      </c>
      <c r="C9" s="12" t="s">
        <v>2064</v>
      </c>
      <c r="D9" s="257">
        <v>11100</v>
      </c>
      <c r="E9" s="257">
        <v>5550</v>
      </c>
      <c r="F9" s="576"/>
      <c r="G9" s="256">
        <f aca="true" t="shared" si="0" ref="G9:G72">D9-E9</f>
        <v>5550</v>
      </c>
      <c r="H9" s="258"/>
    </row>
    <row r="10" spans="1:8" ht="18.75">
      <c r="A10" s="348" t="s">
        <v>2669</v>
      </c>
      <c r="B10" s="254" t="s">
        <v>2686</v>
      </c>
      <c r="C10" s="12" t="s">
        <v>2065</v>
      </c>
      <c r="D10" s="257">
        <v>11100</v>
      </c>
      <c r="E10" s="257">
        <v>5550</v>
      </c>
      <c r="F10" s="576"/>
      <c r="G10" s="256">
        <f t="shared" si="0"/>
        <v>5550</v>
      </c>
      <c r="H10" s="258"/>
    </row>
    <row r="11" spans="1:8" ht="18.75">
      <c r="A11" s="348" t="s">
        <v>3118</v>
      </c>
      <c r="B11" s="254" t="s">
        <v>3113</v>
      </c>
      <c r="C11" s="12" t="s">
        <v>2066</v>
      </c>
      <c r="D11" s="257">
        <v>11100</v>
      </c>
      <c r="E11" s="257">
        <v>9900</v>
      </c>
      <c r="F11" s="576"/>
      <c r="G11" s="256">
        <f t="shared" si="0"/>
        <v>1200</v>
      </c>
      <c r="H11" s="258"/>
    </row>
    <row r="12" spans="1:8" ht="18.75">
      <c r="A12" s="348"/>
      <c r="B12" s="254">
        <v>5</v>
      </c>
      <c r="C12" s="12" t="s">
        <v>2067</v>
      </c>
      <c r="D12" s="257">
        <v>11100</v>
      </c>
      <c r="E12" s="257"/>
      <c r="F12" s="576"/>
      <c r="G12" s="256">
        <f t="shared" si="0"/>
        <v>11100</v>
      </c>
      <c r="H12" s="258"/>
    </row>
    <row r="13" spans="1:8" ht="18.75">
      <c r="A13" s="348" t="s">
        <v>2966</v>
      </c>
      <c r="B13" s="254" t="s">
        <v>3015</v>
      </c>
      <c r="C13" s="12" t="s">
        <v>2068</v>
      </c>
      <c r="D13" s="257">
        <v>11100</v>
      </c>
      <c r="E13" s="257">
        <v>11100</v>
      </c>
      <c r="F13" s="576"/>
      <c r="G13" s="256">
        <f t="shared" si="0"/>
        <v>0</v>
      </c>
      <c r="H13" s="258"/>
    </row>
    <row r="14" spans="1:8" ht="18.75">
      <c r="A14" s="348"/>
      <c r="B14" s="254">
        <v>7</v>
      </c>
      <c r="C14" s="12" t="s">
        <v>2069</v>
      </c>
      <c r="D14" s="257">
        <v>11100</v>
      </c>
      <c r="E14" s="257"/>
      <c r="F14" s="576"/>
      <c r="G14" s="256">
        <f t="shared" si="0"/>
        <v>11100</v>
      </c>
      <c r="H14" s="258"/>
    </row>
    <row r="15" spans="1:8" ht="18.75">
      <c r="A15" s="348"/>
      <c r="B15" s="254">
        <v>8</v>
      </c>
      <c r="C15" s="12" t="s">
        <v>2070</v>
      </c>
      <c r="D15" s="257">
        <v>11100</v>
      </c>
      <c r="E15" s="257"/>
      <c r="F15" s="576"/>
      <c r="G15" s="256">
        <f t="shared" si="0"/>
        <v>11100</v>
      </c>
      <c r="H15" s="258"/>
    </row>
    <row r="16" spans="1:12" ht="18.75">
      <c r="A16" s="348"/>
      <c r="B16" s="254">
        <v>9</v>
      </c>
      <c r="C16" s="12" t="s">
        <v>2071</v>
      </c>
      <c r="D16" s="257">
        <v>11100</v>
      </c>
      <c r="E16" s="257"/>
      <c r="F16" s="576"/>
      <c r="G16" s="256">
        <f t="shared" si="0"/>
        <v>11100</v>
      </c>
      <c r="H16" s="238"/>
      <c r="K16" s="306"/>
      <c r="L16" s="305"/>
    </row>
    <row r="17" spans="1:12" ht="18.75">
      <c r="A17" s="348" t="s">
        <v>3118</v>
      </c>
      <c r="B17" s="254" t="s">
        <v>3113</v>
      </c>
      <c r="C17" s="12" t="s">
        <v>272</v>
      </c>
      <c r="D17" s="257">
        <v>11100</v>
      </c>
      <c r="E17" s="257">
        <v>11100</v>
      </c>
      <c r="F17" s="576"/>
      <c r="G17" s="256">
        <f t="shared" si="0"/>
        <v>0</v>
      </c>
      <c r="H17" s="485"/>
      <c r="K17" s="306"/>
      <c r="L17" s="305"/>
    </row>
    <row r="18" spans="1:12" ht="18.75">
      <c r="A18" s="348"/>
      <c r="B18" s="254">
        <v>11</v>
      </c>
      <c r="C18" s="12" t="s">
        <v>2072</v>
      </c>
      <c r="D18" s="257">
        <v>11100</v>
      </c>
      <c r="E18" s="257"/>
      <c r="F18" s="576"/>
      <c r="G18" s="256">
        <f t="shared" si="0"/>
        <v>11100</v>
      </c>
      <c r="H18" s="485"/>
      <c r="K18" s="306"/>
      <c r="L18" s="305"/>
    </row>
    <row r="19" spans="1:12" ht="18.75">
      <c r="A19" s="348" t="s">
        <v>3118</v>
      </c>
      <c r="B19" s="254" t="s">
        <v>3113</v>
      </c>
      <c r="C19" s="12" t="s">
        <v>73</v>
      </c>
      <c r="D19" s="257">
        <v>11100</v>
      </c>
      <c r="E19" s="257">
        <v>10500</v>
      </c>
      <c r="F19" s="576"/>
      <c r="G19" s="256">
        <f t="shared" si="0"/>
        <v>600</v>
      </c>
      <c r="H19" s="485"/>
      <c r="K19" s="306"/>
      <c r="L19" s="305"/>
    </row>
    <row r="20" spans="1:12" ht="18.75">
      <c r="A20" s="348"/>
      <c r="B20" s="254">
        <v>13</v>
      </c>
      <c r="C20" s="12" t="s">
        <v>323</v>
      </c>
      <c r="D20" s="257">
        <v>11100</v>
      </c>
      <c r="E20" s="257"/>
      <c r="F20" s="576"/>
      <c r="G20" s="256">
        <f t="shared" si="0"/>
        <v>11100</v>
      </c>
      <c r="H20" s="485"/>
      <c r="K20" s="306"/>
      <c r="L20" s="305"/>
    </row>
    <row r="21" spans="1:12" ht="18.75">
      <c r="A21" s="348"/>
      <c r="B21" s="254">
        <v>14</v>
      </c>
      <c r="C21" s="12" t="s">
        <v>292</v>
      </c>
      <c r="D21" s="257">
        <v>11100</v>
      </c>
      <c r="E21" s="257"/>
      <c r="F21" s="576"/>
      <c r="G21" s="256">
        <f t="shared" si="0"/>
        <v>11100</v>
      </c>
      <c r="H21" s="485"/>
      <c r="K21" s="306"/>
      <c r="L21" s="305"/>
    </row>
    <row r="22" spans="1:12" ht="18.75">
      <c r="A22" s="348" t="s">
        <v>2669</v>
      </c>
      <c r="B22" s="254" t="s">
        <v>2686</v>
      </c>
      <c r="C22" s="12" t="s">
        <v>293</v>
      </c>
      <c r="D22" s="257">
        <v>11100</v>
      </c>
      <c r="E22" s="257">
        <v>11100</v>
      </c>
      <c r="F22" s="576"/>
      <c r="G22" s="256">
        <f t="shared" si="0"/>
        <v>0</v>
      </c>
      <c r="H22" s="485"/>
      <c r="K22" s="306"/>
      <c r="L22" s="305"/>
    </row>
    <row r="23" spans="1:12" ht="18.75">
      <c r="A23" s="348" t="s">
        <v>2669</v>
      </c>
      <c r="B23" s="254" t="s">
        <v>2686</v>
      </c>
      <c r="C23" s="12" t="s">
        <v>2073</v>
      </c>
      <c r="D23" s="257">
        <v>11100</v>
      </c>
      <c r="E23" s="257">
        <v>9900</v>
      </c>
      <c r="F23" s="576"/>
      <c r="G23" s="256">
        <f t="shared" si="0"/>
        <v>1200</v>
      </c>
      <c r="H23" s="485"/>
      <c r="K23" s="306"/>
      <c r="L23" s="305"/>
    </row>
    <row r="24" spans="1:12" ht="18.75">
      <c r="A24" s="348"/>
      <c r="B24" s="254">
        <v>17</v>
      </c>
      <c r="C24" s="12" t="s">
        <v>2074</v>
      </c>
      <c r="D24" s="257">
        <v>11100</v>
      </c>
      <c r="E24" s="257"/>
      <c r="F24" s="576"/>
      <c r="G24" s="256">
        <f t="shared" si="0"/>
        <v>11100</v>
      </c>
      <c r="H24" s="485"/>
      <c r="K24" s="306"/>
      <c r="L24" s="305"/>
    </row>
    <row r="25" spans="1:12" ht="18.75">
      <c r="A25" s="348"/>
      <c r="B25" s="254">
        <v>18</v>
      </c>
      <c r="C25" s="12" t="s">
        <v>321</v>
      </c>
      <c r="D25" s="257">
        <v>11100</v>
      </c>
      <c r="E25" s="257"/>
      <c r="F25" s="576"/>
      <c r="G25" s="256">
        <f t="shared" si="0"/>
        <v>11100</v>
      </c>
      <c r="H25" s="485"/>
      <c r="K25" s="306"/>
      <c r="L25" s="305"/>
    </row>
    <row r="26" spans="1:12" ht="18.75">
      <c r="A26" s="348"/>
      <c r="B26" s="254">
        <v>19</v>
      </c>
      <c r="C26" s="12" t="s">
        <v>273</v>
      </c>
      <c r="D26" s="257">
        <v>11100</v>
      </c>
      <c r="E26" s="257"/>
      <c r="F26" s="576"/>
      <c r="G26" s="256">
        <f t="shared" si="0"/>
        <v>11100</v>
      </c>
      <c r="H26" s="485"/>
      <c r="K26" s="306"/>
      <c r="L26" s="305"/>
    </row>
    <row r="27" spans="1:12" ht="18.75">
      <c r="A27" s="348"/>
      <c r="B27" s="254">
        <v>20</v>
      </c>
      <c r="C27" s="12" t="s">
        <v>2075</v>
      </c>
      <c r="D27" s="257">
        <v>11100</v>
      </c>
      <c r="E27" s="257"/>
      <c r="F27" s="576"/>
      <c r="G27" s="256">
        <f t="shared" si="0"/>
        <v>11100</v>
      </c>
      <c r="H27" s="485"/>
      <c r="K27" s="306"/>
      <c r="L27" s="305"/>
    </row>
    <row r="28" spans="1:12" ht="18.75">
      <c r="A28" s="348"/>
      <c r="B28" s="254">
        <v>21</v>
      </c>
      <c r="C28" s="12" t="s">
        <v>2076</v>
      </c>
      <c r="D28" s="257">
        <v>11100</v>
      </c>
      <c r="E28" s="257"/>
      <c r="F28" s="576"/>
      <c r="G28" s="256">
        <f t="shared" si="0"/>
        <v>11100</v>
      </c>
      <c r="H28" s="485"/>
      <c r="K28" s="306"/>
      <c r="L28" s="305"/>
    </row>
    <row r="29" spans="1:12" ht="18.75">
      <c r="A29" s="348" t="s">
        <v>3118</v>
      </c>
      <c r="B29" s="254" t="s">
        <v>3113</v>
      </c>
      <c r="C29" s="12" t="s">
        <v>291</v>
      </c>
      <c r="D29" s="257">
        <v>11100</v>
      </c>
      <c r="E29" s="257">
        <v>11100</v>
      </c>
      <c r="F29" s="576"/>
      <c r="G29" s="256">
        <f t="shared" si="0"/>
        <v>0</v>
      </c>
      <c r="H29" s="485"/>
      <c r="K29" s="306"/>
      <c r="L29" s="305"/>
    </row>
    <row r="30" spans="1:12" ht="18.75">
      <c r="A30" s="348"/>
      <c r="B30" s="254">
        <v>23</v>
      </c>
      <c r="C30" s="12" t="s">
        <v>2077</v>
      </c>
      <c r="D30" s="257">
        <v>11100</v>
      </c>
      <c r="E30" s="257"/>
      <c r="F30" s="576"/>
      <c r="G30" s="256">
        <f t="shared" si="0"/>
        <v>11100</v>
      </c>
      <c r="H30" s="485"/>
      <c r="K30" s="306"/>
      <c r="L30" s="305"/>
    </row>
    <row r="31" spans="1:12" ht="18.75">
      <c r="A31" s="348"/>
      <c r="B31" s="254">
        <v>24</v>
      </c>
      <c r="C31" s="12" t="s">
        <v>2078</v>
      </c>
      <c r="D31" s="257">
        <v>11100</v>
      </c>
      <c r="E31" s="257"/>
      <c r="F31" s="576"/>
      <c r="G31" s="256">
        <f t="shared" si="0"/>
        <v>11100</v>
      </c>
      <c r="H31" s="485"/>
      <c r="K31" s="306"/>
      <c r="L31" s="305"/>
    </row>
    <row r="32" spans="1:12" ht="18.75">
      <c r="A32" s="348" t="s">
        <v>2966</v>
      </c>
      <c r="B32" s="254" t="s">
        <v>3014</v>
      </c>
      <c r="C32" s="12" t="s">
        <v>287</v>
      </c>
      <c r="D32" s="257">
        <v>11100</v>
      </c>
      <c r="E32" s="257">
        <v>11100</v>
      </c>
      <c r="F32" s="576"/>
      <c r="G32" s="256">
        <f t="shared" si="0"/>
        <v>0</v>
      </c>
      <c r="H32" s="485"/>
      <c r="K32" s="306"/>
      <c r="L32" s="305"/>
    </row>
    <row r="33" spans="1:12" ht="18.75">
      <c r="A33" s="348"/>
      <c r="B33" s="254">
        <v>26</v>
      </c>
      <c r="C33" s="12" t="s">
        <v>288</v>
      </c>
      <c r="D33" s="257">
        <v>11100</v>
      </c>
      <c r="E33" s="257"/>
      <c r="F33" s="576"/>
      <c r="G33" s="256">
        <f t="shared" si="0"/>
        <v>11100</v>
      </c>
      <c r="H33" s="485"/>
      <c r="K33" s="306"/>
      <c r="L33" s="305"/>
    </row>
    <row r="34" spans="1:12" ht="18.75">
      <c r="A34" s="348" t="s">
        <v>2669</v>
      </c>
      <c r="B34" s="254" t="s">
        <v>2686</v>
      </c>
      <c r="C34" s="12" t="s">
        <v>296</v>
      </c>
      <c r="D34" s="257">
        <v>11100</v>
      </c>
      <c r="E34" s="257">
        <v>5550</v>
      </c>
      <c r="F34" s="576"/>
      <c r="G34" s="256">
        <f t="shared" si="0"/>
        <v>5550</v>
      </c>
      <c r="H34" s="485"/>
      <c r="K34" s="306"/>
      <c r="L34" s="305"/>
    </row>
    <row r="35" spans="1:12" ht="18.75">
      <c r="A35" s="348"/>
      <c r="B35" s="254">
        <v>28</v>
      </c>
      <c r="C35" s="12" t="s">
        <v>2079</v>
      </c>
      <c r="D35" s="257">
        <v>11100</v>
      </c>
      <c r="E35" s="257"/>
      <c r="F35" s="576"/>
      <c r="G35" s="256">
        <f t="shared" si="0"/>
        <v>11100</v>
      </c>
      <c r="H35" s="485"/>
      <c r="K35" s="306"/>
      <c r="L35" s="305"/>
    </row>
    <row r="36" spans="1:12" ht="18.75">
      <c r="A36" s="348" t="s">
        <v>3118</v>
      </c>
      <c r="B36" s="254" t="s">
        <v>3113</v>
      </c>
      <c r="C36" s="12" t="s">
        <v>295</v>
      </c>
      <c r="D36" s="257">
        <v>11100</v>
      </c>
      <c r="E36" s="257">
        <v>11100</v>
      </c>
      <c r="F36" s="576"/>
      <c r="G36" s="256">
        <f t="shared" si="0"/>
        <v>0</v>
      </c>
      <c r="H36" s="485"/>
      <c r="K36" s="306"/>
      <c r="L36" s="305"/>
    </row>
    <row r="37" spans="1:12" ht="18.75">
      <c r="A37" s="348"/>
      <c r="B37" s="254">
        <v>30</v>
      </c>
      <c r="C37" s="12" t="s">
        <v>294</v>
      </c>
      <c r="D37" s="255">
        <v>11100</v>
      </c>
      <c r="E37" s="257"/>
      <c r="F37" s="576"/>
      <c r="G37" s="256">
        <f t="shared" si="0"/>
        <v>11100</v>
      </c>
      <c r="H37" s="485"/>
      <c r="K37" s="306"/>
      <c r="L37" s="305"/>
    </row>
    <row r="38" spans="1:12" ht="18.75">
      <c r="A38" s="348"/>
      <c r="B38" s="254">
        <v>31</v>
      </c>
      <c r="C38" s="12" t="s">
        <v>2080</v>
      </c>
      <c r="D38" s="85">
        <v>18300</v>
      </c>
      <c r="E38" s="257"/>
      <c r="F38" s="576"/>
      <c r="G38" s="256">
        <f t="shared" si="0"/>
        <v>18300</v>
      </c>
      <c r="H38" s="485"/>
      <c r="K38" s="306"/>
      <c r="L38" s="305"/>
    </row>
    <row r="39" spans="1:12" ht="18.75">
      <c r="A39" s="348"/>
      <c r="B39" s="254">
        <v>32</v>
      </c>
      <c r="C39" s="12" t="s">
        <v>2081</v>
      </c>
      <c r="D39" s="85">
        <v>18300</v>
      </c>
      <c r="E39" s="257"/>
      <c r="F39" s="576"/>
      <c r="G39" s="256">
        <f t="shared" si="0"/>
        <v>18300</v>
      </c>
      <c r="H39" s="485"/>
      <c r="K39" s="306"/>
      <c r="L39" s="305"/>
    </row>
    <row r="40" spans="1:12" ht="18.75">
      <c r="A40" s="348" t="s">
        <v>2966</v>
      </c>
      <c r="B40" s="254" t="s">
        <v>3014</v>
      </c>
      <c r="C40" s="12" t="s">
        <v>279</v>
      </c>
      <c r="D40" s="85">
        <v>18300</v>
      </c>
      <c r="E40" s="85">
        <v>18300</v>
      </c>
      <c r="F40" s="576"/>
      <c r="G40" s="256">
        <f t="shared" si="0"/>
        <v>0</v>
      </c>
      <c r="H40" s="485"/>
      <c r="K40" s="306"/>
      <c r="L40" s="305"/>
    </row>
    <row r="41" spans="1:12" ht="18.75">
      <c r="A41" s="348"/>
      <c r="B41" s="254">
        <v>34</v>
      </c>
      <c r="C41" s="545" t="s">
        <v>2193</v>
      </c>
      <c r="D41" s="255">
        <v>11100</v>
      </c>
      <c r="E41" s="257"/>
      <c r="F41" s="576"/>
      <c r="G41" s="256">
        <f t="shared" si="0"/>
        <v>11100</v>
      </c>
      <c r="H41" s="485"/>
      <c r="K41" s="306"/>
      <c r="L41" s="305"/>
    </row>
    <row r="42" spans="1:12" ht="18.75">
      <c r="A42" s="348"/>
      <c r="B42" s="254">
        <v>35</v>
      </c>
      <c r="C42" s="545" t="s">
        <v>2083</v>
      </c>
      <c r="D42" s="255">
        <v>11100</v>
      </c>
      <c r="E42" s="257"/>
      <c r="F42" s="576"/>
      <c r="G42" s="256">
        <f t="shared" si="0"/>
        <v>11100</v>
      </c>
      <c r="H42" s="485"/>
      <c r="K42" s="306"/>
      <c r="L42" s="305"/>
    </row>
    <row r="43" spans="1:12" ht="18.75">
      <c r="A43" s="348"/>
      <c r="B43" s="254">
        <v>36</v>
      </c>
      <c r="C43" s="545" t="s">
        <v>2084</v>
      </c>
      <c r="D43" s="255">
        <v>11100</v>
      </c>
      <c r="E43" s="257"/>
      <c r="F43" s="576"/>
      <c r="G43" s="256">
        <f t="shared" si="0"/>
        <v>11100</v>
      </c>
      <c r="H43" s="485"/>
      <c r="K43" s="306"/>
      <c r="L43" s="305"/>
    </row>
    <row r="44" spans="1:12" ht="18.75">
      <c r="A44" s="348"/>
      <c r="B44" s="254">
        <v>37</v>
      </c>
      <c r="C44" s="545" t="s">
        <v>2085</v>
      </c>
      <c r="D44" s="257">
        <v>11100</v>
      </c>
      <c r="E44" s="257"/>
      <c r="F44" s="576"/>
      <c r="G44" s="256">
        <f t="shared" si="0"/>
        <v>11100</v>
      </c>
      <c r="H44" s="485"/>
      <c r="K44" s="306"/>
      <c r="L44" s="305"/>
    </row>
    <row r="45" spans="1:12" ht="18.75">
      <c r="A45" s="348" t="s">
        <v>2966</v>
      </c>
      <c r="B45" s="254" t="s">
        <v>3015</v>
      </c>
      <c r="C45" s="545" t="s">
        <v>2086</v>
      </c>
      <c r="D45" s="257">
        <v>11100</v>
      </c>
      <c r="E45" s="257">
        <v>11100</v>
      </c>
      <c r="F45" s="576"/>
      <c r="G45" s="256">
        <f t="shared" si="0"/>
        <v>0</v>
      </c>
      <c r="H45" s="485"/>
      <c r="K45" s="306"/>
      <c r="L45" s="305"/>
    </row>
    <row r="46" spans="1:12" ht="18.75">
      <c r="A46" s="348"/>
      <c r="B46" s="254">
        <v>39</v>
      </c>
      <c r="C46" s="545" t="s">
        <v>2087</v>
      </c>
      <c r="D46" s="257">
        <v>11100</v>
      </c>
      <c r="E46" s="257"/>
      <c r="F46" s="576"/>
      <c r="G46" s="256">
        <f t="shared" si="0"/>
        <v>11100</v>
      </c>
      <c r="H46" s="485"/>
      <c r="K46" s="306"/>
      <c r="L46" s="305"/>
    </row>
    <row r="47" spans="1:12" ht="18.75">
      <c r="A47" s="348" t="s">
        <v>2731</v>
      </c>
      <c r="B47" s="254" t="s">
        <v>2752</v>
      </c>
      <c r="C47" s="545" t="s">
        <v>259</v>
      </c>
      <c r="D47" s="257">
        <v>11100</v>
      </c>
      <c r="E47" s="257">
        <v>11100</v>
      </c>
      <c r="F47" s="576"/>
      <c r="G47" s="256">
        <f t="shared" si="0"/>
        <v>0</v>
      </c>
      <c r="H47" s="485"/>
      <c r="K47" s="306"/>
      <c r="L47" s="305"/>
    </row>
    <row r="48" spans="1:12" ht="18.75">
      <c r="A48" s="348" t="s">
        <v>3118</v>
      </c>
      <c r="B48" s="254" t="s">
        <v>3113</v>
      </c>
      <c r="C48" s="545" t="s">
        <v>2088</v>
      </c>
      <c r="D48" s="257">
        <v>11100</v>
      </c>
      <c r="E48" s="257">
        <v>11100</v>
      </c>
      <c r="F48" s="576"/>
      <c r="G48" s="256">
        <f t="shared" si="0"/>
        <v>0</v>
      </c>
      <c r="H48" s="485"/>
      <c r="K48" s="306"/>
      <c r="L48" s="305"/>
    </row>
    <row r="49" spans="1:12" ht="18.75">
      <c r="A49" s="348"/>
      <c r="B49" s="254">
        <v>42</v>
      </c>
      <c r="C49" s="545" t="s">
        <v>2089</v>
      </c>
      <c r="D49" s="257">
        <v>11100</v>
      </c>
      <c r="E49" s="257"/>
      <c r="F49" s="576"/>
      <c r="G49" s="256">
        <f t="shared" si="0"/>
        <v>11100</v>
      </c>
      <c r="H49" s="485"/>
      <c r="K49" s="306"/>
      <c r="L49" s="305"/>
    </row>
    <row r="50" spans="1:12" ht="18.75">
      <c r="A50" s="348"/>
      <c r="B50" s="254">
        <v>43</v>
      </c>
      <c r="C50" s="545" t="s">
        <v>2090</v>
      </c>
      <c r="D50" s="257">
        <v>11100</v>
      </c>
      <c r="E50" s="257"/>
      <c r="F50" s="576"/>
      <c r="G50" s="256">
        <f t="shared" si="0"/>
        <v>11100</v>
      </c>
      <c r="H50" s="485"/>
      <c r="K50" s="306"/>
      <c r="L50" s="305"/>
    </row>
    <row r="51" spans="1:12" ht="18.75">
      <c r="A51" s="348"/>
      <c r="B51" s="254">
        <v>44</v>
      </c>
      <c r="C51" s="545" t="s">
        <v>2091</v>
      </c>
      <c r="D51" s="257">
        <v>11100</v>
      </c>
      <c r="E51" s="257"/>
      <c r="F51" s="576"/>
      <c r="G51" s="256">
        <f t="shared" si="0"/>
        <v>11100</v>
      </c>
      <c r="H51" s="485"/>
      <c r="K51" s="306"/>
      <c r="L51" s="305"/>
    </row>
    <row r="52" spans="1:12" ht="18.75">
      <c r="A52" s="348" t="s">
        <v>2731</v>
      </c>
      <c r="B52" s="254" t="s">
        <v>2752</v>
      </c>
      <c r="C52" s="545" t="s">
        <v>300</v>
      </c>
      <c r="D52" s="257">
        <v>11100</v>
      </c>
      <c r="E52" s="257">
        <v>11100</v>
      </c>
      <c r="F52" s="576"/>
      <c r="G52" s="256">
        <f t="shared" si="0"/>
        <v>0</v>
      </c>
      <c r="H52" s="485"/>
      <c r="K52" s="306"/>
      <c r="L52" s="305"/>
    </row>
    <row r="53" spans="1:12" ht="18.75">
      <c r="A53" s="348" t="s">
        <v>3118</v>
      </c>
      <c r="B53" s="254" t="s">
        <v>3113</v>
      </c>
      <c r="C53" s="545" t="s">
        <v>2092</v>
      </c>
      <c r="D53" s="257">
        <v>11100</v>
      </c>
      <c r="E53" s="257">
        <v>11100</v>
      </c>
      <c r="F53" s="576"/>
      <c r="G53" s="256">
        <f t="shared" si="0"/>
        <v>0</v>
      </c>
      <c r="H53" s="485"/>
      <c r="K53" s="306"/>
      <c r="L53" s="305"/>
    </row>
    <row r="54" spans="1:12" ht="18.75">
      <c r="A54" s="348"/>
      <c r="B54" s="254">
        <v>47</v>
      </c>
      <c r="C54" s="545" t="s">
        <v>298</v>
      </c>
      <c r="D54" s="257">
        <v>11100</v>
      </c>
      <c r="E54" s="257"/>
      <c r="F54" s="576"/>
      <c r="G54" s="256">
        <f t="shared" si="0"/>
        <v>11100</v>
      </c>
      <c r="H54" s="485"/>
      <c r="K54" s="306"/>
      <c r="L54" s="305"/>
    </row>
    <row r="55" spans="1:12" ht="18.75">
      <c r="A55" s="348" t="s">
        <v>2669</v>
      </c>
      <c r="B55" s="254" t="s">
        <v>2686</v>
      </c>
      <c r="C55" s="545" t="s">
        <v>2093</v>
      </c>
      <c r="D55" s="257">
        <v>11100</v>
      </c>
      <c r="E55" s="257">
        <v>11100</v>
      </c>
      <c r="F55" s="576"/>
      <c r="G55" s="256">
        <f t="shared" si="0"/>
        <v>0</v>
      </c>
      <c r="H55" s="485"/>
      <c r="K55" s="306"/>
      <c r="L55" s="305"/>
    </row>
    <row r="56" spans="1:12" ht="18.75">
      <c r="A56" s="348"/>
      <c r="B56" s="254">
        <v>49</v>
      </c>
      <c r="C56" s="545" t="s">
        <v>2094</v>
      </c>
      <c r="D56" s="257">
        <v>11100</v>
      </c>
      <c r="E56" s="257"/>
      <c r="F56" s="576"/>
      <c r="G56" s="256">
        <f t="shared" si="0"/>
        <v>11100</v>
      </c>
      <c r="H56" s="485"/>
      <c r="K56" s="306"/>
      <c r="L56" s="305"/>
    </row>
    <row r="57" spans="1:12" ht="18.75">
      <c r="A57" s="348" t="s">
        <v>2966</v>
      </c>
      <c r="B57" s="254" t="s">
        <v>3014</v>
      </c>
      <c r="C57" s="545" t="s">
        <v>2095</v>
      </c>
      <c r="D57" s="257">
        <v>11100</v>
      </c>
      <c r="E57" s="257">
        <v>11100</v>
      </c>
      <c r="F57" s="576"/>
      <c r="G57" s="256">
        <f t="shared" si="0"/>
        <v>0</v>
      </c>
      <c r="H57" s="485"/>
      <c r="K57" s="306"/>
      <c r="L57" s="305"/>
    </row>
    <row r="58" spans="1:12" ht="18.75">
      <c r="A58" s="348" t="s">
        <v>2731</v>
      </c>
      <c r="B58" s="254" t="s">
        <v>2752</v>
      </c>
      <c r="C58" s="545" t="s">
        <v>299</v>
      </c>
      <c r="D58" s="257">
        <v>11100</v>
      </c>
      <c r="E58" s="257">
        <v>11100</v>
      </c>
      <c r="F58" s="576"/>
      <c r="G58" s="256">
        <f t="shared" si="0"/>
        <v>0</v>
      </c>
      <c r="H58" s="485"/>
      <c r="K58" s="306"/>
      <c r="L58" s="305"/>
    </row>
    <row r="59" spans="1:12" ht="18.75">
      <c r="A59" s="348"/>
      <c r="B59" s="254">
        <v>52</v>
      </c>
      <c r="C59" s="545" t="s">
        <v>2096</v>
      </c>
      <c r="D59" s="257">
        <v>11100</v>
      </c>
      <c r="E59" s="257"/>
      <c r="F59" s="576"/>
      <c r="G59" s="256">
        <f t="shared" si="0"/>
        <v>11100</v>
      </c>
      <c r="H59" s="485"/>
      <c r="K59" s="306"/>
      <c r="L59" s="305"/>
    </row>
    <row r="60" spans="1:12" ht="18.75">
      <c r="A60" s="348" t="s">
        <v>3118</v>
      </c>
      <c r="B60" s="254" t="s">
        <v>3113</v>
      </c>
      <c r="C60" s="545" t="s">
        <v>2097</v>
      </c>
      <c r="D60" s="257">
        <v>11100</v>
      </c>
      <c r="E60" s="257">
        <v>11100</v>
      </c>
      <c r="F60" s="576"/>
      <c r="G60" s="256">
        <f t="shared" si="0"/>
        <v>0</v>
      </c>
      <c r="H60" s="485"/>
      <c r="K60" s="306"/>
      <c r="L60" s="305"/>
    </row>
    <row r="61" spans="1:12" ht="18.75">
      <c r="A61" s="348" t="s">
        <v>2731</v>
      </c>
      <c r="B61" s="254" t="s">
        <v>2752</v>
      </c>
      <c r="C61" s="545" t="s">
        <v>2098</v>
      </c>
      <c r="D61" s="257">
        <v>11100</v>
      </c>
      <c r="E61" s="257">
        <v>11100</v>
      </c>
      <c r="F61" s="576"/>
      <c r="G61" s="256">
        <f t="shared" si="0"/>
        <v>0</v>
      </c>
      <c r="H61" s="485"/>
      <c r="K61" s="306"/>
      <c r="L61" s="305"/>
    </row>
    <row r="62" spans="1:12" ht="18.75">
      <c r="A62" s="348" t="s">
        <v>2966</v>
      </c>
      <c r="B62" s="254" t="s">
        <v>3014</v>
      </c>
      <c r="C62" s="545" t="s">
        <v>2099</v>
      </c>
      <c r="D62" s="257">
        <v>11100</v>
      </c>
      <c r="E62" s="257">
        <v>10500</v>
      </c>
      <c r="F62" s="576"/>
      <c r="G62" s="256">
        <f t="shared" si="0"/>
        <v>600</v>
      </c>
      <c r="H62" s="485"/>
      <c r="K62" s="306"/>
      <c r="L62" s="305"/>
    </row>
    <row r="63" spans="1:12" ht="18.75">
      <c r="A63" s="348" t="s">
        <v>2966</v>
      </c>
      <c r="B63" s="254" t="s">
        <v>3015</v>
      </c>
      <c r="C63" s="545" t="s">
        <v>2100</v>
      </c>
      <c r="D63" s="257">
        <v>11100</v>
      </c>
      <c r="E63" s="257">
        <v>11100</v>
      </c>
      <c r="F63" s="576"/>
      <c r="G63" s="256">
        <f t="shared" si="0"/>
        <v>0</v>
      </c>
      <c r="H63" s="485"/>
      <c r="K63" s="306"/>
      <c r="L63" s="305"/>
    </row>
    <row r="64" spans="1:12" ht="18.75">
      <c r="A64" s="348"/>
      <c r="B64" s="254">
        <v>57</v>
      </c>
      <c r="C64" s="545" t="s">
        <v>258</v>
      </c>
      <c r="D64" s="257">
        <v>11100</v>
      </c>
      <c r="E64" s="257"/>
      <c r="F64" s="576"/>
      <c r="G64" s="256">
        <f t="shared" si="0"/>
        <v>11100</v>
      </c>
      <c r="H64" s="485"/>
      <c r="K64" s="306"/>
      <c r="L64" s="305"/>
    </row>
    <row r="65" spans="1:12" ht="18.75">
      <c r="A65" s="348"/>
      <c r="B65" s="254">
        <v>58</v>
      </c>
      <c r="C65" s="545" t="s">
        <v>2101</v>
      </c>
      <c r="D65" s="257">
        <v>11100</v>
      </c>
      <c r="E65" s="257"/>
      <c r="F65" s="576"/>
      <c r="G65" s="256">
        <f t="shared" si="0"/>
        <v>11100</v>
      </c>
      <c r="H65" s="485"/>
      <c r="K65" s="306"/>
      <c r="L65" s="305"/>
    </row>
    <row r="66" spans="1:12" ht="18.75">
      <c r="A66" s="348"/>
      <c r="B66" s="254">
        <v>59</v>
      </c>
      <c r="C66" s="545" t="s">
        <v>261</v>
      </c>
      <c r="D66" s="257">
        <v>11100</v>
      </c>
      <c r="E66" s="257"/>
      <c r="F66" s="576"/>
      <c r="G66" s="256">
        <f t="shared" si="0"/>
        <v>11100</v>
      </c>
      <c r="H66" s="485"/>
      <c r="K66" s="306"/>
      <c r="L66" s="305"/>
    </row>
    <row r="67" spans="1:12" ht="18.75">
      <c r="A67" s="348"/>
      <c r="B67" s="254">
        <v>60</v>
      </c>
      <c r="C67" s="545" t="s">
        <v>72</v>
      </c>
      <c r="D67" s="257">
        <v>11100</v>
      </c>
      <c r="E67" s="257"/>
      <c r="F67" s="576"/>
      <c r="G67" s="256">
        <f t="shared" si="0"/>
        <v>11100</v>
      </c>
      <c r="H67" s="485"/>
      <c r="K67" s="306"/>
      <c r="L67" s="305"/>
    </row>
    <row r="68" spans="1:12" ht="18.75">
      <c r="A68" s="348"/>
      <c r="B68" s="254">
        <v>61</v>
      </c>
      <c r="C68" s="545" t="s">
        <v>262</v>
      </c>
      <c r="D68" s="257">
        <v>11100</v>
      </c>
      <c r="E68" s="257"/>
      <c r="F68" s="576"/>
      <c r="G68" s="256">
        <f t="shared" si="0"/>
        <v>11100</v>
      </c>
      <c r="H68" s="485"/>
      <c r="K68" s="306"/>
      <c r="L68" s="305"/>
    </row>
    <row r="69" spans="1:12" ht="18.75">
      <c r="A69" s="348" t="s">
        <v>2966</v>
      </c>
      <c r="B69" s="254" t="s">
        <v>3015</v>
      </c>
      <c r="C69" s="545" t="s">
        <v>70</v>
      </c>
      <c r="D69" s="257">
        <v>11100</v>
      </c>
      <c r="E69" s="257">
        <v>11100</v>
      </c>
      <c r="F69" s="576"/>
      <c r="G69" s="256">
        <f t="shared" si="0"/>
        <v>0</v>
      </c>
      <c r="H69" s="485"/>
      <c r="K69" s="306"/>
      <c r="L69" s="305"/>
    </row>
    <row r="70" spans="1:12" ht="18.75">
      <c r="A70" s="348"/>
      <c r="B70" s="254">
        <v>63</v>
      </c>
      <c r="C70" s="545" t="s">
        <v>71</v>
      </c>
      <c r="D70" s="257">
        <v>11100</v>
      </c>
      <c r="E70" s="257"/>
      <c r="F70" s="576"/>
      <c r="G70" s="256">
        <f t="shared" si="0"/>
        <v>11100</v>
      </c>
      <c r="H70" s="485"/>
      <c r="K70" s="306"/>
      <c r="L70" s="305"/>
    </row>
    <row r="71" spans="1:12" ht="18.75">
      <c r="A71" s="348"/>
      <c r="B71" s="254">
        <v>64</v>
      </c>
      <c r="C71" s="545" t="s">
        <v>2102</v>
      </c>
      <c r="D71" s="257">
        <v>11100</v>
      </c>
      <c r="E71" s="257"/>
      <c r="F71" s="576"/>
      <c r="G71" s="256">
        <f t="shared" si="0"/>
        <v>11100</v>
      </c>
      <c r="H71" s="485"/>
      <c r="K71" s="306"/>
      <c r="L71" s="305"/>
    </row>
    <row r="72" spans="1:12" ht="18.75">
      <c r="A72" s="348" t="s">
        <v>2966</v>
      </c>
      <c r="B72" s="254" t="s">
        <v>3014</v>
      </c>
      <c r="C72" s="545" t="s">
        <v>2103</v>
      </c>
      <c r="D72" s="257">
        <v>11100</v>
      </c>
      <c r="E72" s="257">
        <v>11100</v>
      </c>
      <c r="F72" s="576"/>
      <c r="G72" s="256">
        <f t="shared" si="0"/>
        <v>0</v>
      </c>
      <c r="H72" s="485"/>
      <c r="K72" s="306"/>
      <c r="L72" s="305"/>
    </row>
    <row r="73" spans="1:12" ht="18.75">
      <c r="A73" s="348"/>
      <c r="B73" s="254">
        <v>66</v>
      </c>
      <c r="C73" s="545" t="s">
        <v>260</v>
      </c>
      <c r="D73" s="257">
        <v>11100</v>
      </c>
      <c r="E73" s="257"/>
      <c r="F73" s="576"/>
      <c r="G73" s="256">
        <f aca="true" t="shared" si="1" ref="G73:G136">D73-E73</f>
        <v>11100</v>
      </c>
      <c r="H73" s="485"/>
      <c r="K73" s="306"/>
      <c r="L73" s="305"/>
    </row>
    <row r="74" spans="1:12" ht="18.75">
      <c r="A74" s="348"/>
      <c r="B74" s="254">
        <v>67</v>
      </c>
      <c r="C74" s="545" t="s">
        <v>313</v>
      </c>
      <c r="D74" s="257">
        <v>11100</v>
      </c>
      <c r="E74" s="257"/>
      <c r="F74" s="576"/>
      <c r="G74" s="256">
        <f t="shared" si="1"/>
        <v>11100</v>
      </c>
      <c r="H74" s="485"/>
      <c r="K74" s="306"/>
      <c r="L74" s="305"/>
    </row>
    <row r="75" spans="1:12" ht="18.75">
      <c r="A75" s="348"/>
      <c r="B75" s="254">
        <v>68</v>
      </c>
      <c r="C75" s="545" t="s">
        <v>2104</v>
      </c>
      <c r="D75" s="257">
        <v>11100</v>
      </c>
      <c r="E75" s="257"/>
      <c r="F75" s="576"/>
      <c r="G75" s="256">
        <f t="shared" si="1"/>
        <v>11100</v>
      </c>
      <c r="H75" s="485"/>
      <c r="K75" s="306"/>
      <c r="L75" s="305"/>
    </row>
    <row r="76" spans="1:12" ht="18.75">
      <c r="A76" s="348"/>
      <c r="B76" s="254">
        <v>69</v>
      </c>
      <c r="C76" s="545" t="s">
        <v>2105</v>
      </c>
      <c r="D76" s="257">
        <v>11100</v>
      </c>
      <c r="E76" s="257"/>
      <c r="F76" s="576"/>
      <c r="G76" s="256">
        <f t="shared" si="1"/>
        <v>11100</v>
      </c>
      <c r="H76" s="485"/>
      <c r="K76" s="306"/>
      <c r="L76" s="305"/>
    </row>
    <row r="77" spans="1:12" ht="18.75">
      <c r="A77" s="348" t="s">
        <v>2966</v>
      </c>
      <c r="B77" s="254" t="s">
        <v>3014</v>
      </c>
      <c r="C77" s="545" t="s">
        <v>2106</v>
      </c>
      <c r="D77" s="257">
        <v>11100</v>
      </c>
      <c r="E77" s="257">
        <v>11100</v>
      </c>
      <c r="F77" s="576"/>
      <c r="G77" s="256">
        <f t="shared" si="1"/>
        <v>0</v>
      </c>
      <c r="H77" s="485"/>
      <c r="K77" s="306"/>
      <c r="L77" s="305"/>
    </row>
    <row r="78" spans="1:12" ht="18.75">
      <c r="A78" s="348"/>
      <c r="B78" s="254">
        <v>71</v>
      </c>
      <c r="C78" s="545" t="s">
        <v>2107</v>
      </c>
      <c r="D78" s="257">
        <v>11100</v>
      </c>
      <c r="E78" s="257"/>
      <c r="F78" s="576"/>
      <c r="G78" s="256">
        <f t="shared" si="1"/>
        <v>11100</v>
      </c>
      <c r="H78" s="485"/>
      <c r="K78" s="306"/>
      <c r="L78" s="305"/>
    </row>
    <row r="79" spans="1:12" ht="18.75">
      <c r="A79" s="348" t="s">
        <v>2966</v>
      </c>
      <c r="B79" s="254" t="s">
        <v>3014</v>
      </c>
      <c r="C79" s="545" t="s">
        <v>2108</v>
      </c>
      <c r="D79" s="257">
        <v>11100</v>
      </c>
      <c r="E79" s="257">
        <v>11100</v>
      </c>
      <c r="F79" s="576"/>
      <c r="G79" s="256">
        <f t="shared" si="1"/>
        <v>0</v>
      </c>
      <c r="H79" s="485"/>
      <c r="K79" s="306"/>
      <c r="L79" s="305"/>
    </row>
    <row r="80" spans="1:12" ht="18.75">
      <c r="A80" s="348" t="s">
        <v>3118</v>
      </c>
      <c r="B80" s="254" t="s">
        <v>3113</v>
      </c>
      <c r="C80" s="545" t="s">
        <v>2109</v>
      </c>
      <c r="D80" s="257">
        <v>11100</v>
      </c>
      <c r="E80" s="257">
        <v>11100</v>
      </c>
      <c r="F80" s="576"/>
      <c r="G80" s="256">
        <f t="shared" si="1"/>
        <v>0</v>
      </c>
      <c r="H80" s="485"/>
      <c r="K80" s="306"/>
      <c r="L80" s="305"/>
    </row>
    <row r="81" spans="1:12" ht="18.75">
      <c r="A81" s="348"/>
      <c r="B81" s="254">
        <v>74</v>
      </c>
      <c r="C81" s="545" t="s">
        <v>2110</v>
      </c>
      <c r="D81" s="257">
        <v>11100</v>
      </c>
      <c r="E81" s="257"/>
      <c r="F81" s="576"/>
      <c r="G81" s="256">
        <f t="shared" si="1"/>
        <v>11100</v>
      </c>
      <c r="H81" s="485"/>
      <c r="K81" s="306"/>
      <c r="L81" s="305"/>
    </row>
    <row r="82" spans="1:12" ht="18.75">
      <c r="A82" s="348" t="s">
        <v>2966</v>
      </c>
      <c r="B82" s="254" t="s">
        <v>3014</v>
      </c>
      <c r="C82" s="545" t="s">
        <v>322</v>
      </c>
      <c r="D82" s="257">
        <v>11100</v>
      </c>
      <c r="E82" s="257">
        <v>11100</v>
      </c>
      <c r="F82" s="576"/>
      <c r="G82" s="256">
        <f t="shared" si="1"/>
        <v>0</v>
      </c>
      <c r="H82" s="485"/>
      <c r="K82" s="306"/>
      <c r="L82" s="305"/>
    </row>
    <row r="83" spans="1:12" ht="18.75">
      <c r="A83" s="348"/>
      <c r="B83" s="254">
        <v>76</v>
      </c>
      <c r="C83" s="545" t="s">
        <v>2111</v>
      </c>
      <c r="D83" s="257">
        <v>11100</v>
      </c>
      <c r="E83" s="257"/>
      <c r="F83" s="576"/>
      <c r="G83" s="256">
        <f t="shared" si="1"/>
        <v>11100</v>
      </c>
      <c r="H83" s="485"/>
      <c r="K83" s="306"/>
      <c r="L83" s="305"/>
    </row>
    <row r="84" spans="1:12" ht="18.75">
      <c r="A84" s="348" t="s">
        <v>2966</v>
      </c>
      <c r="B84" s="254" t="s">
        <v>3014</v>
      </c>
      <c r="C84" s="545" t="s">
        <v>2112</v>
      </c>
      <c r="D84" s="257">
        <v>11100</v>
      </c>
      <c r="E84" s="257">
        <v>11100</v>
      </c>
      <c r="F84" s="576"/>
      <c r="G84" s="256">
        <f t="shared" si="1"/>
        <v>0</v>
      </c>
      <c r="H84" s="485"/>
      <c r="K84" s="306"/>
      <c r="L84" s="305"/>
    </row>
    <row r="85" spans="1:12" ht="18.75">
      <c r="A85" s="348"/>
      <c r="B85" s="254">
        <v>78</v>
      </c>
      <c r="C85" s="545" t="s">
        <v>301</v>
      </c>
      <c r="D85" s="257">
        <v>11100</v>
      </c>
      <c r="E85" s="257"/>
      <c r="F85" s="576"/>
      <c r="G85" s="256">
        <f t="shared" si="1"/>
        <v>11100</v>
      </c>
      <c r="H85" s="485"/>
      <c r="K85" s="306"/>
      <c r="L85" s="305"/>
    </row>
    <row r="86" spans="1:12" ht="18.75">
      <c r="A86" s="348"/>
      <c r="B86" s="254">
        <v>79</v>
      </c>
      <c r="C86" s="545" t="s">
        <v>2113</v>
      </c>
      <c r="D86" s="257">
        <v>11100</v>
      </c>
      <c r="E86" s="257"/>
      <c r="F86" s="576"/>
      <c r="G86" s="256">
        <f t="shared" si="1"/>
        <v>11100</v>
      </c>
      <c r="H86" s="485"/>
      <c r="K86" s="306"/>
      <c r="L86" s="305"/>
    </row>
    <row r="87" spans="1:12" ht="18.75">
      <c r="A87" s="348" t="s">
        <v>3118</v>
      </c>
      <c r="B87" s="254" t="s">
        <v>3113</v>
      </c>
      <c r="C87" s="545" t="s">
        <v>2114</v>
      </c>
      <c r="D87" s="257">
        <v>11100</v>
      </c>
      <c r="E87" s="257">
        <v>11100</v>
      </c>
      <c r="F87" s="576"/>
      <c r="G87" s="256">
        <f t="shared" si="1"/>
        <v>0</v>
      </c>
      <c r="H87" s="485"/>
      <c r="K87" s="306"/>
      <c r="L87" s="305"/>
    </row>
    <row r="88" spans="1:12" ht="18.75">
      <c r="A88" s="348"/>
      <c r="B88" s="254">
        <v>81</v>
      </c>
      <c r="C88" s="545" t="s">
        <v>2115</v>
      </c>
      <c r="D88" s="257">
        <v>11100</v>
      </c>
      <c r="E88" s="257"/>
      <c r="F88" s="576"/>
      <c r="G88" s="256">
        <f t="shared" si="1"/>
        <v>11100</v>
      </c>
      <c r="H88" s="485"/>
      <c r="K88" s="306"/>
      <c r="L88" s="305"/>
    </row>
    <row r="89" spans="1:12" ht="18.75">
      <c r="A89" s="348"/>
      <c r="B89" s="254">
        <v>82</v>
      </c>
      <c r="C89" s="545" t="s">
        <v>2116</v>
      </c>
      <c r="D89" s="257">
        <v>11100</v>
      </c>
      <c r="E89" s="257"/>
      <c r="F89" s="576"/>
      <c r="G89" s="256">
        <f t="shared" si="1"/>
        <v>11100</v>
      </c>
      <c r="H89" s="485"/>
      <c r="K89" s="306"/>
      <c r="L89" s="305"/>
    </row>
    <row r="90" spans="1:12" ht="18.75">
      <c r="A90" s="348" t="s">
        <v>3118</v>
      </c>
      <c r="B90" s="254" t="s">
        <v>3113</v>
      </c>
      <c r="C90" s="545" t="s">
        <v>2117</v>
      </c>
      <c r="D90" s="257">
        <v>11100</v>
      </c>
      <c r="E90" s="257">
        <v>11100</v>
      </c>
      <c r="F90" s="576"/>
      <c r="G90" s="256">
        <f t="shared" si="1"/>
        <v>0</v>
      </c>
      <c r="H90" s="485"/>
      <c r="K90" s="306"/>
      <c r="L90" s="305"/>
    </row>
    <row r="91" spans="1:12" ht="18.75">
      <c r="A91" s="348"/>
      <c r="B91" s="254">
        <v>84</v>
      </c>
      <c r="C91" s="545" t="s">
        <v>2118</v>
      </c>
      <c r="D91" s="257">
        <v>11100</v>
      </c>
      <c r="E91" s="257"/>
      <c r="F91" s="576"/>
      <c r="G91" s="256">
        <f t="shared" si="1"/>
        <v>11100</v>
      </c>
      <c r="H91" s="485"/>
      <c r="K91" s="306"/>
      <c r="L91" s="305"/>
    </row>
    <row r="92" spans="1:12" ht="18.75">
      <c r="A92" s="348"/>
      <c r="B92" s="254">
        <v>85</v>
      </c>
      <c r="C92" s="545" t="s">
        <v>323</v>
      </c>
      <c r="D92" s="257">
        <v>11100</v>
      </c>
      <c r="E92" s="257"/>
      <c r="F92" s="576"/>
      <c r="G92" s="256">
        <f t="shared" si="1"/>
        <v>11100</v>
      </c>
      <c r="H92" s="485"/>
      <c r="K92" s="306"/>
      <c r="L92" s="305"/>
    </row>
    <row r="93" spans="1:12" ht="18.75">
      <c r="A93" s="348"/>
      <c r="B93" s="254">
        <v>86</v>
      </c>
      <c r="C93" s="545" t="s">
        <v>2119</v>
      </c>
      <c r="D93" s="257">
        <v>11100</v>
      </c>
      <c r="E93" s="257"/>
      <c r="F93" s="576"/>
      <c r="G93" s="256">
        <f t="shared" si="1"/>
        <v>11100</v>
      </c>
      <c r="H93" s="485"/>
      <c r="K93" s="306"/>
      <c r="L93" s="305"/>
    </row>
    <row r="94" spans="1:12" ht="18.75">
      <c r="A94" s="348" t="s">
        <v>2966</v>
      </c>
      <c r="B94" s="254" t="s">
        <v>3014</v>
      </c>
      <c r="C94" s="545" t="s">
        <v>315</v>
      </c>
      <c r="D94" s="257">
        <v>11100</v>
      </c>
      <c r="E94" s="257">
        <v>11100</v>
      </c>
      <c r="F94" s="576"/>
      <c r="G94" s="256">
        <f t="shared" si="1"/>
        <v>0</v>
      </c>
      <c r="H94" s="485"/>
      <c r="K94" s="306"/>
      <c r="L94" s="305"/>
    </row>
    <row r="95" spans="1:12" ht="18.75">
      <c r="A95" s="348" t="s">
        <v>2966</v>
      </c>
      <c r="B95" s="254" t="s">
        <v>3014</v>
      </c>
      <c r="C95" s="545" t="s">
        <v>302</v>
      </c>
      <c r="D95" s="257">
        <v>11100</v>
      </c>
      <c r="E95" s="257">
        <v>11100</v>
      </c>
      <c r="F95" s="576"/>
      <c r="G95" s="256">
        <f t="shared" si="1"/>
        <v>0</v>
      </c>
      <c r="H95" s="485"/>
      <c r="K95" s="306"/>
      <c r="L95" s="305"/>
    </row>
    <row r="96" spans="1:12" ht="18.75">
      <c r="A96" s="348"/>
      <c r="B96" s="254">
        <v>89</v>
      </c>
      <c r="C96" s="545" t="s">
        <v>285</v>
      </c>
      <c r="D96" s="257">
        <v>11100</v>
      </c>
      <c r="E96" s="257"/>
      <c r="F96" s="576"/>
      <c r="G96" s="256">
        <f t="shared" si="1"/>
        <v>11100</v>
      </c>
      <c r="H96" s="485"/>
      <c r="K96" s="306"/>
      <c r="L96" s="305"/>
    </row>
    <row r="97" spans="1:12" ht="18.75">
      <c r="A97" s="348"/>
      <c r="B97" s="254">
        <v>90</v>
      </c>
      <c r="C97" s="545" t="s">
        <v>286</v>
      </c>
      <c r="D97" s="257">
        <v>11100</v>
      </c>
      <c r="E97" s="257"/>
      <c r="F97" s="576"/>
      <c r="G97" s="256">
        <f t="shared" si="1"/>
        <v>11100</v>
      </c>
      <c r="H97" s="485"/>
      <c r="K97" s="306"/>
      <c r="L97" s="305"/>
    </row>
    <row r="98" spans="1:12" ht="18.75">
      <c r="A98" s="348" t="s">
        <v>2966</v>
      </c>
      <c r="B98" s="254" t="s">
        <v>3014</v>
      </c>
      <c r="C98" s="545" t="s">
        <v>2120</v>
      </c>
      <c r="D98" s="255">
        <v>11100</v>
      </c>
      <c r="E98" s="255">
        <v>11100</v>
      </c>
      <c r="F98" s="576"/>
      <c r="G98" s="256">
        <f t="shared" si="1"/>
        <v>0</v>
      </c>
      <c r="H98" s="485"/>
      <c r="K98" s="306"/>
      <c r="L98" s="305"/>
    </row>
    <row r="99" spans="1:12" ht="18.75">
      <c r="A99" s="348"/>
      <c r="B99" s="254">
        <v>92</v>
      </c>
      <c r="C99" s="545" t="s">
        <v>284</v>
      </c>
      <c r="D99" s="255">
        <v>11100</v>
      </c>
      <c r="E99" s="255"/>
      <c r="F99" s="576"/>
      <c r="G99" s="256">
        <f t="shared" si="1"/>
        <v>11100</v>
      </c>
      <c r="H99" s="485"/>
      <c r="K99" s="306"/>
      <c r="L99" s="305"/>
    </row>
    <row r="100" spans="1:12" ht="18.75">
      <c r="A100" s="348"/>
      <c r="B100" s="254">
        <v>93</v>
      </c>
      <c r="C100" s="545" t="s">
        <v>2121</v>
      </c>
      <c r="D100" s="85">
        <v>18300</v>
      </c>
      <c r="E100" s="255"/>
      <c r="F100" s="576"/>
      <c r="G100" s="256">
        <f t="shared" si="1"/>
        <v>18300</v>
      </c>
      <c r="H100" s="485"/>
      <c r="K100" s="306"/>
      <c r="L100" s="106"/>
    </row>
    <row r="101" spans="1:12" ht="18.75">
      <c r="A101" s="348" t="s">
        <v>2966</v>
      </c>
      <c r="B101" s="254" t="s">
        <v>3015</v>
      </c>
      <c r="C101" s="545" t="s">
        <v>2122</v>
      </c>
      <c r="D101" s="85">
        <v>18300</v>
      </c>
      <c r="E101" s="255">
        <v>17100</v>
      </c>
      <c r="F101" s="576"/>
      <c r="G101" s="256">
        <f t="shared" si="1"/>
        <v>1200</v>
      </c>
      <c r="H101" s="485"/>
      <c r="K101" s="306"/>
      <c r="L101" s="106"/>
    </row>
    <row r="102" spans="1:12" ht="18.75">
      <c r="A102" s="348" t="s">
        <v>2966</v>
      </c>
      <c r="B102" s="254" t="s">
        <v>3015</v>
      </c>
      <c r="C102" s="545" t="s">
        <v>2123</v>
      </c>
      <c r="D102" s="85">
        <v>18300</v>
      </c>
      <c r="E102" s="85">
        <v>18300</v>
      </c>
      <c r="F102" s="576"/>
      <c r="G102" s="256">
        <f t="shared" si="1"/>
        <v>0</v>
      </c>
      <c r="H102" s="485"/>
      <c r="K102" s="306"/>
      <c r="L102" s="106"/>
    </row>
    <row r="103" spans="1:12" ht="18.75">
      <c r="A103" s="348" t="s">
        <v>2966</v>
      </c>
      <c r="B103" s="254" t="s">
        <v>3014</v>
      </c>
      <c r="C103" s="545" t="s">
        <v>283</v>
      </c>
      <c r="D103" s="85">
        <v>18300</v>
      </c>
      <c r="E103" s="85">
        <v>18300</v>
      </c>
      <c r="F103" s="576"/>
      <c r="G103" s="256">
        <f t="shared" si="1"/>
        <v>0</v>
      </c>
      <c r="H103" s="485"/>
      <c r="K103" s="306"/>
      <c r="L103" s="106"/>
    </row>
    <row r="104" spans="1:12" ht="18.75">
      <c r="A104" s="348" t="s">
        <v>3118</v>
      </c>
      <c r="B104" s="254" t="s">
        <v>3113</v>
      </c>
      <c r="C104" s="12" t="s">
        <v>2194</v>
      </c>
      <c r="D104" s="255">
        <v>11100</v>
      </c>
      <c r="E104" s="255">
        <v>11100</v>
      </c>
      <c r="F104" s="576"/>
      <c r="G104" s="256">
        <f t="shared" si="1"/>
        <v>0</v>
      </c>
      <c r="H104" s="485"/>
      <c r="K104" s="306"/>
      <c r="L104" s="305"/>
    </row>
    <row r="105" spans="1:12" ht="18.75">
      <c r="A105" s="348" t="s">
        <v>2966</v>
      </c>
      <c r="B105" s="254" t="s">
        <v>3015</v>
      </c>
      <c r="C105" s="12" t="s">
        <v>316</v>
      </c>
      <c r="D105" s="255">
        <v>11100</v>
      </c>
      <c r="E105" s="255">
        <v>11100</v>
      </c>
      <c r="F105" s="576"/>
      <c r="G105" s="256">
        <f t="shared" si="1"/>
        <v>0</v>
      </c>
      <c r="H105" s="485"/>
      <c r="K105" s="306"/>
      <c r="L105" s="305"/>
    </row>
    <row r="106" spans="1:12" ht="18.75">
      <c r="A106" s="348" t="s">
        <v>3118</v>
      </c>
      <c r="B106" s="254" t="s">
        <v>3113</v>
      </c>
      <c r="C106" s="12" t="s">
        <v>266</v>
      </c>
      <c r="D106" s="257">
        <v>11100</v>
      </c>
      <c r="E106" s="257">
        <v>11100</v>
      </c>
      <c r="F106" s="577"/>
      <c r="G106" s="256">
        <f t="shared" si="1"/>
        <v>0</v>
      </c>
      <c r="H106" s="383"/>
      <c r="K106" s="306"/>
      <c r="L106" s="305"/>
    </row>
    <row r="107" spans="1:12" ht="18.75">
      <c r="A107" s="348"/>
      <c r="B107" s="254">
        <v>100</v>
      </c>
      <c r="C107" s="12" t="s">
        <v>2124</v>
      </c>
      <c r="D107" s="257">
        <v>11100</v>
      </c>
      <c r="E107" s="262"/>
      <c r="F107" s="577"/>
      <c r="G107" s="256">
        <f t="shared" si="1"/>
        <v>11100</v>
      </c>
      <c r="H107" s="383"/>
      <c r="K107" s="306"/>
      <c r="L107" s="305"/>
    </row>
    <row r="108" spans="1:12" ht="18.75">
      <c r="A108" s="348" t="s">
        <v>2731</v>
      </c>
      <c r="B108" s="254" t="s">
        <v>2752</v>
      </c>
      <c r="C108" s="12" t="s">
        <v>263</v>
      </c>
      <c r="D108" s="257">
        <v>11100</v>
      </c>
      <c r="E108" s="257">
        <v>11100</v>
      </c>
      <c r="F108" s="576"/>
      <c r="G108" s="256">
        <f t="shared" si="1"/>
        <v>0</v>
      </c>
      <c r="H108" s="238"/>
      <c r="K108" s="306"/>
      <c r="L108" s="305"/>
    </row>
    <row r="109" spans="1:12" ht="18.75">
      <c r="A109" s="348" t="s">
        <v>2731</v>
      </c>
      <c r="B109" s="254" t="s">
        <v>2752</v>
      </c>
      <c r="C109" s="12" t="s">
        <v>2125</v>
      </c>
      <c r="D109" s="257">
        <v>11100</v>
      </c>
      <c r="E109" s="257">
        <v>11100</v>
      </c>
      <c r="F109" s="577"/>
      <c r="G109" s="256">
        <f t="shared" si="1"/>
        <v>0</v>
      </c>
      <c r="H109" s="383"/>
      <c r="K109" s="306"/>
      <c r="L109" s="305"/>
    </row>
    <row r="110" spans="1:12" ht="18.75">
      <c r="A110" s="348"/>
      <c r="B110" s="254">
        <v>103</v>
      </c>
      <c r="C110" s="12" t="s">
        <v>2126</v>
      </c>
      <c r="D110" s="257">
        <v>11100</v>
      </c>
      <c r="E110" s="262"/>
      <c r="F110" s="577"/>
      <c r="G110" s="256">
        <f t="shared" si="1"/>
        <v>11100</v>
      </c>
      <c r="H110" s="383"/>
      <c r="K110" s="306"/>
      <c r="L110" s="305"/>
    </row>
    <row r="111" spans="1:12" ht="18.75">
      <c r="A111" s="348" t="s">
        <v>3118</v>
      </c>
      <c r="B111" s="254" t="s">
        <v>3113</v>
      </c>
      <c r="C111" s="12" t="s">
        <v>2127</v>
      </c>
      <c r="D111" s="257">
        <v>11100</v>
      </c>
      <c r="E111" s="257">
        <v>11100</v>
      </c>
      <c r="F111" s="577"/>
      <c r="G111" s="256">
        <f t="shared" si="1"/>
        <v>0</v>
      </c>
      <c r="H111" s="383"/>
      <c r="K111" s="306"/>
      <c r="L111" s="305"/>
    </row>
    <row r="112" spans="1:12" ht="18.75">
      <c r="A112" s="348"/>
      <c r="B112" s="254">
        <v>105</v>
      </c>
      <c r="C112" s="12" t="s">
        <v>2128</v>
      </c>
      <c r="D112" s="257">
        <v>11100</v>
      </c>
      <c r="E112" s="262"/>
      <c r="F112" s="577"/>
      <c r="G112" s="256">
        <f t="shared" si="1"/>
        <v>11100</v>
      </c>
      <c r="H112" s="383"/>
      <c r="K112" s="306"/>
      <c r="L112" s="305"/>
    </row>
    <row r="113" spans="1:12" ht="18.75">
      <c r="A113" s="348"/>
      <c r="B113" s="254">
        <v>106</v>
      </c>
      <c r="C113" s="12" t="s">
        <v>2129</v>
      </c>
      <c r="D113" s="257">
        <v>11100</v>
      </c>
      <c r="E113" s="262"/>
      <c r="F113" s="577"/>
      <c r="G113" s="256">
        <f t="shared" si="1"/>
        <v>11100</v>
      </c>
      <c r="H113" s="383"/>
      <c r="K113" s="306"/>
      <c r="L113" s="305"/>
    </row>
    <row r="114" spans="1:12" ht="18.75">
      <c r="A114" s="348"/>
      <c r="B114" s="254">
        <v>107</v>
      </c>
      <c r="C114" s="12" t="s">
        <v>265</v>
      </c>
      <c r="D114" s="257">
        <v>11100</v>
      </c>
      <c r="E114" s="262"/>
      <c r="F114" s="577"/>
      <c r="G114" s="256">
        <f t="shared" si="1"/>
        <v>11100</v>
      </c>
      <c r="H114" s="383"/>
      <c r="K114" s="306"/>
      <c r="L114" s="305"/>
    </row>
    <row r="115" spans="1:12" ht="18.75">
      <c r="A115" s="348"/>
      <c r="B115" s="254">
        <v>108</v>
      </c>
      <c r="C115" s="12" t="s">
        <v>2130</v>
      </c>
      <c r="D115" s="257">
        <v>11100</v>
      </c>
      <c r="E115" s="262"/>
      <c r="F115" s="578"/>
      <c r="G115" s="256">
        <f t="shared" si="1"/>
        <v>11100</v>
      </c>
      <c r="H115" s="383"/>
      <c r="K115" s="306"/>
      <c r="L115" s="305"/>
    </row>
    <row r="116" spans="1:12" ht="18.75">
      <c r="A116" s="348"/>
      <c r="B116" s="254">
        <v>109</v>
      </c>
      <c r="C116" s="12" t="s">
        <v>2131</v>
      </c>
      <c r="D116" s="257">
        <v>11100</v>
      </c>
      <c r="E116" s="262"/>
      <c r="F116" s="578"/>
      <c r="G116" s="256">
        <f t="shared" si="1"/>
        <v>11100</v>
      </c>
      <c r="H116" s="383"/>
      <c r="K116" s="306"/>
      <c r="L116" s="305"/>
    </row>
    <row r="117" spans="1:12" ht="18.75">
      <c r="A117" s="348"/>
      <c r="B117" s="254">
        <v>110</v>
      </c>
      <c r="C117" s="12" t="s">
        <v>2132</v>
      </c>
      <c r="D117" s="257">
        <v>11100</v>
      </c>
      <c r="E117" s="262"/>
      <c r="F117" s="578"/>
      <c r="G117" s="256">
        <f t="shared" si="1"/>
        <v>11100</v>
      </c>
      <c r="H117" s="383"/>
      <c r="K117" s="306"/>
      <c r="L117" s="305"/>
    </row>
    <row r="118" spans="1:12" ht="18.75">
      <c r="A118" s="348"/>
      <c r="B118" s="254">
        <v>111</v>
      </c>
      <c r="C118" s="12" t="s">
        <v>2133</v>
      </c>
      <c r="D118" s="257">
        <v>11100</v>
      </c>
      <c r="E118" s="262"/>
      <c r="F118" s="578"/>
      <c r="G118" s="256">
        <f t="shared" si="1"/>
        <v>11100</v>
      </c>
      <c r="H118" s="383"/>
      <c r="K118" s="306"/>
      <c r="L118" s="305"/>
    </row>
    <row r="119" spans="1:12" ht="18.75">
      <c r="A119" s="348" t="s">
        <v>2966</v>
      </c>
      <c r="B119" s="254" t="s">
        <v>3014</v>
      </c>
      <c r="C119" s="12" t="s">
        <v>2134</v>
      </c>
      <c r="D119" s="257">
        <v>11100</v>
      </c>
      <c r="E119" s="257">
        <v>11100</v>
      </c>
      <c r="F119" s="578"/>
      <c r="G119" s="256">
        <f t="shared" si="1"/>
        <v>0</v>
      </c>
      <c r="H119" s="383"/>
      <c r="K119" s="306"/>
      <c r="L119" s="305"/>
    </row>
    <row r="120" spans="1:12" ht="18.75">
      <c r="A120" s="348" t="s">
        <v>2966</v>
      </c>
      <c r="B120" s="254" t="s">
        <v>3014</v>
      </c>
      <c r="C120" s="12" t="s">
        <v>2135</v>
      </c>
      <c r="D120" s="257">
        <v>11100</v>
      </c>
      <c r="E120" s="257">
        <v>11100</v>
      </c>
      <c r="F120" s="578"/>
      <c r="G120" s="256">
        <f t="shared" si="1"/>
        <v>0</v>
      </c>
      <c r="H120" s="383"/>
      <c r="K120" s="306"/>
      <c r="L120" s="305"/>
    </row>
    <row r="121" spans="1:12" ht="18.75">
      <c r="A121" s="348" t="s">
        <v>3118</v>
      </c>
      <c r="B121" s="254" t="s">
        <v>3113</v>
      </c>
      <c r="C121" s="12" t="s">
        <v>2136</v>
      </c>
      <c r="D121" s="257">
        <v>11100</v>
      </c>
      <c r="E121" s="257">
        <v>11100</v>
      </c>
      <c r="F121" s="578"/>
      <c r="G121" s="256">
        <f t="shared" si="1"/>
        <v>0</v>
      </c>
      <c r="H121" s="383"/>
      <c r="K121" s="306"/>
      <c r="L121" s="305"/>
    </row>
    <row r="122" spans="1:12" ht="18.75">
      <c r="A122" s="348" t="s">
        <v>2669</v>
      </c>
      <c r="B122" s="254" t="s">
        <v>2686</v>
      </c>
      <c r="C122" s="12" t="s">
        <v>2137</v>
      </c>
      <c r="D122" s="257">
        <v>11100</v>
      </c>
      <c r="E122" s="257">
        <v>11100</v>
      </c>
      <c r="F122" s="578"/>
      <c r="G122" s="256">
        <f t="shared" si="1"/>
        <v>0</v>
      </c>
      <c r="H122" s="383"/>
      <c r="K122" s="306"/>
      <c r="L122" s="305"/>
    </row>
    <row r="123" spans="1:12" ht="18.75">
      <c r="A123" s="348" t="s">
        <v>2669</v>
      </c>
      <c r="B123" s="254" t="s">
        <v>2686</v>
      </c>
      <c r="C123" s="12" t="s">
        <v>2138</v>
      </c>
      <c r="D123" s="257">
        <v>11100</v>
      </c>
      <c r="E123" s="257">
        <v>11100</v>
      </c>
      <c r="F123" s="578"/>
      <c r="G123" s="256">
        <f t="shared" si="1"/>
        <v>0</v>
      </c>
      <c r="H123" s="383"/>
      <c r="K123" s="306"/>
      <c r="L123" s="305"/>
    </row>
    <row r="124" spans="1:12" ht="18.75">
      <c r="A124" s="348"/>
      <c r="B124" s="254">
        <v>117</v>
      </c>
      <c r="C124" s="12" t="s">
        <v>2139</v>
      </c>
      <c r="D124" s="257">
        <v>11100</v>
      </c>
      <c r="E124" s="262"/>
      <c r="F124" s="578"/>
      <c r="G124" s="256">
        <f t="shared" si="1"/>
        <v>11100</v>
      </c>
      <c r="H124" s="383"/>
      <c r="K124" s="306"/>
      <c r="L124" s="305"/>
    </row>
    <row r="125" spans="1:12" ht="18.75">
      <c r="A125" s="348"/>
      <c r="B125" s="254">
        <v>118</v>
      </c>
      <c r="C125" s="12" t="s">
        <v>317</v>
      </c>
      <c r="D125" s="257">
        <v>11100</v>
      </c>
      <c r="E125" s="262"/>
      <c r="F125" s="578"/>
      <c r="G125" s="256">
        <f t="shared" si="1"/>
        <v>11100</v>
      </c>
      <c r="H125" s="383"/>
      <c r="K125" s="306"/>
      <c r="L125" s="305"/>
    </row>
    <row r="126" spans="1:12" ht="18.75">
      <c r="A126" s="348" t="s">
        <v>2966</v>
      </c>
      <c r="B126" s="254" t="s">
        <v>3015</v>
      </c>
      <c r="C126" s="12" t="s">
        <v>311</v>
      </c>
      <c r="D126" s="257">
        <v>11100</v>
      </c>
      <c r="E126" s="257">
        <v>11100</v>
      </c>
      <c r="F126" s="578"/>
      <c r="G126" s="256">
        <f t="shared" si="1"/>
        <v>0</v>
      </c>
      <c r="H126" s="383"/>
      <c r="K126" s="306"/>
      <c r="L126" s="305"/>
    </row>
    <row r="127" spans="1:12" ht="18.75">
      <c r="A127" s="348"/>
      <c r="B127" s="254">
        <v>120</v>
      </c>
      <c r="C127" s="12" t="s">
        <v>2140</v>
      </c>
      <c r="D127" s="257">
        <v>11100</v>
      </c>
      <c r="E127" s="262"/>
      <c r="F127" s="578"/>
      <c r="G127" s="256">
        <f t="shared" si="1"/>
        <v>11100</v>
      </c>
      <c r="H127" s="383"/>
      <c r="K127" s="306"/>
      <c r="L127" s="305"/>
    </row>
    <row r="128" spans="1:12" ht="18.75">
      <c r="A128" s="348"/>
      <c r="B128" s="254">
        <v>121</v>
      </c>
      <c r="C128" s="12" t="s">
        <v>2141</v>
      </c>
      <c r="D128" s="257">
        <v>11100</v>
      </c>
      <c r="E128" s="262"/>
      <c r="F128" s="578"/>
      <c r="G128" s="256">
        <f t="shared" si="1"/>
        <v>11100</v>
      </c>
      <c r="H128" s="383"/>
      <c r="K128" s="306"/>
      <c r="L128" s="305"/>
    </row>
    <row r="129" spans="1:12" ht="18.75">
      <c r="A129" s="348"/>
      <c r="B129" s="254">
        <v>122</v>
      </c>
      <c r="C129" s="12" t="s">
        <v>2142</v>
      </c>
      <c r="D129" s="257">
        <v>11100</v>
      </c>
      <c r="E129" s="262"/>
      <c r="F129" s="578"/>
      <c r="G129" s="256">
        <f t="shared" si="1"/>
        <v>11100</v>
      </c>
      <c r="H129" s="383"/>
      <c r="K129" s="306"/>
      <c r="L129" s="305"/>
    </row>
    <row r="130" spans="1:12" ht="18.75">
      <c r="A130" s="348"/>
      <c r="B130" s="254">
        <v>123</v>
      </c>
      <c r="C130" s="12" t="s">
        <v>303</v>
      </c>
      <c r="D130" s="257">
        <v>11100</v>
      </c>
      <c r="E130" s="262"/>
      <c r="F130" s="578"/>
      <c r="G130" s="256">
        <f t="shared" si="1"/>
        <v>11100</v>
      </c>
      <c r="H130" s="383"/>
      <c r="K130" s="306"/>
      <c r="L130" s="305"/>
    </row>
    <row r="131" spans="1:12" ht="18.75">
      <c r="A131" s="348"/>
      <c r="B131" s="254">
        <v>124</v>
      </c>
      <c r="C131" s="12" t="s">
        <v>2143</v>
      </c>
      <c r="D131" s="257">
        <v>11100</v>
      </c>
      <c r="E131" s="262"/>
      <c r="F131" s="578"/>
      <c r="G131" s="256">
        <f t="shared" si="1"/>
        <v>11100</v>
      </c>
      <c r="H131" s="383"/>
      <c r="K131" s="306"/>
      <c r="L131" s="305"/>
    </row>
    <row r="132" spans="1:12" ht="18.75">
      <c r="A132" s="348"/>
      <c r="B132" s="254">
        <v>125</v>
      </c>
      <c r="C132" s="12" t="s">
        <v>264</v>
      </c>
      <c r="D132" s="257">
        <v>11100</v>
      </c>
      <c r="E132" s="262"/>
      <c r="F132" s="578"/>
      <c r="G132" s="256">
        <f t="shared" si="1"/>
        <v>11100</v>
      </c>
      <c r="H132" s="383"/>
      <c r="K132" s="306"/>
      <c r="L132" s="305"/>
    </row>
    <row r="133" spans="1:12" ht="18.75">
      <c r="A133" s="348" t="s">
        <v>2966</v>
      </c>
      <c r="B133" s="254" t="s">
        <v>3015</v>
      </c>
      <c r="C133" s="12" t="s">
        <v>2144</v>
      </c>
      <c r="D133" s="257">
        <v>11100</v>
      </c>
      <c r="E133" s="257">
        <v>11100</v>
      </c>
      <c r="F133" s="578"/>
      <c r="G133" s="256">
        <f t="shared" si="1"/>
        <v>0</v>
      </c>
      <c r="H133" s="383"/>
      <c r="K133" s="306"/>
      <c r="L133" s="305"/>
    </row>
    <row r="134" spans="1:12" ht="18.75">
      <c r="A134" s="348"/>
      <c r="B134" s="254">
        <v>127</v>
      </c>
      <c r="C134" s="12" t="s">
        <v>324</v>
      </c>
      <c r="D134" s="257">
        <v>11100</v>
      </c>
      <c r="E134" s="262"/>
      <c r="F134" s="578"/>
      <c r="G134" s="256">
        <f t="shared" si="1"/>
        <v>11100</v>
      </c>
      <c r="H134" s="383"/>
      <c r="K134" s="306"/>
      <c r="L134" s="305"/>
    </row>
    <row r="135" spans="1:12" ht="18.75">
      <c r="A135" s="348"/>
      <c r="B135" s="254">
        <v>128</v>
      </c>
      <c r="C135" s="12" t="s">
        <v>113</v>
      </c>
      <c r="D135" s="255">
        <v>11100</v>
      </c>
      <c r="E135" s="262"/>
      <c r="F135" s="578"/>
      <c r="G135" s="256">
        <f t="shared" si="1"/>
        <v>11100</v>
      </c>
      <c r="H135" s="383"/>
      <c r="K135" s="306"/>
      <c r="L135" s="305"/>
    </row>
    <row r="136" spans="1:12" ht="18.75">
      <c r="A136" s="348" t="s">
        <v>2966</v>
      </c>
      <c r="B136" s="254" t="s">
        <v>3015</v>
      </c>
      <c r="C136" s="12" t="s">
        <v>304</v>
      </c>
      <c r="D136" s="255">
        <v>11100</v>
      </c>
      <c r="E136" s="257">
        <v>11100</v>
      </c>
      <c r="F136" s="578"/>
      <c r="G136" s="256">
        <f t="shared" si="1"/>
        <v>0</v>
      </c>
      <c r="H136" s="383"/>
      <c r="K136" s="306"/>
      <c r="L136" s="305"/>
    </row>
    <row r="137" spans="1:12" ht="18.75">
      <c r="A137" s="348"/>
      <c r="B137" s="254">
        <v>130</v>
      </c>
      <c r="C137" s="12" t="s">
        <v>2145</v>
      </c>
      <c r="D137" s="85">
        <v>18300</v>
      </c>
      <c r="E137" s="262"/>
      <c r="F137" s="578"/>
      <c r="G137" s="256">
        <f aca="true" t="shared" si="2" ref="G137:G192">D137-E137</f>
        <v>18300</v>
      </c>
      <c r="H137" s="383"/>
      <c r="K137" s="306"/>
      <c r="L137" s="305"/>
    </row>
    <row r="138" spans="1:12" ht="18.75">
      <c r="A138" s="348"/>
      <c r="B138" s="254">
        <v>131</v>
      </c>
      <c r="C138" s="12" t="s">
        <v>2146</v>
      </c>
      <c r="D138" s="85">
        <v>18300</v>
      </c>
      <c r="E138" s="262"/>
      <c r="F138" s="578"/>
      <c r="G138" s="256">
        <f t="shared" si="2"/>
        <v>18300</v>
      </c>
      <c r="H138" s="383"/>
      <c r="K138" s="306"/>
      <c r="L138" s="305"/>
    </row>
    <row r="139" spans="1:12" ht="18.75">
      <c r="A139" s="348"/>
      <c r="B139" s="254">
        <v>132</v>
      </c>
      <c r="C139" s="12" t="s">
        <v>2147</v>
      </c>
      <c r="D139" s="85">
        <v>18300</v>
      </c>
      <c r="E139" s="262"/>
      <c r="F139" s="578"/>
      <c r="G139" s="256">
        <f t="shared" si="2"/>
        <v>18300</v>
      </c>
      <c r="H139" s="383"/>
      <c r="K139" s="306"/>
      <c r="L139" s="305"/>
    </row>
    <row r="140" spans="1:12" ht="18.75">
      <c r="A140" s="348" t="s">
        <v>3118</v>
      </c>
      <c r="B140" s="254" t="s">
        <v>3113</v>
      </c>
      <c r="C140" s="12" t="s">
        <v>277</v>
      </c>
      <c r="D140" s="85">
        <v>18300</v>
      </c>
      <c r="E140" s="85">
        <v>18300</v>
      </c>
      <c r="F140" s="578"/>
      <c r="G140" s="256">
        <f t="shared" si="2"/>
        <v>0</v>
      </c>
      <c r="H140" s="383"/>
      <c r="K140" s="306"/>
      <c r="L140" s="305"/>
    </row>
    <row r="141" spans="1:12" ht="18.75">
      <c r="A141" s="348" t="s">
        <v>3118</v>
      </c>
      <c r="B141" s="254" t="s">
        <v>3113</v>
      </c>
      <c r="C141" s="12" t="s">
        <v>2148</v>
      </c>
      <c r="D141" s="85">
        <v>18300</v>
      </c>
      <c r="E141" s="85">
        <v>18300</v>
      </c>
      <c r="F141" s="578"/>
      <c r="G141" s="256">
        <f t="shared" si="2"/>
        <v>0</v>
      </c>
      <c r="H141" s="383"/>
      <c r="K141" s="306"/>
      <c r="L141" s="305"/>
    </row>
    <row r="142" spans="1:12" ht="18.75">
      <c r="A142" s="348"/>
      <c r="B142" s="254">
        <v>135</v>
      </c>
      <c r="C142" s="546" t="s">
        <v>2195</v>
      </c>
      <c r="D142" s="255">
        <v>11100</v>
      </c>
      <c r="E142" s="262"/>
      <c r="F142" s="578"/>
      <c r="G142" s="256">
        <f t="shared" si="2"/>
        <v>11100</v>
      </c>
      <c r="H142" s="383"/>
      <c r="K142" s="306"/>
      <c r="L142" s="305"/>
    </row>
    <row r="143" spans="1:12" ht="18.75">
      <c r="A143" s="348" t="s">
        <v>3118</v>
      </c>
      <c r="B143" s="254" t="s">
        <v>3113</v>
      </c>
      <c r="C143" s="546" t="s">
        <v>2149</v>
      </c>
      <c r="D143" s="255">
        <v>11100</v>
      </c>
      <c r="E143" s="255">
        <v>11100</v>
      </c>
      <c r="F143" s="578"/>
      <c r="G143" s="256">
        <f t="shared" si="2"/>
        <v>0</v>
      </c>
      <c r="H143" s="383"/>
      <c r="K143" s="306"/>
      <c r="L143" s="305"/>
    </row>
    <row r="144" spans="1:12" ht="18.75">
      <c r="A144" s="348"/>
      <c r="B144" s="254">
        <v>137</v>
      </c>
      <c r="C144" s="546" t="s">
        <v>2150</v>
      </c>
      <c r="D144" s="255">
        <v>11100</v>
      </c>
      <c r="E144" s="262"/>
      <c r="F144" s="578"/>
      <c r="G144" s="256">
        <f t="shared" si="2"/>
        <v>11100</v>
      </c>
      <c r="H144" s="383"/>
      <c r="K144" s="306"/>
      <c r="L144" s="305"/>
    </row>
    <row r="145" spans="1:12" ht="18.75">
      <c r="A145" s="348"/>
      <c r="B145" s="254">
        <v>138</v>
      </c>
      <c r="C145" s="546" t="s">
        <v>2151</v>
      </c>
      <c r="D145" s="255">
        <v>11100</v>
      </c>
      <c r="E145" s="262"/>
      <c r="F145" s="578"/>
      <c r="G145" s="256">
        <f t="shared" si="2"/>
        <v>11100</v>
      </c>
      <c r="H145" s="383"/>
      <c r="K145" s="306"/>
      <c r="L145" s="305"/>
    </row>
    <row r="146" spans="1:12" ht="18.75">
      <c r="A146" s="348"/>
      <c r="B146" s="254">
        <v>139</v>
      </c>
      <c r="C146" s="546" t="s">
        <v>2152</v>
      </c>
      <c r="D146" s="257">
        <v>11100</v>
      </c>
      <c r="E146" s="262"/>
      <c r="F146" s="578"/>
      <c r="G146" s="256">
        <f t="shared" si="2"/>
        <v>11100</v>
      </c>
      <c r="H146" s="383"/>
      <c r="K146" s="306"/>
      <c r="L146" s="305"/>
    </row>
    <row r="147" spans="1:12" ht="18.75">
      <c r="A147" s="348"/>
      <c r="B147" s="254">
        <v>140</v>
      </c>
      <c r="C147" s="546" t="s">
        <v>2153</v>
      </c>
      <c r="D147" s="257">
        <v>11100</v>
      </c>
      <c r="E147" s="262"/>
      <c r="F147" s="578"/>
      <c r="G147" s="256">
        <f t="shared" si="2"/>
        <v>11100</v>
      </c>
      <c r="H147" s="383"/>
      <c r="K147" s="306"/>
      <c r="L147" s="305"/>
    </row>
    <row r="148" spans="1:12" ht="18.75">
      <c r="A148" s="348"/>
      <c r="B148" s="254">
        <v>141</v>
      </c>
      <c r="C148" s="546" t="s">
        <v>2154</v>
      </c>
      <c r="D148" s="257">
        <v>11100</v>
      </c>
      <c r="E148" s="262"/>
      <c r="F148" s="578"/>
      <c r="G148" s="256">
        <f t="shared" si="2"/>
        <v>11100</v>
      </c>
      <c r="H148" s="383"/>
      <c r="K148" s="306"/>
      <c r="L148" s="305"/>
    </row>
    <row r="149" spans="1:12" ht="18.75">
      <c r="A149" s="348" t="s">
        <v>2731</v>
      </c>
      <c r="B149" s="254" t="s">
        <v>2752</v>
      </c>
      <c r="C149" s="546" t="s">
        <v>2155</v>
      </c>
      <c r="D149" s="257">
        <v>11100</v>
      </c>
      <c r="E149" s="257">
        <v>11100</v>
      </c>
      <c r="F149" s="578"/>
      <c r="G149" s="256">
        <f t="shared" si="2"/>
        <v>0</v>
      </c>
      <c r="H149" s="383"/>
      <c r="K149" s="306"/>
      <c r="L149" s="305"/>
    </row>
    <row r="150" spans="1:12" ht="18.75">
      <c r="A150" s="348" t="s">
        <v>3118</v>
      </c>
      <c r="B150" s="254" t="s">
        <v>3113</v>
      </c>
      <c r="C150" s="546" t="s">
        <v>2156</v>
      </c>
      <c r="D150" s="257">
        <v>11100</v>
      </c>
      <c r="E150" s="257">
        <v>11100</v>
      </c>
      <c r="F150" s="578"/>
      <c r="G150" s="256">
        <f t="shared" si="2"/>
        <v>0</v>
      </c>
      <c r="H150" s="383"/>
      <c r="K150" s="306"/>
      <c r="L150" s="305"/>
    </row>
    <row r="151" spans="1:12" ht="18.75">
      <c r="A151" s="348"/>
      <c r="B151" s="254">
        <v>144</v>
      </c>
      <c r="C151" s="546" t="s">
        <v>2157</v>
      </c>
      <c r="D151" s="257">
        <v>11100</v>
      </c>
      <c r="E151" s="262"/>
      <c r="F151" s="578"/>
      <c r="G151" s="256">
        <f t="shared" si="2"/>
        <v>11100</v>
      </c>
      <c r="H151" s="383"/>
      <c r="K151" s="306"/>
      <c r="L151" s="305"/>
    </row>
    <row r="152" spans="1:12" ht="18.75">
      <c r="A152" s="348" t="s">
        <v>2731</v>
      </c>
      <c r="B152" s="254" t="s">
        <v>2752</v>
      </c>
      <c r="C152" s="546" t="s">
        <v>2158</v>
      </c>
      <c r="D152" s="257">
        <v>11100</v>
      </c>
      <c r="E152" s="257">
        <v>11100</v>
      </c>
      <c r="F152" s="578"/>
      <c r="G152" s="256">
        <f t="shared" si="2"/>
        <v>0</v>
      </c>
      <c r="H152" s="383"/>
      <c r="K152" s="306"/>
      <c r="L152" s="305"/>
    </row>
    <row r="153" spans="1:12" ht="18.75">
      <c r="A153" s="348"/>
      <c r="B153" s="254">
        <v>146</v>
      </c>
      <c r="C153" s="546" t="s">
        <v>2159</v>
      </c>
      <c r="D153" s="257">
        <v>11100</v>
      </c>
      <c r="E153" s="262"/>
      <c r="F153" s="578"/>
      <c r="G153" s="256">
        <f t="shared" si="2"/>
        <v>11100</v>
      </c>
      <c r="H153" s="383"/>
      <c r="K153" s="306"/>
      <c r="L153" s="305"/>
    </row>
    <row r="154" spans="1:12" ht="18.75">
      <c r="A154" s="348"/>
      <c r="B154" s="254">
        <v>147</v>
      </c>
      <c r="C154" s="546" t="s">
        <v>2160</v>
      </c>
      <c r="D154" s="257">
        <v>11100</v>
      </c>
      <c r="E154" s="262"/>
      <c r="F154" s="578"/>
      <c r="G154" s="256">
        <f t="shared" si="2"/>
        <v>11100</v>
      </c>
      <c r="H154" s="383"/>
      <c r="K154" s="306"/>
      <c r="L154" s="305"/>
    </row>
    <row r="155" spans="1:12" ht="18.75">
      <c r="A155" s="348" t="s">
        <v>2966</v>
      </c>
      <c r="B155" s="254" t="s">
        <v>3015</v>
      </c>
      <c r="C155" s="546" t="s">
        <v>2161</v>
      </c>
      <c r="D155" s="257">
        <v>11100</v>
      </c>
      <c r="E155" s="257">
        <v>11100</v>
      </c>
      <c r="F155" s="578"/>
      <c r="G155" s="256">
        <f t="shared" si="2"/>
        <v>0</v>
      </c>
      <c r="H155" s="383"/>
      <c r="K155" s="306"/>
      <c r="L155" s="305"/>
    </row>
    <row r="156" spans="1:12" ht="18.75">
      <c r="A156" s="348"/>
      <c r="B156" s="254">
        <v>149</v>
      </c>
      <c r="C156" s="546" t="s">
        <v>2162</v>
      </c>
      <c r="D156" s="257">
        <v>11100</v>
      </c>
      <c r="E156" s="262"/>
      <c r="F156" s="578"/>
      <c r="G156" s="256">
        <f t="shared" si="2"/>
        <v>11100</v>
      </c>
      <c r="H156" s="383"/>
      <c r="K156" s="306"/>
      <c r="L156" s="305"/>
    </row>
    <row r="157" spans="1:12" ht="18.75">
      <c r="A157" s="348"/>
      <c r="B157" s="254">
        <v>150</v>
      </c>
      <c r="C157" s="546" t="s">
        <v>2163</v>
      </c>
      <c r="D157" s="257">
        <v>11100</v>
      </c>
      <c r="E157" s="262"/>
      <c r="F157" s="578"/>
      <c r="G157" s="256">
        <f t="shared" si="2"/>
        <v>11100</v>
      </c>
      <c r="H157" s="383"/>
      <c r="K157" s="306"/>
      <c r="L157" s="305"/>
    </row>
    <row r="158" spans="1:12" ht="18.75">
      <c r="A158" s="348" t="s">
        <v>2966</v>
      </c>
      <c r="B158" s="254" t="s">
        <v>3014</v>
      </c>
      <c r="C158" s="546" t="s">
        <v>2089</v>
      </c>
      <c r="D158" s="257">
        <v>11100</v>
      </c>
      <c r="E158" s="262">
        <v>5550</v>
      </c>
      <c r="F158" s="578"/>
      <c r="G158" s="256">
        <f t="shared" si="2"/>
        <v>5550</v>
      </c>
      <c r="H158" s="383"/>
      <c r="K158" s="306"/>
      <c r="L158" s="305"/>
    </row>
    <row r="159" spans="1:12" ht="18.75">
      <c r="A159" s="348" t="s">
        <v>2966</v>
      </c>
      <c r="B159" s="254" t="s">
        <v>3014</v>
      </c>
      <c r="C159" s="546" t="s">
        <v>2164</v>
      </c>
      <c r="D159" s="257">
        <v>11100</v>
      </c>
      <c r="E159" s="257">
        <v>11100</v>
      </c>
      <c r="F159" s="578"/>
      <c r="G159" s="256">
        <f t="shared" si="2"/>
        <v>0</v>
      </c>
      <c r="H159" s="383"/>
      <c r="K159" s="306"/>
      <c r="L159" s="305"/>
    </row>
    <row r="160" spans="1:12" ht="18.75">
      <c r="A160" s="348"/>
      <c r="B160" s="254">
        <v>153</v>
      </c>
      <c r="C160" s="546" t="s">
        <v>271</v>
      </c>
      <c r="D160" s="257">
        <v>11100</v>
      </c>
      <c r="E160" s="262"/>
      <c r="F160" s="578"/>
      <c r="G160" s="256">
        <f t="shared" si="2"/>
        <v>11100</v>
      </c>
      <c r="H160" s="383"/>
      <c r="K160" s="306"/>
      <c r="L160" s="305"/>
    </row>
    <row r="161" spans="1:12" ht="18.75">
      <c r="A161" s="348"/>
      <c r="B161" s="254">
        <v>154</v>
      </c>
      <c r="C161" s="546" t="s">
        <v>275</v>
      </c>
      <c r="D161" s="257">
        <v>11100</v>
      </c>
      <c r="E161" s="262"/>
      <c r="F161" s="578"/>
      <c r="G161" s="256">
        <f t="shared" si="2"/>
        <v>11100</v>
      </c>
      <c r="H161" s="383"/>
      <c r="K161" s="306"/>
      <c r="L161" s="305"/>
    </row>
    <row r="162" spans="1:12" ht="18.75">
      <c r="A162" s="348"/>
      <c r="B162" s="254">
        <v>155</v>
      </c>
      <c r="C162" s="546" t="s">
        <v>2165</v>
      </c>
      <c r="D162" s="257">
        <v>11100</v>
      </c>
      <c r="E162" s="262"/>
      <c r="F162" s="578"/>
      <c r="G162" s="256">
        <f t="shared" si="2"/>
        <v>11100</v>
      </c>
      <c r="H162" s="383"/>
      <c r="K162" s="306"/>
      <c r="L162" s="305"/>
    </row>
    <row r="163" spans="1:12" ht="18.75">
      <c r="A163" s="348"/>
      <c r="B163" s="254">
        <v>156</v>
      </c>
      <c r="C163" s="546" t="s">
        <v>2166</v>
      </c>
      <c r="D163" s="257">
        <v>11100</v>
      </c>
      <c r="E163" s="262"/>
      <c r="F163" s="578"/>
      <c r="G163" s="256">
        <f t="shared" si="2"/>
        <v>11100</v>
      </c>
      <c r="H163" s="383"/>
      <c r="K163" s="306"/>
      <c r="L163" s="305"/>
    </row>
    <row r="164" spans="1:12" ht="18.75">
      <c r="A164" s="348" t="s">
        <v>3118</v>
      </c>
      <c r="B164" s="254" t="s">
        <v>3113</v>
      </c>
      <c r="C164" s="546" t="s">
        <v>2167</v>
      </c>
      <c r="D164" s="257">
        <v>11100</v>
      </c>
      <c r="E164" s="257">
        <v>11100</v>
      </c>
      <c r="F164" s="578"/>
      <c r="G164" s="256">
        <f t="shared" si="2"/>
        <v>0</v>
      </c>
      <c r="H164" s="383"/>
      <c r="K164" s="306"/>
      <c r="L164" s="305"/>
    </row>
    <row r="165" spans="1:12" ht="18.75">
      <c r="A165" s="348" t="s">
        <v>2731</v>
      </c>
      <c r="B165" s="254" t="s">
        <v>2752</v>
      </c>
      <c r="C165" s="546" t="s">
        <v>2168</v>
      </c>
      <c r="D165" s="257">
        <v>11100</v>
      </c>
      <c r="E165" s="257">
        <v>5550</v>
      </c>
      <c r="F165" s="579"/>
      <c r="G165" s="256">
        <f t="shared" si="2"/>
        <v>5550</v>
      </c>
      <c r="H165" s="383"/>
      <c r="K165" s="306"/>
      <c r="L165" s="305"/>
    </row>
    <row r="166" spans="1:12" ht="18.75">
      <c r="A166" s="348" t="s">
        <v>3118</v>
      </c>
      <c r="B166" s="254" t="s">
        <v>3113</v>
      </c>
      <c r="C166" s="546" t="s">
        <v>2169</v>
      </c>
      <c r="D166" s="257">
        <v>11100</v>
      </c>
      <c r="E166" s="257">
        <v>11100</v>
      </c>
      <c r="F166" s="577"/>
      <c r="G166" s="256">
        <f t="shared" si="2"/>
        <v>0</v>
      </c>
      <c r="H166" s="383"/>
      <c r="K166" s="306"/>
      <c r="L166" s="305"/>
    </row>
    <row r="167" spans="1:12" ht="18.75">
      <c r="A167" s="348" t="s">
        <v>2731</v>
      </c>
      <c r="B167" s="254" t="s">
        <v>2752</v>
      </c>
      <c r="C167" s="546" t="s">
        <v>2170</v>
      </c>
      <c r="D167" s="257">
        <v>11100</v>
      </c>
      <c r="E167" s="257">
        <v>11100</v>
      </c>
      <c r="F167" s="577"/>
      <c r="G167" s="256">
        <f t="shared" si="2"/>
        <v>0</v>
      </c>
      <c r="H167" s="383"/>
      <c r="K167" s="306"/>
      <c r="L167" s="305"/>
    </row>
    <row r="168" spans="1:12" ht="18.75">
      <c r="A168" s="348"/>
      <c r="B168" s="254">
        <v>161</v>
      </c>
      <c r="C168" s="546" t="s">
        <v>2171</v>
      </c>
      <c r="D168" s="257">
        <v>11100</v>
      </c>
      <c r="E168" s="262"/>
      <c r="F168" s="577"/>
      <c r="G168" s="256">
        <f t="shared" si="2"/>
        <v>11100</v>
      </c>
      <c r="H168" s="383"/>
      <c r="K168" s="306"/>
      <c r="L168" s="305"/>
    </row>
    <row r="169" spans="1:12" ht="18.75">
      <c r="A169" s="348"/>
      <c r="B169" s="254">
        <v>162</v>
      </c>
      <c r="C169" s="546" t="s">
        <v>306</v>
      </c>
      <c r="D169" s="257">
        <v>11100</v>
      </c>
      <c r="E169" s="262"/>
      <c r="F169" s="577"/>
      <c r="G169" s="256">
        <f t="shared" si="2"/>
        <v>11100</v>
      </c>
      <c r="H169" s="383"/>
      <c r="K169" s="306"/>
      <c r="L169" s="305"/>
    </row>
    <row r="170" spans="1:12" ht="18.75">
      <c r="A170" s="348"/>
      <c r="B170" s="254">
        <v>163</v>
      </c>
      <c r="C170" s="546" t="s">
        <v>2172</v>
      </c>
      <c r="D170" s="257">
        <v>11100</v>
      </c>
      <c r="E170" s="262"/>
      <c r="F170" s="577"/>
      <c r="G170" s="256">
        <f t="shared" si="2"/>
        <v>11100</v>
      </c>
      <c r="H170" s="383"/>
      <c r="K170" s="306"/>
      <c r="L170" s="305"/>
    </row>
    <row r="171" spans="1:12" ht="18.75">
      <c r="A171" s="348"/>
      <c r="B171" s="254">
        <v>164</v>
      </c>
      <c r="C171" s="546" t="s">
        <v>2173</v>
      </c>
      <c r="D171" s="257">
        <v>11100</v>
      </c>
      <c r="E171" s="262"/>
      <c r="F171" s="577"/>
      <c r="G171" s="256">
        <f t="shared" si="2"/>
        <v>11100</v>
      </c>
      <c r="H171" s="383"/>
      <c r="K171" s="306"/>
      <c r="L171" s="305"/>
    </row>
    <row r="172" spans="1:12" ht="18.75">
      <c r="A172" s="348"/>
      <c r="B172" s="254">
        <v>165</v>
      </c>
      <c r="C172" s="546" t="s">
        <v>269</v>
      </c>
      <c r="D172" s="257">
        <v>11100</v>
      </c>
      <c r="E172" s="262"/>
      <c r="F172" s="577"/>
      <c r="G172" s="256">
        <f t="shared" si="2"/>
        <v>11100</v>
      </c>
      <c r="H172" s="383"/>
      <c r="K172" s="306"/>
      <c r="L172" s="305"/>
    </row>
    <row r="173" spans="1:12" ht="18.75">
      <c r="A173" s="348" t="s">
        <v>2966</v>
      </c>
      <c r="B173" s="254" t="s">
        <v>3014</v>
      </c>
      <c r="C173" s="546" t="s">
        <v>2174</v>
      </c>
      <c r="D173" s="257">
        <v>11100</v>
      </c>
      <c r="E173" s="257">
        <v>11100</v>
      </c>
      <c r="F173" s="577"/>
      <c r="G173" s="256">
        <f t="shared" si="2"/>
        <v>0</v>
      </c>
      <c r="H173" s="383"/>
      <c r="K173" s="306"/>
      <c r="L173" s="305"/>
    </row>
    <row r="174" spans="1:12" ht="18.75">
      <c r="A174" s="348" t="s">
        <v>2966</v>
      </c>
      <c r="B174" s="254" t="s">
        <v>3014</v>
      </c>
      <c r="C174" s="546" t="s">
        <v>2175</v>
      </c>
      <c r="D174" s="257">
        <v>11100</v>
      </c>
      <c r="E174" s="257">
        <v>11100</v>
      </c>
      <c r="F174" s="577"/>
      <c r="G174" s="256">
        <f t="shared" si="2"/>
        <v>0</v>
      </c>
      <c r="H174" s="383"/>
      <c r="K174" s="306"/>
      <c r="L174" s="305"/>
    </row>
    <row r="175" spans="1:12" ht="18.75">
      <c r="A175" s="348" t="s">
        <v>3118</v>
      </c>
      <c r="B175" s="254" t="s">
        <v>3113</v>
      </c>
      <c r="C175" s="546" t="s">
        <v>2176</v>
      </c>
      <c r="D175" s="257">
        <v>11100</v>
      </c>
      <c r="E175" s="262">
        <v>9900</v>
      </c>
      <c r="F175" s="577"/>
      <c r="G175" s="256">
        <f t="shared" si="2"/>
        <v>1200</v>
      </c>
      <c r="H175" s="383"/>
      <c r="K175" s="306"/>
      <c r="L175" s="305"/>
    </row>
    <row r="176" spans="1:12" ht="18.75">
      <c r="A176" s="348"/>
      <c r="B176" s="254">
        <v>169</v>
      </c>
      <c r="C176" s="546" t="s">
        <v>267</v>
      </c>
      <c r="D176" s="257">
        <v>11100</v>
      </c>
      <c r="E176" s="262"/>
      <c r="F176" s="577"/>
      <c r="G176" s="256">
        <f t="shared" si="2"/>
        <v>11100</v>
      </c>
      <c r="H176" s="383"/>
      <c r="K176" s="306"/>
      <c r="L176" s="305"/>
    </row>
    <row r="177" spans="1:12" ht="18.75">
      <c r="A177" s="348"/>
      <c r="B177" s="254">
        <v>170</v>
      </c>
      <c r="C177" s="546" t="s">
        <v>307</v>
      </c>
      <c r="D177" s="257">
        <v>11100</v>
      </c>
      <c r="E177" s="262"/>
      <c r="F177" s="577"/>
      <c r="G177" s="256">
        <f t="shared" si="2"/>
        <v>11100</v>
      </c>
      <c r="H177" s="383"/>
      <c r="K177" s="306"/>
      <c r="L177" s="305"/>
    </row>
    <row r="178" spans="1:12" ht="18.75">
      <c r="A178" s="348"/>
      <c r="B178" s="254">
        <v>171</v>
      </c>
      <c r="C178" s="546" t="s">
        <v>270</v>
      </c>
      <c r="D178" s="257">
        <v>11100</v>
      </c>
      <c r="E178" s="262"/>
      <c r="F178" s="577"/>
      <c r="G178" s="256">
        <f t="shared" si="2"/>
        <v>11100</v>
      </c>
      <c r="H178" s="383"/>
      <c r="K178" s="306"/>
      <c r="L178" s="305"/>
    </row>
    <row r="179" spans="1:12" ht="18.75">
      <c r="A179" s="348"/>
      <c r="B179" s="254">
        <v>172</v>
      </c>
      <c r="C179" s="546" t="s">
        <v>2177</v>
      </c>
      <c r="D179" s="257">
        <v>11100</v>
      </c>
      <c r="E179" s="262"/>
      <c r="F179" s="577"/>
      <c r="G179" s="256">
        <f t="shared" si="2"/>
        <v>11100</v>
      </c>
      <c r="H179" s="383"/>
      <c r="K179" s="306"/>
      <c r="L179" s="305"/>
    </row>
    <row r="180" spans="1:12" ht="18.75">
      <c r="A180" s="348"/>
      <c r="B180" s="254">
        <v>173</v>
      </c>
      <c r="C180" s="546" t="s">
        <v>2178</v>
      </c>
      <c r="D180" s="257">
        <v>11100</v>
      </c>
      <c r="E180" s="262"/>
      <c r="F180" s="577"/>
      <c r="G180" s="256">
        <f t="shared" si="2"/>
        <v>11100</v>
      </c>
      <c r="H180" s="383"/>
      <c r="K180" s="306"/>
      <c r="L180" s="305"/>
    </row>
    <row r="181" spans="1:12" ht="18.75">
      <c r="A181" s="348"/>
      <c r="B181" s="254">
        <v>174</v>
      </c>
      <c r="C181" s="546" t="s">
        <v>2179</v>
      </c>
      <c r="D181" s="257">
        <v>11100</v>
      </c>
      <c r="E181" s="262"/>
      <c r="F181" s="577"/>
      <c r="G181" s="256">
        <f t="shared" si="2"/>
        <v>11100</v>
      </c>
      <c r="H181" s="383"/>
      <c r="K181" s="306"/>
      <c r="L181" s="305"/>
    </row>
    <row r="182" spans="1:12" ht="18.75">
      <c r="A182" s="348"/>
      <c r="B182" s="254">
        <v>175</v>
      </c>
      <c r="C182" s="546" t="s">
        <v>268</v>
      </c>
      <c r="D182" s="257">
        <v>11100</v>
      </c>
      <c r="E182" s="262"/>
      <c r="F182" s="577"/>
      <c r="G182" s="256">
        <f t="shared" si="2"/>
        <v>11100</v>
      </c>
      <c r="H182" s="383"/>
      <c r="K182" s="306"/>
      <c r="L182" s="305"/>
    </row>
    <row r="183" spans="1:12" ht="18.75">
      <c r="A183" s="348"/>
      <c r="B183" s="254">
        <v>176</v>
      </c>
      <c r="C183" s="546" t="s">
        <v>2180</v>
      </c>
      <c r="D183" s="257">
        <v>11100</v>
      </c>
      <c r="E183" s="262"/>
      <c r="F183" s="577"/>
      <c r="G183" s="256">
        <f t="shared" si="2"/>
        <v>11100</v>
      </c>
      <c r="H183" s="383"/>
      <c r="K183" s="306"/>
      <c r="L183" s="305"/>
    </row>
    <row r="184" spans="1:12" ht="18.75">
      <c r="A184" s="348"/>
      <c r="B184" s="254">
        <v>177</v>
      </c>
      <c r="C184" s="546" t="s">
        <v>2181</v>
      </c>
      <c r="D184" s="257">
        <v>11100</v>
      </c>
      <c r="E184" s="262"/>
      <c r="F184" s="577"/>
      <c r="G184" s="256">
        <f t="shared" si="2"/>
        <v>11100</v>
      </c>
      <c r="H184" s="383"/>
      <c r="K184" s="306"/>
      <c r="L184" s="305"/>
    </row>
    <row r="185" spans="1:12" ht="18.75">
      <c r="A185" s="348" t="s">
        <v>2966</v>
      </c>
      <c r="B185" s="254" t="s">
        <v>3014</v>
      </c>
      <c r="C185" s="546" t="s">
        <v>2182</v>
      </c>
      <c r="D185" s="257">
        <v>11100</v>
      </c>
      <c r="E185" s="257">
        <v>11100</v>
      </c>
      <c r="F185" s="577"/>
      <c r="G185" s="256">
        <f t="shared" si="2"/>
        <v>0</v>
      </c>
      <c r="H185" s="383"/>
      <c r="K185" s="306"/>
      <c r="L185" s="305"/>
    </row>
    <row r="186" spans="1:12" ht="18.75">
      <c r="A186" s="348" t="s">
        <v>2669</v>
      </c>
      <c r="B186" s="254" t="s">
        <v>2686</v>
      </c>
      <c r="C186" s="546" t="s">
        <v>320</v>
      </c>
      <c r="D186" s="257">
        <v>11100</v>
      </c>
      <c r="E186" s="262">
        <v>9900</v>
      </c>
      <c r="F186" s="577"/>
      <c r="G186" s="256">
        <f t="shared" si="2"/>
        <v>1200</v>
      </c>
      <c r="H186" s="383"/>
      <c r="K186" s="306"/>
      <c r="L186" s="305"/>
    </row>
    <row r="187" spans="1:12" ht="18.75">
      <c r="A187" s="348"/>
      <c r="B187" s="254">
        <v>180</v>
      </c>
      <c r="C187" s="546" t="s">
        <v>278</v>
      </c>
      <c r="D187" s="257">
        <v>11100</v>
      </c>
      <c r="E187" s="262"/>
      <c r="F187" s="577"/>
      <c r="G187" s="256">
        <f t="shared" si="2"/>
        <v>11100</v>
      </c>
      <c r="H187" s="383"/>
      <c r="K187" s="306"/>
      <c r="L187" s="305"/>
    </row>
    <row r="188" spans="1:12" ht="18.75">
      <c r="A188" s="348"/>
      <c r="B188" s="254">
        <v>181</v>
      </c>
      <c r="C188" s="546" t="s">
        <v>2183</v>
      </c>
      <c r="D188" s="257">
        <v>11100</v>
      </c>
      <c r="E188" s="262"/>
      <c r="F188" s="577"/>
      <c r="G188" s="256">
        <f t="shared" si="2"/>
        <v>11100</v>
      </c>
      <c r="H188" s="383"/>
      <c r="K188" s="306"/>
      <c r="L188" s="305"/>
    </row>
    <row r="189" spans="1:12" ht="18.75">
      <c r="A189" s="348"/>
      <c r="B189" s="254">
        <v>182</v>
      </c>
      <c r="C189" s="546" t="s">
        <v>2184</v>
      </c>
      <c r="D189" s="257">
        <v>11100</v>
      </c>
      <c r="E189" s="262"/>
      <c r="F189" s="577"/>
      <c r="G189" s="256">
        <f t="shared" si="2"/>
        <v>11100</v>
      </c>
      <c r="H189" s="383"/>
      <c r="K189" s="306"/>
      <c r="L189" s="305"/>
    </row>
    <row r="190" spans="1:12" ht="18.75">
      <c r="A190" s="348"/>
      <c r="B190" s="254">
        <v>183</v>
      </c>
      <c r="C190" s="546" t="s">
        <v>318</v>
      </c>
      <c r="D190" s="257">
        <v>11100</v>
      </c>
      <c r="E190" s="262"/>
      <c r="F190" s="577"/>
      <c r="G190" s="256">
        <f t="shared" si="2"/>
        <v>11100</v>
      </c>
      <c r="H190" s="383"/>
      <c r="K190" s="306"/>
      <c r="L190" s="305"/>
    </row>
    <row r="191" spans="1:12" ht="18.75">
      <c r="A191" s="348"/>
      <c r="B191" s="254">
        <v>184</v>
      </c>
      <c r="C191" s="546" t="s">
        <v>2185</v>
      </c>
      <c r="D191" s="257">
        <v>11100</v>
      </c>
      <c r="E191" s="262"/>
      <c r="F191" s="577"/>
      <c r="G191" s="256">
        <f t="shared" si="2"/>
        <v>11100</v>
      </c>
      <c r="H191" s="383"/>
      <c r="K191" s="306"/>
      <c r="L191" s="305"/>
    </row>
    <row r="192" spans="1:12" ht="18.75">
      <c r="A192" s="348"/>
      <c r="B192" s="254">
        <v>185</v>
      </c>
      <c r="C192" s="546" t="s">
        <v>2186</v>
      </c>
      <c r="D192" s="255">
        <v>11100</v>
      </c>
      <c r="E192" s="262"/>
      <c r="F192" s="577"/>
      <c r="G192" s="256">
        <f t="shared" si="2"/>
        <v>11100</v>
      </c>
      <c r="H192" s="383"/>
      <c r="K192" s="306"/>
      <c r="L192" s="305"/>
    </row>
    <row r="193" spans="1:12" ht="18.75">
      <c r="A193" s="348"/>
      <c r="B193" s="254">
        <v>186</v>
      </c>
      <c r="C193" s="546" t="s">
        <v>309</v>
      </c>
      <c r="D193" s="85">
        <v>18300</v>
      </c>
      <c r="E193" s="262"/>
      <c r="F193" s="577"/>
      <c r="G193" s="302">
        <f aca="true" t="shared" si="3" ref="G193:G200">D193-E193-F193</f>
        <v>18300</v>
      </c>
      <c r="H193" s="383"/>
      <c r="K193" s="306"/>
      <c r="L193" s="305"/>
    </row>
    <row r="194" spans="1:12" ht="18.75">
      <c r="A194" s="348"/>
      <c r="B194" s="254">
        <v>187</v>
      </c>
      <c r="C194" s="546" t="s">
        <v>2187</v>
      </c>
      <c r="D194" s="85">
        <v>18300</v>
      </c>
      <c r="E194" s="262"/>
      <c r="F194" s="577"/>
      <c r="G194" s="302">
        <f t="shared" si="3"/>
        <v>18300</v>
      </c>
      <c r="H194" s="383"/>
      <c r="K194" s="306"/>
      <c r="L194" s="305"/>
    </row>
    <row r="195" spans="1:12" ht="18.75">
      <c r="A195" s="348"/>
      <c r="B195" s="254">
        <v>188</v>
      </c>
      <c r="C195" s="546" t="s">
        <v>2188</v>
      </c>
      <c r="D195" s="85">
        <v>18300</v>
      </c>
      <c r="E195" s="262"/>
      <c r="F195" s="577"/>
      <c r="G195" s="302">
        <f t="shared" si="3"/>
        <v>18300</v>
      </c>
      <c r="H195" s="383"/>
      <c r="K195" s="306"/>
      <c r="L195" s="305"/>
    </row>
    <row r="196" spans="1:12" ht="18.75">
      <c r="A196" s="348"/>
      <c r="B196" s="254">
        <v>189</v>
      </c>
      <c r="C196" s="546" t="s">
        <v>2189</v>
      </c>
      <c r="D196" s="85">
        <v>18300</v>
      </c>
      <c r="E196" s="346"/>
      <c r="F196" s="580"/>
      <c r="G196" s="302">
        <f t="shared" si="3"/>
        <v>18300</v>
      </c>
      <c r="H196" s="383"/>
      <c r="K196" s="306"/>
      <c r="L196" s="305"/>
    </row>
    <row r="197" spans="1:12" ht="18.75">
      <c r="A197" s="348"/>
      <c r="B197" s="254">
        <v>190</v>
      </c>
      <c r="C197" s="546" t="s">
        <v>2190</v>
      </c>
      <c r="D197" s="85">
        <v>18300</v>
      </c>
      <c r="E197" s="262"/>
      <c r="F197" s="577"/>
      <c r="G197" s="302">
        <f t="shared" si="3"/>
        <v>18300</v>
      </c>
      <c r="H197" s="383"/>
      <c r="K197" s="306"/>
      <c r="L197" s="305"/>
    </row>
    <row r="198" spans="1:12" ht="18.75">
      <c r="A198" s="348"/>
      <c r="B198" s="254">
        <v>191</v>
      </c>
      <c r="C198" s="546" t="s">
        <v>305</v>
      </c>
      <c r="D198" s="85">
        <v>18300</v>
      </c>
      <c r="E198" s="346"/>
      <c r="F198" s="577"/>
      <c r="G198" s="302">
        <f t="shared" si="3"/>
        <v>18300</v>
      </c>
      <c r="H198" s="383"/>
      <c r="K198" s="306"/>
      <c r="L198" s="305"/>
    </row>
    <row r="199" spans="1:12" ht="18.75">
      <c r="A199" s="348"/>
      <c r="B199" s="254">
        <v>192</v>
      </c>
      <c r="C199" s="546" t="s">
        <v>2191</v>
      </c>
      <c r="D199" s="85">
        <v>18300</v>
      </c>
      <c r="E199" s="346"/>
      <c r="F199" s="577"/>
      <c r="G199" s="302">
        <f t="shared" si="3"/>
        <v>18300</v>
      </c>
      <c r="H199" s="383"/>
      <c r="K199" s="306"/>
      <c r="L199" s="305"/>
    </row>
    <row r="200" spans="1:12" ht="18.75">
      <c r="A200" s="348"/>
      <c r="B200" s="254">
        <v>193</v>
      </c>
      <c r="C200" s="546" t="s">
        <v>2192</v>
      </c>
      <c r="D200" s="85">
        <v>18300</v>
      </c>
      <c r="E200" s="346"/>
      <c r="F200" s="577"/>
      <c r="G200" s="302">
        <f t="shared" si="3"/>
        <v>18300</v>
      </c>
      <c r="H200" s="383"/>
      <c r="K200" s="306"/>
      <c r="L200" s="305"/>
    </row>
    <row r="201" spans="1:12" ht="18.75">
      <c r="A201" s="348"/>
      <c r="B201" s="261"/>
      <c r="C201" s="63"/>
      <c r="D201" s="543"/>
      <c r="E201" s="255"/>
      <c r="F201" s="580"/>
      <c r="G201" s="302"/>
      <c r="H201" s="317"/>
      <c r="K201" s="306"/>
      <c r="L201" s="305"/>
    </row>
    <row r="202" spans="1:12" ht="19.5" thickBot="1">
      <c r="A202" s="273"/>
      <c r="B202" s="310"/>
      <c r="C202" s="5" t="s">
        <v>2196</v>
      </c>
      <c r="D202" s="337">
        <f>SUM(D8:D201)</f>
        <v>2286300</v>
      </c>
      <c r="E202" s="337">
        <f>SUM(E7:E201)</f>
        <v>807450</v>
      </c>
      <c r="F202" s="581">
        <f>SUM(F7:F201)</f>
        <v>0</v>
      </c>
      <c r="G202" s="328">
        <f>D202-E202-F202</f>
        <v>1478850</v>
      </c>
      <c r="H202" s="258"/>
      <c r="K202" s="306"/>
      <c r="L202" s="305"/>
    </row>
    <row r="203" spans="4:12" ht="18" thickTop="1">
      <c r="D203" s="304"/>
      <c r="F203" s="582"/>
      <c r="G203" s="448"/>
      <c r="J203" s="322"/>
      <c r="K203" s="306"/>
      <c r="L203" s="305"/>
    </row>
    <row r="204" spans="4:10" ht="17.25">
      <c r="D204" s="304"/>
      <c r="E204" s="299">
        <v>80850</v>
      </c>
      <c r="F204" s="314">
        <v>1</v>
      </c>
      <c r="G204" s="299"/>
      <c r="J204" s="322"/>
    </row>
    <row r="205" spans="4:13" ht="17.25">
      <c r="D205" s="304"/>
      <c r="E205" s="299">
        <v>105450</v>
      </c>
      <c r="F205" s="314">
        <v>2</v>
      </c>
      <c r="G205" s="299"/>
      <c r="J205" s="299"/>
      <c r="M205" s="299"/>
    </row>
    <row r="206" spans="3:13" ht="17.25">
      <c r="C206" s="331"/>
      <c r="E206" s="299">
        <v>230250</v>
      </c>
      <c r="F206" s="314">
        <v>3</v>
      </c>
      <c r="G206" s="331"/>
      <c r="M206" s="299"/>
    </row>
    <row r="207" spans="3:15" ht="17.25">
      <c r="C207" s="331"/>
      <c r="E207" s="331">
        <v>135300</v>
      </c>
      <c r="F207" s="314">
        <v>4</v>
      </c>
      <c r="G207" s="331"/>
      <c r="M207" s="331"/>
      <c r="O207" s="331"/>
    </row>
    <row r="208" spans="5:15" ht="17.25">
      <c r="E208" s="306">
        <v>255600</v>
      </c>
      <c r="F208" s="314">
        <v>5</v>
      </c>
      <c r="G208" s="331"/>
      <c r="M208" s="299"/>
      <c r="N208" s="299"/>
      <c r="O208" s="331"/>
    </row>
    <row r="209" spans="2:15" ht="17.25">
      <c r="B209" s="305"/>
      <c r="C209" s="313"/>
      <c r="D209" s="338"/>
      <c r="E209" s="339"/>
      <c r="G209" s="340"/>
      <c r="O209" s="340"/>
    </row>
    <row r="210" spans="2:7" ht="17.25">
      <c r="B210" s="305"/>
      <c r="C210" s="305"/>
      <c r="D210" s="307"/>
      <c r="E210" s="306"/>
      <c r="G210" s="299"/>
    </row>
    <row r="211" spans="2:15" ht="17.25">
      <c r="B211" s="305"/>
      <c r="C211" s="305"/>
      <c r="D211" s="307"/>
      <c r="E211" s="306"/>
      <c r="G211" s="299"/>
      <c r="O211" s="299"/>
    </row>
    <row r="212" spans="2:7" ht="17.25">
      <c r="B212" s="305"/>
      <c r="C212" s="305"/>
      <c r="D212" s="307"/>
      <c r="E212" s="306"/>
      <c r="G212" s="299"/>
    </row>
    <row r="213" spans="2:5" ht="17.25">
      <c r="B213" s="305"/>
      <c r="C213" s="305"/>
      <c r="D213" s="341"/>
      <c r="E213" s="313"/>
    </row>
    <row r="214" spans="2:5" ht="17.25">
      <c r="B214" s="305"/>
      <c r="C214" s="305"/>
      <c r="D214" s="305"/>
      <c r="E214" s="306"/>
    </row>
    <row r="215" spans="2:5" ht="17.25">
      <c r="B215" s="305"/>
      <c r="C215" s="305"/>
      <c r="D215" s="305"/>
      <c r="E215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56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29.57421875" style="242" customWidth="1"/>
    <col min="4" max="4" width="10.7109375" style="242" customWidth="1"/>
    <col min="5" max="5" width="11.140625" style="242" customWidth="1"/>
    <col min="6" max="6" width="9.710937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3138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1200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8.75">
      <c r="A7" s="348" t="s">
        <v>2999</v>
      </c>
      <c r="B7" s="254" t="s">
        <v>1303</v>
      </c>
      <c r="C7" s="474" t="s">
        <v>3023</v>
      </c>
      <c r="D7" s="257"/>
      <c r="E7" s="257"/>
      <c r="F7" s="257"/>
      <c r="G7" s="475">
        <v>743523</v>
      </c>
      <c r="H7" s="238" t="s">
        <v>635</v>
      </c>
    </row>
    <row r="8" spans="1:8" ht="18.75">
      <c r="A8" s="348"/>
      <c r="B8" s="254">
        <v>1</v>
      </c>
      <c r="C8" s="474" t="s">
        <v>403</v>
      </c>
      <c r="D8" s="257">
        <v>1750</v>
      </c>
      <c r="E8" s="257"/>
      <c r="F8" s="257"/>
      <c r="G8" s="256">
        <f>D8-E8-F8</f>
        <v>1750</v>
      </c>
      <c r="H8" s="258"/>
    </row>
    <row r="9" spans="1:8" ht="18.75">
      <c r="A9" s="348"/>
      <c r="B9" s="254">
        <v>2</v>
      </c>
      <c r="C9" s="474" t="s">
        <v>3024</v>
      </c>
      <c r="D9" s="257">
        <v>5243</v>
      </c>
      <c r="E9" s="257"/>
      <c r="F9" s="257"/>
      <c r="G9" s="256">
        <f aca="true" t="shared" si="0" ref="G9:G27">D9-E9-F9</f>
        <v>5243</v>
      </c>
      <c r="H9" s="258"/>
    </row>
    <row r="10" spans="1:8" ht="18.75">
      <c r="A10" s="348"/>
      <c r="B10" s="254">
        <v>3</v>
      </c>
      <c r="C10" s="474" t="s">
        <v>404</v>
      </c>
      <c r="D10" s="257">
        <v>4419.1</v>
      </c>
      <c r="E10" s="257"/>
      <c r="F10" s="257"/>
      <c r="G10" s="256">
        <f t="shared" si="0"/>
        <v>4419.1</v>
      </c>
      <c r="H10" s="258"/>
    </row>
    <row r="11" spans="1:8" ht="18.75">
      <c r="A11" s="348"/>
      <c r="B11" s="254">
        <v>4</v>
      </c>
      <c r="C11" s="474" t="s">
        <v>3025</v>
      </c>
      <c r="D11" s="257">
        <v>5917.1</v>
      </c>
      <c r="E11" s="257"/>
      <c r="F11" s="257"/>
      <c r="G11" s="256">
        <f t="shared" si="0"/>
        <v>5917.1</v>
      </c>
      <c r="H11" s="258"/>
    </row>
    <row r="12" spans="1:8" ht="18.75">
      <c r="A12" s="348"/>
      <c r="B12" s="254">
        <v>5</v>
      </c>
      <c r="C12" s="474" t="s">
        <v>72</v>
      </c>
      <c r="D12" s="257">
        <v>5168.1</v>
      </c>
      <c r="E12" s="257"/>
      <c r="F12" s="257"/>
      <c r="G12" s="256">
        <f t="shared" si="0"/>
        <v>5168.1</v>
      </c>
      <c r="H12" s="258"/>
    </row>
    <row r="13" spans="1:8" ht="18.75">
      <c r="A13" s="348"/>
      <c r="B13" s="254">
        <v>6</v>
      </c>
      <c r="C13" s="474" t="s">
        <v>3026</v>
      </c>
      <c r="D13" s="257">
        <v>4119.5</v>
      </c>
      <c r="E13" s="257"/>
      <c r="F13" s="257"/>
      <c r="G13" s="256">
        <f t="shared" si="0"/>
        <v>4119.5</v>
      </c>
      <c r="H13" s="258"/>
    </row>
    <row r="14" spans="1:8" ht="18.75">
      <c r="A14" s="348"/>
      <c r="B14" s="254">
        <v>7</v>
      </c>
      <c r="C14" s="474" t="s">
        <v>3027</v>
      </c>
      <c r="D14" s="257">
        <v>5168.1</v>
      </c>
      <c r="E14" s="257"/>
      <c r="F14" s="257"/>
      <c r="G14" s="256">
        <f t="shared" si="0"/>
        <v>5168.1</v>
      </c>
      <c r="H14" s="258"/>
    </row>
    <row r="15" spans="1:8" ht="18.75">
      <c r="A15" s="348"/>
      <c r="B15" s="254">
        <v>8</v>
      </c>
      <c r="C15" s="474" t="s">
        <v>3028</v>
      </c>
      <c r="D15" s="257">
        <v>7415.1</v>
      </c>
      <c r="E15" s="257"/>
      <c r="F15" s="257"/>
      <c r="G15" s="256">
        <f t="shared" si="0"/>
        <v>7415.1</v>
      </c>
      <c r="H15" s="258"/>
    </row>
    <row r="16" spans="1:12" ht="18.75">
      <c r="A16" s="348"/>
      <c r="B16" s="254">
        <v>9</v>
      </c>
      <c r="C16" s="474" t="s">
        <v>3029</v>
      </c>
      <c r="D16" s="257">
        <v>4419.1</v>
      </c>
      <c r="E16" s="257"/>
      <c r="F16" s="257"/>
      <c r="G16" s="256">
        <f t="shared" si="0"/>
        <v>4419.1</v>
      </c>
      <c r="H16" s="238"/>
      <c r="K16" s="306"/>
      <c r="L16" s="305"/>
    </row>
    <row r="17" spans="1:12" ht="18.75">
      <c r="A17" s="348"/>
      <c r="B17" s="254">
        <v>10</v>
      </c>
      <c r="C17" s="425" t="s">
        <v>3030</v>
      </c>
      <c r="D17" s="262">
        <v>5168.1</v>
      </c>
      <c r="E17" s="262"/>
      <c r="F17" s="301"/>
      <c r="G17" s="256">
        <f t="shared" si="0"/>
        <v>5168.1</v>
      </c>
      <c r="H17" s="383"/>
      <c r="K17" s="306"/>
      <c r="L17" s="305"/>
    </row>
    <row r="18" spans="1:12" ht="18.75">
      <c r="A18" s="348"/>
      <c r="B18" s="254">
        <v>11</v>
      </c>
      <c r="C18" s="425" t="s">
        <v>2503</v>
      </c>
      <c r="D18" s="262">
        <v>5168.1</v>
      </c>
      <c r="E18" s="262"/>
      <c r="F18" s="301"/>
      <c r="G18" s="256">
        <f t="shared" si="0"/>
        <v>5168.1</v>
      </c>
      <c r="H18" s="383"/>
      <c r="K18" s="306"/>
      <c r="L18" s="305"/>
    </row>
    <row r="19" spans="1:12" ht="18.75">
      <c r="A19" s="348"/>
      <c r="B19" s="254">
        <v>12</v>
      </c>
      <c r="C19" s="425" t="s">
        <v>3031</v>
      </c>
      <c r="D19" s="262">
        <v>4419.1</v>
      </c>
      <c r="E19" s="262"/>
      <c r="F19" s="257"/>
      <c r="G19" s="256">
        <f t="shared" si="0"/>
        <v>4419.1</v>
      </c>
      <c r="H19" s="238"/>
      <c r="K19" s="306"/>
      <c r="L19" s="305"/>
    </row>
    <row r="20" spans="1:12" ht="18.75">
      <c r="A20" s="348"/>
      <c r="B20" s="254">
        <v>13</v>
      </c>
      <c r="C20" s="425" t="s">
        <v>3032</v>
      </c>
      <c r="D20" s="262">
        <v>5243</v>
      </c>
      <c r="E20" s="262"/>
      <c r="F20" s="301"/>
      <c r="G20" s="256">
        <f t="shared" si="0"/>
        <v>5243</v>
      </c>
      <c r="H20" s="383"/>
      <c r="K20" s="306"/>
      <c r="L20" s="305"/>
    </row>
    <row r="21" spans="1:12" ht="18.75">
      <c r="A21" s="348"/>
      <c r="B21" s="254">
        <v>14</v>
      </c>
      <c r="C21" s="425" t="s">
        <v>3033</v>
      </c>
      <c r="D21" s="262">
        <v>4419.1</v>
      </c>
      <c r="E21" s="262"/>
      <c r="F21" s="301"/>
      <c r="G21" s="256">
        <f t="shared" si="0"/>
        <v>4419.1</v>
      </c>
      <c r="H21" s="383"/>
      <c r="K21" s="306"/>
      <c r="L21" s="305"/>
    </row>
    <row r="22" spans="1:12" ht="18.75">
      <c r="A22" s="348"/>
      <c r="B22" s="254">
        <v>15</v>
      </c>
      <c r="C22" s="425" t="s">
        <v>406</v>
      </c>
      <c r="D22" s="262">
        <v>5243</v>
      </c>
      <c r="E22" s="262"/>
      <c r="F22" s="301"/>
      <c r="G22" s="256">
        <f t="shared" si="0"/>
        <v>5243</v>
      </c>
      <c r="H22" s="383"/>
      <c r="K22" s="306"/>
      <c r="L22" s="305"/>
    </row>
    <row r="23" spans="1:12" ht="18.75">
      <c r="A23" s="348"/>
      <c r="B23" s="254">
        <v>16</v>
      </c>
      <c r="C23" s="425" t="s">
        <v>3034</v>
      </c>
      <c r="D23" s="262">
        <v>8164.1</v>
      </c>
      <c r="E23" s="262"/>
      <c r="F23" s="301"/>
      <c r="G23" s="256">
        <f t="shared" si="0"/>
        <v>8164.1</v>
      </c>
      <c r="H23" s="383"/>
      <c r="K23" s="306"/>
      <c r="L23" s="305"/>
    </row>
    <row r="24" spans="1:12" ht="18.75">
      <c r="A24" s="348"/>
      <c r="B24" s="254">
        <v>17</v>
      </c>
      <c r="C24" s="425" t="s">
        <v>3035</v>
      </c>
      <c r="D24" s="262">
        <v>4419.1</v>
      </c>
      <c r="E24" s="262"/>
      <c r="F24" s="301"/>
      <c r="G24" s="256">
        <f t="shared" si="0"/>
        <v>4419.1</v>
      </c>
      <c r="H24" s="383"/>
      <c r="K24" s="306"/>
      <c r="L24" s="305"/>
    </row>
    <row r="25" spans="1:12" ht="18.75">
      <c r="A25" s="348"/>
      <c r="B25" s="254">
        <v>18</v>
      </c>
      <c r="C25" s="425" t="s">
        <v>3036</v>
      </c>
      <c r="D25" s="262">
        <v>5167.75</v>
      </c>
      <c r="E25" s="262"/>
      <c r="F25" s="301"/>
      <c r="G25" s="256">
        <f t="shared" si="0"/>
        <v>5167.75</v>
      </c>
      <c r="H25" s="383"/>
      <c r="K25" s="306"/>
      <c r="L25" s="305"/>
    </row>
    <row r="26" spans="1:12" ht="18.75">
      <c r="A26" s="348"/>
      <c r="B26" s="254">
        <v>19</v>
      </c>
      <c r="C26" s="425" t="s">
        <v>3037</v>
      </c>
      <c r="D26" s="262">
        <v>8988</v>
      </c>
      <c r="E26" s="262"/>
      <c r="F26" s="262"/>
      <c r="G26" s="256">
        <f t="shared" si="0"/>
        <v>8988</v>
      </c>
      <c r="H26" s="383"/>
      <c r="K26" s="306"/>
      <c r="L26" s="305"/>
    </row>
    <row r="27" spans="1:12" ht="18.75">
      <c r="A27" s="348"/>
      <c r="B27" s="254">
        <v>20</v>
      </c>
      <c r="C27" s="425" t="s">
        <v>3038</v>
      </c>
      <c r="D27" s="262">
        <v>4419.1</v>
      </c>
      <c r="E27" s="346"/>
      <c r="F27" s="301"/>
      <c r="G27" s="316">
        <f t="shared" si="0"/>
        <v>4419.1</v>
      </c>
      <c r="H27" s="383"/>
      <c r="K27" s="306"/>
      <c r="L27" s="305"/>
    </row>
    <row r="28" spans="1:12" ht="18.75">
      <c r="A28" s="348"/>
      <c r="B28" s="254">
        <v>21</v>
      </c>
      <c r="C28" s="425" t="s">
        <v>3039</v>
      </c>
      <c r="D28" s="262">
        <v>5243</v>
      </c>
      <c r="E28" s="262"/>
      <c r="F28" s="301"/>
      <c r="G28" s="316">
        <f>D28-E28-F28</f>
        <v>5243</v>
      </c>
      <c r="H28" s="383"/>
      <c r="K28" s="306"/>
      <c r="L28" s="305"/>
    </row>
    <row r="29" spans="1:12" ht="18.75">
      <c r="A29" s="348"/>
      <c r="B29" s="254">
        <v>22</v>
      </c>
      <c r="C29" s="425" t="s">
        <v>3040</v>
      </c>
      <c r="D29" s="262">
        <v>13407.1</v>
      </c>
      <c r="E29" s="262"/>
      <c r="F29" s="301"/>
      <c r="G29" s="316">
        <f aca="true" t="shared" si="1" ref="G29:G95">D29-E29-F29</f>
        <v>13407.1</v>
      </c>
      <c r="H29" s="383"/>
      <c r="K29" s="306"/>
      <c r="L29" s="305"/>
    </row>
    <row r="30" spans="1:12" ht="18.75">
      <c r="A30" s="348"/>
      <c r="B30" s="254">
        <v>23</v>
      </c>
      <c r="C30" s="425" t="s">
        <v>3041</v>
      </c>
      <c r="D30" s="262">
        <v>5243</v>
      </c>
      <c r="E30" s="262"/>
      <c r="F30" s="301"/>
      <c r="G30" s="316">
        <f t="shared" si="1"/>
        <v>5243</v>
      </c>
      <c r="H30" s="383"/>
      <c r="K30" s="306"/>
      <c r="L30" s="305"/>
    </row>
    <row r="31" spans="1:12" ht="18.75">
      <c r="A31" s="348"/>
      <c r="B31" s="254">
        <v>24</v>
      </c>
      <c r="C31" s="425" t="s">
        <v>1770</v>
      </c>
      <c r="D31" s="262">
        <v>11909.1</v>
      </c>
      <c r="E31" s="262"/>
      <c r="F31" s="301"/>
      <c r="G31" s="316">
        <f t="shared" si="1"/>
        <v>11909.1</v>
      </c>
      <c r="H31" s="383"/>
      <c r="K31" s="306"/>
      <c r="L31" s="305"/>
    </row>
    <row r="32" spans="1:12" ht="18.75">
      <c r="A32" s="348"/>
      <c r="B32" s="254">
        <v>25</v>
      </c>
      <c r="C32" s="425" t="s">
        <v>3042</v>
      </c>
      <c r="D32" s="262">
        <v>5243</v>
      </c>
      <c r="E32" s="262"/>
      <c r="F32" s="301"/>
      <c r="G32" s="316">
        <f t="shared" si="1"/>
        <v>5243</v>
      </c>
      <c r="H32" s="383"/>
      <c r="K32" s="306"/>
      <c r="L32" s="305"/>
    </row>
    <row r="33" spans="1:12" ht="18.75">
      <c r="A33" s="348"/>
      <c r="B33" s="254">
        <v>26</v>
      </c>
      <c r="C33" s="425" t="s">
        <v>3043</v>
      </c>
      <c r="D33" s="262">
        <v>5243</v>
      </c>
      <c r="E33" s="262"/>
      <c r="F33" s="301"/>
      <c r="G33" s="316">
        <f t="shared" si="1"/>
        <v>5243</v>
      </c>
      <c r="H33" s="383"/>
      <c r="K33" s="306"/>
      <c r="L33" s="305"/>
    </row>
    <row r="34" spans="1:12" ht="18.75">
      <c r="A34" s="348"/>
      <c r="B34" s="254">
        <v>27</v>
      </c>
      <c r="C34" s="425" t="s">
        <v>1217</v>
      </c>
      <c r="D34" s="262">
        <v>6666.1</v>
      </c>
      <c r="E34" s="262"/>
      <c r="F34" s="301"/>
      <c r="G34" s="316">
        <f t="shared" si="1"/>
        <v>6666.1</v>
      </c>
      <c r="H34" s="383"/>
      <c r="K34" s="306"/>
      <c r="L34" s="305"/>
    </row>
    <row r="35" spans="1:12" ht="18.75">
      <c r="A35" s="348"/>
      <c r="B35" s="254">
        <v>28</v>
      </c>
      <c r="C35" s="425" t="s">
        <v>1221</v>
      </c>
      <c r="D35" s="262">
        <v>5168.1</v>
      </c>
      <c r="E35" s="262"/>
      <c r="F35" s="301"/>
      <c r="G35" s="316">
        <f t="shared" si="1"/>
        <v>5168.1</v>
      </c>
      <c r="H35" s="383"/>
      <c r="K35" s="306"/>
      <c r="L35" s="305"/>
    </row>
    <row r="36" spans="1:12" ht="18.75">
      <c r="A36" s="348"/>
      <c r="B36" s="254">
        <v>29</v>
      </c>
      <c r="C36" s="425" t="s">
        <v>407</v>
      </c>
      <c r="D36" s="262">
        <v>5243</v>
      </c>
      <c r="E36" s="262"/>
      <c r="F36" s="301"/>
      <c r="G36" s="316">
        <f t="shared" si="1"/>
        <v>5243</v>
      </c>
      <c r="H36" s="383"/>
      <c r="K36" s="306"/>
      <c r="L36" s="305"/>
    </row>
    <row r="37" spans="1:12" ht="18.75">
      <c r="A37" s="348"/>
      <c r="B37" s="254">
        <v>30</v>
      </c>
      <c r="C37" s="425" t="s">
        <v>1224</v>
      </c>
      <c r="D37" s="262">
        <v>5168.1</v>
      </c>
      <c r="E37" s="262"/>
      <c r="F37" s="255"/>
      <c r="G37" s="316">
        <f t="shared" si="1"/>
        <v>5168.1</v>
      </c>
      <c r="H37" s="383"/>
      <c r="K37" s="306"/>
      <c r="L37" s="305"/>
    </row>
    <row r="38" spans="1:12" ht="18.75">
      <c r="A38" s="348"/>
      <c r="B38" s="254">
        <v>31</v>
      </c>
      <c r="C38" s="425" t="s">
        <v>3044</v>
      </c>
      <c r="D38" s="262">
        <v>5168.1</v>
      </c>
      <c r="E38" s="262"/>
      <c r="F38" s="301"/>
      <c r="G38" s="316">
        <f t="shared" si="1"/>
        <v>5168.1</v>
      </c>
      <c r="H38" s="383"/>
      <c r="K38" s="306"/>
      <c r="L38" s="305"/>
    </row>
    <row r="39" spans="1:12" ht="18.75">
      <c r="A39" s="348"/>
      <c r="B39" s="254">
        <v>32</v>
      </c>
      <c r="C39" s="425" t="s">
        <v>3045</v>
      </c>
      <c r="D39" s="262">
        <v>5168.1</v>
      </c>
      <c r="E39" s="346"/>
      <c r="F39" s="301"/>
      <c r="G39" s="316">
        <f t="shared" si="1"/>
        <v>5168.1</v>
      </c>
      <c r="H39" s="383"/>
      <c r="K39" s="306"/>
      <c r="L39" s="305"/>
    </row>
    <row r="40" spans="1:12" ht="18.75">
      <c r="A40" s="348"/>
      <c r="B40" s="254">
        <v>33</v>
      </c>
      <c r="C40" s="425" t="s">
        <v>3046</v>
      </c>
      <c r="D40" s="262">
        <v>5917.1</v>
      </c>
      <c r="E40" s="346"/>
      <c r="F40" s="301"/>
      <c r="G40" s="316">
        <f t="shared" si="1"/>
        <v>5917.1</v>
      </c>
      <c r="H40" s="383"/>
      <c r="K40" s="306"/>
      <c r="L40" s="305"/>
    </row>
    <row r="41" spans="1:12" ht="18.75">
      <c r="A41" s="348"/>
      <c r="B41" s="254">
        <v>34</v>
      </c>
      <c r="C41" s="425" t="s">
        <v>409</v>
      </c>
      <c r="D41" s="262">
        <v>4419.1</v>
      </c>
      <c r="E41" s="346"/>
      <c r="F41" s="301"/>
      <c r="G41" s="316">
        <f t="shared" si="1"/>
        <v>4419.1</v>
      </c>
      <c r="H41" s="383"/>
      <c r="K41" s="306"/>
      <c r="L41" s="305"/>
    </row>
    <row r="42" spans="1:12" ht="18.75">
      <c r="A42" s="348"/>
      <c r="B42" s="254">
        <v>35</v>
      </c>
      <c r="C42" s="425" t="s">
        <v>3047</v>
      </c>
      <c r="D42" s="262">
        <v>5917.1</v>
      </c>
      <c r="E42" s="346"/>
      <c r="F42" s="301"/>
      <c r="G42" s="316">
        <f t="shared" si="1"/>
        <v>5917.1</v>
      </c>
      <c r="H42" s="383"/>
      <c r="K42" s="306"/>
      <c r="L42" s="305"/>
    </row>
    <row r="43" spans="1:12" ht="18.75">
      <c r="A43" s="348"/>
      <c r="B43" s="254">
        <v>36</v>
      </c>
      <c r="C43" s="425" t="s">
        <v>3048</v>
      </c>
      <c r="D43" s="262">
        <v>5168.1</v>
      </c>
      <c r="E43" s="346"/>
      <c r="F43" s="301"/>
      <c r="G43" s="316">
        <f t="shared" si="1"/>
        <v>5168.1</v>
      </c>
      <c r="H43" s="383"/>
      <c r="K43" s="306"/>
      <c r="L43" s="305"/>
    </row>
    <row r="44" spans="1:12" ht="18.75">
      <c r="A44" s="348"/>
      <c r="B44" s="254">
        <v>37</v>
      </c>
      <c r="C44" s="425" t="s">
        <v>2505</v>
      </c>
      <c r="D44" s="262">
        <v>5168.1</v>
      </c>
      <c r="E44" s="346"/>
      <c r="F44" s="301"/>
      <c r="G44" s="316">
        <f t="shared" si="1"/>
        <v>5168.1</v>
      </c>
      <c r="H44" s="383"/>
      <c r="K44" s="306"/>
      <c r="L44" s="305"/>
    </row>
    <row r="45" spans="1:12" ht="18.75">
      <c r="A45" s="348"/>
      <c r="B45" s="254">
        <v>38</v>
      </c>
      <c r="C45" s="425" t="s">
        <v>2550</v>
      </c>
      <c r="D45" s="262">
        <v>11235</v>
      </c>
      <c r="E45" s="346"/>
      <c r="F45" s="301"/>
      <c r="G45" s="316">
        <f t="shared" si="1"/>
        <v>11235</v>
      </c>
      <c r="H45" s="383"/>
      <c r="K45" s="306"/>
      <c r="L45" s="305"/>
    </row>
    <row r="46" spans="1:12" ht="18.75">
      <c r="A46" s="348"/>
      <c r="B46" s="254">
        <v>39</v>
      </c>
      <c r="C46" s="425" t="s">
        <v>3049</v>
      </c>
      <c r="D46" s="262">
        <v>8239</v>
      </c>
      <c r="E46" s="346"/>
      <c r="F46" s="301"/>
      <c r="G46" s="316">
        <f t="shared" si="1"/>
        <v>8239</v>
      </c>
      <c r="H46" s="383"/>
      <c r="K46" s="306"/>
      <c r="L46" s="305"/>
    </row>
    <row r="47" spans="1:12" ht="18.75">
      <c r="A47" s="348"/>
      <c r="B47" s="254">
        <v>40</v>
      </c>
      <c r="C47" s="425" t="s">
        <v>3050</v>
      </c>
      <c r="D47" s="262">
        <v>2988.3</v>
      </c>
      <c r="E47" s="346"/>
      <c r="F47" s="301"/>
      <c r="G47" s="316">
        <f t="shared" si="1"/>
        <v>2988.3</v>
      </c>
      <c r="H47" s="383"/>
      <c r="K47" s="306"/>
      <c r="L47" s="305"/>
    </row>
    <row r="48" spans="1:12" ht="18.75">
      <c r="A48" s="348"/>
      <c r="B48" s="254">
        <v>41</v>
      </c>
      <c r="C48" s="425" t="s">
        <v>3051</v>
      </c>
      <c r="D48" s="262">
        <v>4514.02</v>
      </c>
      <c r="E48" s="346"/>
      <c r="F48" s="301"/>
      <c r="G48" s="316">
        <f t="shared" si="1"/>
        <v>4514.02</v>
      </c>
      <c r="H48" s="383"/>
      <c r="K48" s="306"/>
      <c r="L48" s="305"/>
    </row>
    <row r="49" spans="1:12" ht="18.75">
      <c r="A49" s="348"/>
      <c r="B49" s="254">
        <v>42</v>
      </c>
      <c r="C49" s="425" t="s">
        <v>3052</v>
      </c>
      <c r="D49" s="262">
        <v>5168.1</v>
      </c>
      <c r="E49" s="346"/>
      <c r="F49" s="301"/>
      <c r="G49" s="316">
        <f t="shared" si="1"/>
        <v>5168.1</v>
      </c>
      <c r="H49" s="383"/>
      <c r="K49" s="306"/>
      <c r="L49" s="305"/>
    </row>
    <row r="50" spans="1:12" ht="18.75">
      <c r="A50" s="348"/>
      <c r="B50" s="254">
        <v>43</v>
      </c>
      <c r="C50" s="425" t="s">
        <v>3053</v>
      </c>
      <c r="D50" s="262">
        <v>5917.1</v>
      </c>
      <c r="E50" s="346"/>
      <c r="F50" s="301"/>
      <c r="G50" s="316">
        <f t="shared" si="1"/>
        <v>5917.1</v>
      </c>
      <c r="H50" s="383"/>
      <c r="K50" s="306"/>
      <c r="L50" s="305"/>
    </row>
    <row r="51" spans="1:12" ht="18.75">
      <c r="A51" s="348"/>
      <c r="B51" s="254">
        <v>44</v>
      </c>
      <c r="C51" s="425" t="s">
        <v>410</v>
      </c>
      <c r="D51" s="262">
        <v>4419.1</v>
      </c>
      <c r="E51" s="346"/>
      <c r="F51" s="301"/>
      <c r="G51" s="316">
        <f t="shared" si="1"/>
        <v>4419.1</v>
      </c>
      <c r="H51" s="383"/>
      <c r="K51" s="306"/>
      <c r="L51" s="305"/>
    </row>
    <row r="52" spans="1:12" ht="18.75">
      <c r="A52" s="348"/>
      <c r="B52" s="254">
        <v>45</v>
      </c>
      <c r="C52" s="425" t="s">
        <v>2889</v>
      </c>
      <c r="D52" s="262">
        <v>4419.1</v>
      </c>
      <c r="E52" s="346"/>
      <c r="F52" s="301"/>
      <c r="G52" s="316">
        <f t="shared" si="1"/>
        <v>4419.1</v>
      </c>
      <c r="H52" s="383"/>
      <c r="K52" s="306"/>
      <c r="L52" s="305"/>
    </row>
    <row r="53" spans="1:12" ht="18.75">
      <c r="A53" s="348"/>
      <c r="B53" s="254">
        <v>46</v>
      </c>
      <c r="C53" s="425" t="s">
        <v>1226</v>
      </c>
      <c r="D53" s="262">
        <v>5168.1</v>
      </c>
      <c r="E53" s="346"/>
      <c r="F53" s="301"/>
      <c r="G53" s="316">
        <f t="shared" si="1"/>
        <v>5168.1</v>
      </c>
      <c r="H53" s="383"/>
      <c r="K53" s="306"/>
      <c r="L53" s="305"/>
    </row>
    <row r="54" spans="1:12" ht="18.75">
      <c r="A54" s="348"/>
      <c r="B54" s="254">
        <v>47</v>
      </c>
      <c r="C54" s="425" t="s">
        <v>1229</v>
      </c>
      <c r="D54" s="262">
        <v>5168.1</v>
      </c>
      <c r="E54" s="346"/>
      <c r="F54" s="301"/>
      <c r="G54" s="316">
        <f t="shared" si="1"/>
        <v>5168.1</v>
      </c>
      <c r="H54" s="383"/>
      <c r="K54" s="306"/>
      <c r="L54" s="305"/>
    </row>
    <row r="55" spans="1:12" ht="18.75">
      <c r="A55" s="348"/>
      <c r="B55" s="254">
        <v>48</v>
      </c>
      <c r="C55" s="425" t="s">
        <v>1227</v>
      </c>
      <c r="D55" s="262">
        <v>5168.1</v>
      </c>
      <c r="E55" s="346"/>
      <c r="F55" s="301"/>
      <c r="G55" s="316">
        <f t="shared" si="1"/>
        <v>5168.1</v>
      </c>
      <c r="H55" s="383"/>
      <c r="K55" s="306"/>
      <c r="L55" s="305"/>
    </row>
    <row r="56" spans="1:12" ht="18.75">
      <c r="A56" s="348"/>
      <c r="B56" s="254">
        <v>49</v>
      </c>
      <c r="C56" s="425" t="s">
        <v>3054</v>
      </c>
      <c r="D56" s="262">
        <v>5243</v>
      </c>
      <c r="E56" s="346"/>
      <c r="F56" s="301"/>
      <c r="G56" s="316">
        <f t="shared" si="1"/>
        <v>5243</v>
      </c>
      <c r="H56" s="383"/>
      <c r="K56" s="306"/>
      <c r="L56" s="305"/>
    </row>
    <row r="57" spans="1:12" ht="18.75">
      <c r="A57" s="348"/>
      <c r="B57" s="254">
        <v>50</v>
      </c>
      <c r="C57" s="425" t="s">
        <v>3055</v>
      </c>
      <c r="D57" s="262">
        <v>4419.1</v>
      </c>
      <c r="E57" s="346"/>
      <c r="F57" s="301"/>
      <c r="G57" s="316">
        <f t="shared" si="1"/>
        <v>4419.1</v>
      </c>
      <c r="H57" s="383"/>
      <c r="K57" s="306"/>
      <c r="L57" s="305"/>
    </row>
    <row r="58" spans="1:12" ht="18.75">
      <c r="A58" s="348"/>
      <c r="B58" s="254">
        <v>51</v>
      </c>
      <c r="C58" s="425" t="s">
        <v>2544</v>
      </c>
      <c r="D58" s="262">
        <v>5243</v>
      </c>
      <c r="E58" s="346"/>
      <c r="F58" s="301"/>
      <c r="G58" s="316">
        <f t="shared" si="1"/>
        <v>5243</v>
      </c>
      <c r="H58" s="383"/>
      <c r="K58" s="306"/>
      <c r="L58" s="305"/>
    </row>
    <row r="59" spans="1:12" ht="18.75">
      <c r="A59" s="348"/>
      <c r="B59" s="254">
        <v>52</v>
      </c>
      <c r="C59" s="425" t="s">
        <v>2545</v>
      </c>
      <c r="D59" s="262">
        <v>6741</v>
      </c>
      <c r="E59" s="346"/>
      <c r="F59" s="301"/>
      <c r="G59" s="316">
        <f t="shared" si="1"/>
        <v>6741</v>
      </c>
      <c r="H59" s="383"/>
      <c r="K59" s="306"/>
      <c r="L59" s="305"/>
    </row>
    <row r="60" spans="1:12" ht="18.75">
      <c r="A60" s="348"/>
      <c r="B60" s="254">
        <v>53</v>
      </c>
      <c r="C60" s="425" t="s">
        <v>2546</v>
      </c>
      <c r="D60" s="262">
        <v>5168.1</v>
      </c>
      <c r="E60" s="346"/>
      <c r="F60" s="301"/>
      <c r="G60" s="316">
        <f t="shared" si="1"/>
        <v>5168.1</v>
      </c>
      <c r="H60" s="383"/>
      <c r="K60" s="306"/>
      <c r="L60" s="305"/>
    </row>
    <row r="61" spans="1:12" ht="18.75">
      <c r="A61" s="348"/>
      <c r="B61" s="254">
        <v>54</v>
      </c>
      <c r="C61" s="425" t="s">
        <v>2547</v>
      </c>
      <c r="D61" s="262">
        <v>4419.1</v>
      </c>
      <c r="E61" s="346"/>
      <c r="F61" s="301"/>
      <c r="G61" s="316">
        <f t="shared" si="1"/>
        <v>4419.1</v>
      </c>
      <c r="H61" s="383"/>
      <c r="K61" s="306"/>
      <c r="L61" s="305"/>
    </row>
    <row r="62" spans="1:12" ht="18.75">
      <c r="A62" s="348"/>
      <c r="B62" s="254">
        <v>55</v>
      </c>
      <c r="C62" s="425" t="s">
        <v>3056</v>
      </c>
      <c r="D62" s="262">
        <v>5168.1</v>
      </c>
      <c r="E62" s="346"/>
      <c r="F62" s="301"/>
      <c r="G62" s="316">
        <f t="shared" si="1"/>
        <v>5168.1</v>
      </c>
      <c r="H62" s="383"/>
      <c r="K62" s="306"/>
      <c r="L62" s="305"/>
    </row>
    <row r="63" spans="1:12" ht="18.75">
      <c r="A63" s="348"/>
      <c r="B63" s="254">
        <v>56</v>
      </c>
      <c r="C63" s="425" t="s">
        <v>411</v>
      </c>
      <c r="D63" s="262">
        <v>5168.1</v>
      </c>
      <c r="E63" s="346"/>
      <c r="F63" s="301"/>
      <c r="G63" s="316">
        <f t="shared" si="1"/>
        <v>5168.1</v>
      </c>
      <c r="H63" s="383"/>
      <c r="K63" s="306"/>
      <c r="L63" s="305"/>
    </row>
    <row r="64" spans="1:12" ht="18.75">
      <c r="A64" s="348"/>
      <c r="B64" s="254">
        <v>57</v>
      </c>
      <c r="C64" s="425" t="s">
        <v>3057</v>
      </c>
      <c r="D64" s="262">
        <v>5168.1</v>
      </c>
      <c r="E64" s="346"/>
      <c r="F64" s="301"/>
      <c r="G64" s="316">
        <f t="shared" si="1"/>
        <v>5168.1</v>
      </c>
      <c r="H64" s="383"/>
      <c r="K64" s="306"/>
      <c r="L64" s="305"/>
    </row>
    <row r="65" spans="1:12" ht="18.75">
      <c r="A65" s="348"/>
      <c r="B65" s="254">
        <v>58</v>
      </c>
      <c r="C65" s="425" t="s">
        <v>412</v>
      </c>
      <c r="D65" s="262">
        <v>11235</v>
      </c>
      <c r="E65" s="346"/>
      <c r="F65" s="301"/>
      <c r="G65" s="316">
        <f t="shared" si="1"/>
        <v>11235</v>
      </c>
      <c r="H65" s="383"/>
      <c r="K65" s="306"/>
      <c r="L65" s="305"/>
    </row>
    <row r="66" spans="1:12" ht="18.75">
      <c r="A66" s="348"/>
      <c r="B66" s="254">
        <v>59</v>
      </c>
      <c r="C66" s="425" t="s">
        <v>3058</v>
      </c>
      <c r="D66" s="262">
        <v>5243</v>
      </c>
      <c r="E66" s="346"/>
      <c r="F66" s="301"/>
      <c r="G66" s="316">
        <f t="shared" si="1"/>
        <v>5243</v>
      </c>
      <c r="H66" s="383"/>
      <c r="K66" s="306"/>
      <c r="L66" s="305"/>
    </row>
    <row r="67" spans="1:12" ht="18.75">
      <c r="A67" s="348"/>
      <c r="B67" s="254">
        <v>60</v>
      </c>
      <c r="C67" s="425" t="s">
        <v>3059</v>
      </c>
      <c r="D67" s="262">
        <v>5168.1</v>
      </c>
      <c r="E67" s="346"/>
      <c r="F67" s="301"/>
      <c r="G67" s="316">
        <f t="shared" si="1"/>
        <v>5168.1</v>
      </c>
      <c r="H67" s="383"/>
      <c r="K67" s="306"/>
      <c r="L67" s="305"/>
    </row>
    <row r="68" spans="1:12" ht="18.75">
      <c r="A68" s="348"/>
      <c r="B68" s="254">
        <v>61</v>
      </c>
      <c r="C68" s="425" t="s">
        <v>414</v>
      </c>
      <c r="D68" s="262">
        <v>4418.75</v>
      </c>
      <c r="E68" s="346"/>
      <c r="F68" s="301"/>
      <c r="G68" s="316">
        <f t="shared" si="1"/>
        <v>4418.75</v>
      </c>
      <c r="H68" s="383"/>
      <c r="K68" s="306"/>
      <c r="L68" s="305"/>
    </row>
    <row r="69" spans="1:12" ht="18.75">
      <c r="A69" s="348"/>
      <c r="B69" s="254">
        <v>62</v>
      </c>
      <c r="C69" s="425" t="s">
        <v>3060</v>
      </c>
      <c r="D69" s="262">
        <v>5168.1</v>
      </c>
      <c r="E69" s="346"/>
      <c r="F69" s="301"/>
      <c r="G69" s="316">
        <f t="shared" si="1"/>
        <v>5168.1</v>
      </c>
      <c r="H69" s="383"/>
      <c r="K69" s="306"/>
      <c r="L69" s="305"/>
    </row>
    <row r="70" spans="1:12" ht="18.75">
      <c r="A70" s="348"/>
      <c r="B70" s="254">
        <v>63</v>
      </c>
      <c r="C70" s="425" t="s">
        <v>3061</v>
      </c>
      <c r="D70" s="262">
        <v>5168.1</v>
      </c>
      <c r="E70" s="346"/>
      <c r="F70" s="301"/>
      <c r="G70" s="316">
        <f t="shared" si="1"/>
        <v>5168.1</v>
      </c>
      <c r="H70" s="383"/>
      <c r="K70" s="306"/>
      <c r="L70" s="305"/>
    </row>
    <row r="71" spans="1:12" ht="18.75">
      <c r="A71" s="348"/>
      <c r="B71" s="254">
        <v>64</v>
      </c>
      <c r="C71" s="425" t="s">
        <v>3062</v>
      </c>
      <c r="D71" s="262">
        <v>4419.1</v>
      </c>
      <c r="E71" s="346"/>
      <c r="F71" s="301"/>
      <c r="G71" s="316">
        <f t="shared" si="1"/>
        <v>4419.1</v>
      </c>
      <c r="H71" s="383"/>
      <c r="K71" s="306"/>
      <c r="L71" s="305"/>
    </row>
    <row r="72" spans="1:12" ht="18.75">
      <c r="A72" s="348"/>
      <c r="B72" s="254">
        <v>65</v>
      </c>
      <c r="C72" s="425" t="s">
        <v>3063</v>
      </c>
      <c r="D72" s="262">
        <v>4419.1</v>
      </c>
      <c r="E72" s="346"/>
      <c r="F72" s="301"/>
      <c r="G72" s="316">
        <f t="shared" si="1"/>
        <v>4419.1</v>
      </c>
      <c r="H72" s="383"/>
      <c r="K72" s="306"/>
      <c r="L72" s="305"/>
    </row>
    <row r="73" spans="1:12" ht="18.75">
      <c r="A73" s="348"/>
      <c r="B73" s="254">
        <v>66</v>
      </c>
      <c r="C73" s="425" t="s">
        <v>3064</v>
      </c>
      <c r="D73" s="262">
        <v>5243</v>
      </c>
      <c r="E73" s="346"/>
      <c r="F73" s="301"/>
      <c r="G73" s="316">
        <f t="shared" si="1"/>
        <v>5243</v>
      </c>
      <c r="H73" s="383"/>
      <c r="K73" s="306"/>
      <c r="L73" s="305"/>
    </row>
    <row r="74" spans="1:12" ht="18.75">
      <c r="A74" s="348"/>
      <c r="B74" s="254">
        <v>67</v>
      </c>
      <c r="C74" s="425" t="s">
        <v>3065</v>
      </c>
      <c r="D74" s="262">
        <v>5168.1</v>
      </c>
      <c r="E74" s="346"/>
      <c r="F74" s="301"/>
      <c r="G74" s="316">
        <f t="shared" si="1"/>
        <v>5168.1</v>
      </c>
      <c r="H74" s="383"/>
      <c r="K74" s="306"/>
      <c r="L74" s="305"/>
    </row>
    <row r="75" spans="1:12" ht="18.75">
      <c r="A75" s="348"/>
      <c r="B75" s="254">
        <v>68</v>
      </c>
      <c r="C75" s="425" t="s">
        <v>3066</v>
      </c>
      <c r="D75" s="262">
        <v>5243</v>
      </c>
      <c r="E75" s="346"/>
      <c r="F75" s="301"/>
      <c r="G75" s="316">
        <f t="shared" si="1"/>
        <v>5243</v>
      </c>
      <c r="H75" s="383"/>
      <c r="K75" s="306"/>
      <c r="L75" s="305"/>
    </row>
    <row r="76" spans="1:12" ht="18.75">
      <c r="A76" s="348"/>
      <c r="B76" s="254">
        <v>69</v>
      </c>
      <c r="C76" s="425" t="s">
        <v>3067</v>
      </c>
      <c r="D76" s="262">
        <v>5168.1</v>
      </c>
      <c r="E76" s="346"/>
      <c r="F76" s="301"/>
      <c r="G76" s="316">
        <f t="shared" si="1"/>
        <v>5168.1</v>
      </c>
      <c r="H76" s="383"/>
      <c r="K76" s="306"/>
      <c r="L76" s="305"/>
    </row>
    <row r="77" spans="1:12" ht="18.75">
      <c r="A77" s="348"/>
      <c r="B77" s="254">
        <v>70</v>
      </c>
      <c r="C77" s="425" t="s">
        <v>415</v>
      </c>
      <c r="D77" s="262">
        <v>5992</v>
      </c>
      <c r="E77" s="346"/>
      <c r="F77" s="301"/>
      <c r="G77" s="316">
        <f t="shared" si="1"/>
        <v>5992</v>
      </c>
      <c r="H77" s="383"/>
      <c r="K77" s="306"/>
      <c r="L77" s="305"/>
    </row>
    <row r="78" spans="1:12" ht="18.75">
      <c r="A78" s="348"/>
      <c r="B78" s="254">
        <v>71</v>
      </c>
      <c r="C78" s="425" t="s">
        <v>3068</v>
      </c>
      <c r="D78" s="262">
        <v>5168.1</v>
      </c>
      <c r="E78" s="346"/>
      <c r="F78" s="301"/>
      <c r="G78" s="316">
        <f t="shared" si="1"/>
        <v>5168.1</v>
      </c>
      <c r="H78" s="383"/>
      <c r="K78" s="306"/>
      <c r="L78" s="305"/>
    </row>
    <row r="79" spans="1:12" ht="18.75">
      <c r="A79" s="348"/>
      <c r="B79" s="254">
        <v>72</v>
      </c>
      <c r="C79" s="425" t="s">
        <v>3069</v>
      </c>
      <c r="D79" s="262">
        <v>5243</v>
      </c>
      <c r="E79" s="346"/>
      <c r="F79" s="301"/>
      <c r="G79" s="316">
        <f t="shared" si="1"/>
        <v>5243</v>
      </c>
      <c r="H79" s="383"/>
      <c r="K79" s="306"/>
      <c r="L79" s="305"/>
    </row>
    <row r="80" spans="1:12" ht="18.75">
      <c r="A80" s="348"/>
      <c r="B80" s="254">
        <v>73</v>
      </c>
      <c r="C80" s="425" t="s">
        <v>417</v>
      </c>
      <c r="D80" s="262">
        <v>3500</v>
      </c>
      <c r="E80" s="346"/>
      <c r="F80" s="301"/>
      <c r="G80" s="316">
        <f t="shared" si="1"/>
        <v>3500</v>
      </c>
      <c r="H80" s="383"/>
      <c r="K80" s="306"/>
      <c r="L80" s="305"/>
    </row>
    <row r="81" spans="1:12" ht="18.75">
      <c r="A81" s="348"/>
      <c r="B81" s="254">
        <v>74</v>
      </c>
      <c r="C81" s="425" t="s">
        <v>3070</v>
      </c>
      <c r="D81" s="262">
        <v>4419.1</v>
      </c>
      <c r="E81" s="346"/>
      <c r="F81" s="301"/>
      <c r="G81" s="316">
        <f t="shared" si="1"/>
        <v>4419.1</v>
      </c>
      <c r="H81" s="383"/>
      <c r="K81" s="306"/>
      <c r="L81" s="305"/>
    </row>
    <row r="82" spans="1:12" ht="18.75">
      <c r="A82" s="348"/>
      <c r="B82" s="254">
        <v>75</v>
      </c>
      <c r="C82" s="425" t="s">
        <v>3071</v>
      </c>
      <c r="D82" s="262">
        <v>5168.1</v>
      </c>
      <c r="E82" s="346"/>
      <c r="F82" s="301"/>
      <c r="G82" s="316">
        <f t="shared" si="1"/>
        <v>5168.1</v>
      </c>
      <c r="H82" s="383"/>
      <c r="K82" s="306"/>
      <c r="L82" s="305"/>
    </row>
    <row r="83" spans="1:12" ht="18.75">
      <c r="A83" s="348"/>
      <c r="B83" s="254">
        <v>76</v>
      </c>
      <c r="C83" s="425" t="s">
        <v>419</v>
      </c>
      <c r="D83" s="262">
        <v>4419.1</v>
      </c>
      <c r="E83" s="346"/>
      <c r="F83" s="301"/>
      <c r="G83" s="316">
        <f t="shared" si="1"/>
        <v>4419.1</v>
      </c>
      <c r="H83" s="383"/>
      <c r="K83" s="306"/>
      <c r="L83" s="305"/>
    </row>
    <row r="84" spans="1:12" ht="18.75">
      <c r="A84" s="348"/>
      <c r="B84" s="254">
        <v>77</v>
      </c>
      <c r="C84" s="425" t="s">
        <v>3072</v>
      </c>
      <c r="D84" s="262">
        <v>5243</v>
      </c>
      <c r="E84" s="346"/>
      <c r="F84" s="301"/>
      <c r="G84" s="316">
        <f t="shared" si="1"/>
        <v>5243</v>
      </c>
      <c r="H84" s="383"/>
      <c r="K84" s="306"/>
      <c r="L84" s="305"/>
    </row>
    <row r="85" spans="1:12" ht="18.75">
      <c r="A85" s="348"/>
      <c r="B85" s="254">
        <v>78</v>
      </c>
      <c r="C85" s="425" t="s">
        <v>3073</v>
      </c>
      <c r="D85" s="262">
        <v>4494</v>
      </c>
      <c r="E85" s="346"/>
      <c r="F85" s="301"/>
      <c r="G85" s="316">
        <f t="shared" si="1"/>
        <v>4494</v>
      </c>
      <c r="H85" s="383"/>
      <c r="K85" s="306"/>
      <c r="L85" s="305"/>
    </row>
    <row r="86" spans="1:12" ht="18.75">
      <c r="A86" s="348"/>
      <c r="B86" s="254">
        <v>79</v>
      </c>
      <c r="C86" s="425" t="s">
        <v>3074</v>
      </c>
      <c r="D86" s="262">
        <v>4419.1</v>
      </c>
      <c r="E86" s="346"/>
      <c r="F86" s="301"/>
      <c r="G86" s="316">
        <f t="shared" si="1"/>
        <v>4419.1</v>
      </c>
      <c r="H86" s="383"/>
      <c r="K86" s="306"/>
      <c r="L86" s="305"/>
    </row>
    <row r="87" spans="1:12" ht="18.75">
      <c r="A87" s="348"/>
      <c r="B87" s="254">
        <v>80</v>
      </c>
      <c r="C87" s="425" t="s">
        <v>2507</v>
      </c>
      <c r="D87" s="262">
        <v>4419.1</v>
      </c>
      <c r="E87" s="346"/>
      <c r="F87" s="301"/>
      <c r="G87" s="316">
        <f t="shared" si="1"/>
        <v>4419.1</v>
      </c>
      <c r="H87" s="383"/>
      <c r="K87" s="306"/>
      <c r="L87" s="305"/>
    </row>
    <row r="88" spans="1:12" ht="18.75">
      <c r="A88" s="348"/>
      <c r="B88" s="254">
        <v>81</v>
      </c>
      <c r="C88" s="425" t="s">
        <v>420</v>
      </c>
      <c r="D88" s="262">
        <v>6284.11</v>
      </c>
      <c r="E88" s="346"/>
      <c r="F88" s="301"/>
      <c r="G88" s="316">
        <f t="shared" si="1"/>
        <v>6284.11</v>
      </c>
      <c r="H88" s="383"/>
      <c r="K88" s="306"/>
      <c r="L88" s="305"/>
    </row>
    <row r="89" spans="1:12" ht="18.75">
      <c r="A89" s="348"/>
      <c r="B89" s="254">
        <v>82</v>
      </c>
      <c r="C89" s="425" t="s">
        <v>2509</v>
      </c>
      <c r="D89" s="262">
        <v>5243</v>
      </c>
      <c r="E89" s="346"/>
      <c r="F89" s="301"/>
      <c r="G89" s="316">
        <f t="shared" si="1"/>
        <v>5243</v>
      </c>
      <c r="H89" s="383"/>
      <c r="K89" s="306"/>
      <c r="L89" s="305"/>
    </row>
    <row r="90" spans="1:12" ht="18.75">
      <c r="A90" s="348"/>
      <c r="B90" s="254">
        <v>83</v>
      </c>
      <c r="C90" s="425" t="s">
        <v>421</v>
      </c>
      <c r="D90" s="262">
        <v>5243</v>
      </c>
      <c r="E90" s="346"/>
      <c r="F90" s="301"/>
      <c r="G90" s="316">
        <f t="shared" si="1"/>
        <v>5243</v>
      </c>
      <c r="H90" s="383"/>
      <c r="K90" s="306"/>
      <c r="L90" s="305"/>
    </row>
    <row r="91" spans="1:12" ht="18.75">
      <c r="A91" s="348"/>
      <c r="B91" s="254">
        <v>84</v>
      </c>
      <c r="C91" s="425" t="s">
        <v>422</v>
      </c>
      <c r="D91" s="262">
        <v>5243</v>
      </c>
      <c r="E91" s="346"/>
      <c r="F91" s="301"/>
      <c r="G91" s="316">
        <f t="shared" si="1"/>
        <v>5243</v>
      </c>
      <c r="H91" s="383"/>
      <c r="K91" s="306"/>
      <c r="L91" s="305"/>
    </row>
    <row r="92" spans="1:12" ht="18.75">
      <c r="A92" s="348"/>
      <c r="B92" s="254">
        <v>85</v>
      </c>
      <c r="C92" s="425" t="s">
        <v>3075</v>
      </c>
      <c r="D92" s="262">
        <v>9776.2</v>
      </c>
      <c r="E92" s="346"/>
      <c r="F92" s="301"/>
      <c r="G92" s="316">
        <f t="shared" si="1"/>
        <v>9776.2</v>
      </c>
      <c r="H92" s="383"/>
      <c r="K92" s="306"/>
      <c r="L92" s="305"/>
    </row>
    <row r="93" spans="1:12" ht="18.75">
      <c r="A93" s="348"/>
      <c r="B93" s="254">
        <v>86</v>
      </c>
      <c r="C93" s="425" t="s">
        <v>2514</v>
      </c>
      <c r="D93" s="262">
        <v>4419.1</v>
      </c>
      <c r="E93" s="346"/>
      <c r="F93" s="301"/>
      <c r="G93" s="316">
        <f t="shared" si="1"/>
        <v>4419.1</v>
      </c>
      <c r="H93" s="383"/>
      <c r="K93" s="306"/>
      <c r="L93" s="305"/>
    </row>
    <row r="94" spans="1:12" ht="18.75">
      <c r="A94" s="348"/>
      <c r="B94" s="254">
        <v>87</v>
      </c>
      <c r="C94" s="425" t="s">
        <v>2517</v>
      </c>
      <c r="D94" s="262">
        <v>5168.1</v>
      </c>
      <c r="E94" s="346"/>
      <c r="F94" s="301"/>
      <c r="G94" s="316">
        <f t="shared" si="1"/>
        <v>5168.1</v>
      </c>
      <c r="H94" s="383"/>
      <c r="K94" s="306"/>
      <c r="L94" s="305"/>
    </row>
    <row r="95" spans="1:12" ht="18.75">
      <c r="A95" s="348"/>
      <c r="B95" s="254">
        <v>88</v>
      </c>
      <c r="C95" s="425" t="s">
        <v>2518</v>
      </c>
      <c r="D95" s="262">
        <v>5168.1</v>
      </c>
      <c r="E95" s="346"/>
      <c r="F95" s="301"/>
      <c r="G95" s="316">
        <f t="shared" si="1"/>
        <v>5168.1</v>
      </c>
      <c r="H95" s="383"/>
      <c r="K95" s="306"/>
      <c r="L95" s="305"/>
    </row>
    <row r="96" spans="1:12" ht="18.75">
      <c r="A96" s="348"/>
      <c r="B96" s="254">
        <v>89</v>
      </c>
      <c r="C96" s="425" t="s">
        <v>2519</v>
      </c>
      <c r="D96" s="262">
        <v>5168.1</v>
      </c>
      <c r="E96" s="346"/>
      <c r="F96" s="301"/>
      <c r="G96" s="316">
        <f aca="true" t="shared" si="2" ref="G96:G141">D96-E96-F96</f>
        <v>5168.1</v>
      </c>
      <c r="H96" s="383"/>
      <c r="K96" s="306"/>
      <c r="L96" s="305"/>
    </row>
    <row r="97" spans="1:12" ht="18.75">
      <c r="A97" s="348"/>
      <c r="B97" s="254">
        <v>90</v>
      </c>
      <c r="C97" s="425" t="s">
        <v>423</v>
      </c>
      <c r="D97" s="262">
        <v>5168.1</v>
      </c>
      <c r="E97" s="346"/>
      <c r="F97" s="301"/>
      <c r="G97" s="316">
        <f t="shared" si="2"/>
        <v>5168.1</v>
      </c>
      <c r="H97" s="383"/>
      <c r="K97" s="306"/>
      <c r="L97" s="305"/>
    </row>
    <row r="98" spans="1:12" ht="18.75">
      <c r="A98" s="348"/>
      <c r="B98" s="254">
        <v>91</v>
      </c>
      <c r="C98" s="425" t="s">
        <v>3076</v>
      </c>
      <c r="D98" s="262">
        <v>5243</v>
      </c>
      <c r="E98" s="346"/>
      <c r="F98" s="301"/>
      <c r="G98" s="316">
        <f t="shared" si="2"/>
        <v>5243</v>
      </c>
      <c r="H98" s="383"/>
      <c r="K98" s="306"/>
      <c r="L98" s="305"/>
    </row>
    <row r="99" spans="1:12" ht="18.75">
      <c r="A99" s="348"/>
      <c r="B99" s="254">
        <v>92</v>
      </c>
      <c r="C99" s="425" t="s">
        <v>2521</v>
      </c>
      <c r="D99" s="262">
        <v>4419.1</v>
      </c>
      <c r="E99" s="346"/>
      <c r="F99" s="301"/>
      <c r="G99" s="316">
        <f t="shared" si="2"/>
        <v>4419.1</v>
      </c>
      <c r="H99" s="383"/>
      <c r="K99" s="306"/>
      <c r="L99" s="305"/>
    </row>
    <row r="100" spans="1:12" ht="18.75">
      <c r="A100" s="348"/>
      <c r="B100" s="254">
        <v>93</v>
      </c>
      <c r="C100" s="425" t="s">
        <v>2522</v>
      </c>
      <c r="D100" s="262">
        <v>4419.1</v>
      </c>
      <c r="E100" s="346"/>
      <c r="F100" s="301"/>
      <c r="G100" s="316">
        <f t="shared" si="2"/>
        <v>4419.1</v>
      </c>
      <c r="H100" s="383"/>
      <c r="K100" s="306"/>
      <c r="L100" s="305"/>
    </row>
    <row r="101" spans="1:12" ht="18.75">
      <c r="A101" s="348"/>
      <c r="B101" s="254">
        <v>94</v>
      </c>
      <c r="C101" s="425" t="s">
        <v>3077</v>
      </c>
      <c r="D101" s="262">
        <v>5243</v>
      </c>
      <c r="E101" s="346"/>
      <c r="F101" s="301"/>
      <c r="G101" s="316">
        <f t="shared" si="2"/>
        <v>5243</v>
      </c>
      <c r="H101" s="383"/>
      <c r="K101" s="306"/>
      <c r="L101" s="305"/>
    </row>
    <row r="102" spans="1:12" ht="18.75">
      <c r="A102" s="348"/>
      <c r="B102" s="254">
        <v>95</v>
      </c>
      <c r="C102" s="425" t="s">
        <v>2523</v>
      </c>
      <c r="D102" s="262">
        <v>4419.1</v>
      </c>
      <c r="E102" s="346"/>
      <c r="F102" s="301"/>
      <c r="G102" s="316">
        <f t="shared" si="2"/>
        <v>4419.1</v>
      </c>
      <c r="H102" s="383"/>
      <c r="K102" s="306"/>
      <c r="L102" s="305"/>
    </row>
    <row r="103" spans="1:12" ht="18.75">
      <c r="A103" s="348"/>
      <c r="B103" s="254">
        <v>96</v>
      </c>
      <c r="C103" s="425" t="s">
        <v>2524</v>
      </c>
      <c r="D103" s="262">
        <v>5243</v>
      </c>
      <c r="E103" s="346"/>
      <c r="F103" s="301"/>
      <c r="G103" s="316">
        <f t="shared" si="2"/>
        <v>5243</v>
      </c>
      <c r="H103" s="383"/>
      <c r="K103" s="306"/>
      <c r="L103" s="305"/>
    </row>
    <row r="104" spans="1:12" ht="18.75">
      <c r="A104" s="348"/>
      <c r="B104" s="254">
        <v>97</v>
      </c>
      <c r="C104" s="425" t="s">
        <v>3078</v>
      </c>
      <c r="D104" s="262">
        <v>4419.1</v>
      </c>
      <c r="E104" s="346"/>
      <c r="F104" s="301"/>
      <c r="G104" s="316">
        <f t="shared" si="2"/>
        <v>4419.1</v>
      </c>
      <c r="H104" s="383"/>
      <c r="K104" s="306"/>
      <c r="L104" s="305"/>
    </row>
    <row r="105" spans="1:12" ht="18.75">
      <c r="A105" s="348"/>
      <c r="B105" s="254">
        <v>98</v>
      </c>
      <c r="C105" s="425" t="s">
        <v>2525</v>
      </c>
      <c r="D105" s="262">
        <v>5483.1</v>
      </c>
      <c r="E105" s="346"/>
      <c r="F105" s="301"/>
      <c r="G105" s="316">
        <f t="shared" si="2"/>
        <v>5483.1</v>
      </c>
      <c r="H105" s="383"/>
      <c r="K105" s="306"/>
      <c r="L105" s="305"/>
    </row>
    <row r="106" spans="1:12" ht="18.75">
      <c r="A106" s="348"/>
      <c r="B106" s="254">
        <v>99</v>
      </c>
      <c r="C106" s="425" t="s">
        <v>2526</v>
      </c>
      <c r="D106" s="262">
        <v>4494</v>
      </c>
      <c r="E106" s="346"/>
      <c r="F106" s="301"/>
      <c r="G106" s="316">
        <f t="shared" si="2"/>
        <v>4494</v>
      </c>
      <c r="H106" s="383"/>
      <c r="K106" s="306"/>
      <c r="L106" s="305"/>
    </row>
    <row r="107" spans="1:12" ht="18.75">
      <c r="A107" s="348"/>
      <c r="B107" s="254">
        <v>100</v>
      </c>
      <c r="C107" s="425" t="s">
        <v>3079</v>
      </c>
      <c r="D107" s="262">
        <v>5243</v>
      </c>
      <c r="E107" s="346"/>
      <c r="F107" s="301"/>
      <c r="G107" s="316">
        <f t="shared" si="2"/>
        <v>5243</v>
      </c>
      <c r="H107" s="383"/>
      <c r="K107" s="306"/>
      <c r="L107" s="305"/>
    </row>
    <row r="108" spans="1:12" ht="18.75">
      <c r="A108" s="348"/>
      <c r="B108" s="254">
        <v>101</v>
      </c>
      <c r="C108" s="425" t="s">
        <v>3080</v>
      </c>
      <c r="D108" s="262">
        <v>4419.1</v>
      </c>
      <c r="E108" s="346"/>
      <c r="F108" s="301"/>
      <c r="G108" s="316">
        <f t="shared" si="2"/>
        <v>4419.1</v>
      </c>
      <c r="H108" s="383"/>
      <c r="K108" s="306"/>
      <c r="L108" s="305"/>
    </row>
    <row r="109" spans="1:12" ht="18.75">
      <c r="A109" s="348"/>
      <c r="B109" s="254">
        <v>102</v>
      </c>
      <c r="C109" s="425" t="s">
        <v>2528</v>
      </c>
      <c r="D109" s="262">
        <v>5243</v>
      </c>
      <c r="E109" s="346"/>
      <c r="F109" s="301"/>
      <c r="G109" s="316">
        <f t="shared" si="2"/>
        <v>5243</v>
      </c>
      <c r="H109" s="383"/>
      <c r="K109" s="306"/>
      <c r="L109" s="305"/>
    </row>
    <row r="110" spans="1:12" ht="18.75">
      <c r="A110" s="348"/>
      <c r="B110" s="254">
        <v>103</v>
      </c>
      <c r="C110" s="425" t="s">
        <v>2529</v>
      </c>
      <c r="D110" s="262">
        <v>5168.1</v>
      </c>
      <c r="E110" s="346"/>
      <c r="F110" s="301"/>
      <c r="G110" s="316">
        <f t="shared" si="2"/>
        <v>5168.1</v>
      </c>
      <c r="H110" s="383"/>
      <c r="K110" s="306"/>
      <c r="L110" s="305"/>
    </row>
    <row r="111" spans="1:12" ht="18.75">
      <c r="A111" s="348"/>
      <c r="B111" s="254">
        <v>104</v>
      </c>
      <c r="C111" s="425" t="s">
        <v>2530</v>
      </c>
      <c r="D111" s="262">
        <v>10486</v>
      </c>
      <c r="E111" s="346"/>
      <c r="F111" s="301"/>
      <c r="G111" s="316">
        <f t="shared" si="2"/>
        <v>10486</v>
      </c>
      <c r="H111" s="383"/>
      <c r="K111" s="306"/>
      <c r="L111" s="305"/>
    </row>
    <row r="112" spans="1:12" ht="18.75">
      <c r="A112" s="348"/>
      <c r="B112" s="254">
        <v>105</v>
      </c>
      <c r="C112" s="425" t="s">
        <v>2531</v>
      </c>
      <c r="D112" s="262">
        <v>8913.1</v>
      </c>
      <c r="E112" s="346"/>
      <c r="F112" s="301"/>
      <c r="G112" s="316">
        <f t="shared" si="2"/>
        <v>8913.1</v>
      </c>
      <c r="H112" s="383"/>
      <c r="K112" s="306"/>
      <c r="L112" s="305"/>
    </row>
    <row r="113" spans="1:12" ht="18.75">
      <c r="A113" s="348"/>
      <c r="B113" s="254">
        <v>106</v>
      </c>
      <c r="C113" s="425" t="s">
        <v>2532</v>
      </c>
      <c r="D113" s="262">
        <v>5168.1</v>
      </c>
      <c r="E113" s="346"/>
      <c r="F113" s="301"/>
      <c r="G113" s="316">
        <f t="shared" si="2"/>
        <v>5168.1</v>
      </c>
      <c r="H113" s="383"/>
      <c r="K113" s="306"/>
      <c r="L113" s="305"/>
    </row>
    <row r="114" spans="1:12" ht="18.75">
      <c r="A114" s="348"/>
      <c r="B114" s="254">
        <v>107</v>
      </c>
      <c r="C114" s="425" t="s">
        <v>2536</v>
      </c>
      <c r="D114" s="262">
        <v>5168.1</v>
      </c>
      <c r="E114" s="346"/>
      <c r="F114" s="301"/>
      <c r="G114" s="316">
        <f t="shared" si="2"/>
        <v>5168.1</v>
      </c>
      <c r="H114" s="383"/>
      <c r="K114" s="306"/>
      <c r="L114" s="305"/>
    </row>
    <row r="115" spans="1:12" ht="18.75">
      <c r="A115" s="348"/>
      <c r="B115" s="254">
        <v>108</v>
      </c>
      <c r="C115" s="425" t="s">
        <v>3081</v>
      </c>
      <c r="D115" s="262">
        <v>5168.1</v>
      </c>
      <c r="E115" s="346"/>
      <c r="F115" s="301"/>
      <c r="G115" s="316">
        <f t="shared" si="2"/>
        <v>5168.1</v>
      </c>
      <c r="H115" s="383"/>
      <c r="K115" s="306"/>
      <c r="L115" s="305"/>
    </row>
    <row r="116" spans="1:12" ht="18.75">
      <c r="A116" s="348"/>
      <c r="B116" s="254">
        <v>109</v>
      </c>
      <c r="C116" s="425" t="s">
        <v>3082</v>
      </c>
      <c r="D116" s="262">
        <v>5168.1</v>
      </c>
      <c r="E116" s="346"/>
      <c r="F116" s="301"/>
      <c r="G116" s="316">
        <f t="shared" si="2"/>
        <v>5168.1</v>
      </c>
      <c r="H116" s="383"/>
      <c r="K116" s="306"/>
      <c r="L116" s="305"/>
    </row>
    <row r="117" spans="1:12" ht="18.75">
      <c r="A117" s="348"/>
      <c r="B117" s="254">
        <v>110</v>
      </c>
      <c r="C117" s="425" t="s">
        <v>2889</v>
      </c>
      <c r="D117" s="262">
        <v>5168.1</v>
      </c>
      <c r="E117" s="346"/>
      <c r="F117" s="301"/>
      <c r="G117" s="316">
        <f t="shared" si="2"/>
        <v>5168.1</v>
      </c>
      <c r="H117" s="383"/>
      <c r="K117" s="306"/>
      <c r="L117" s="305"/>
    </row>
    <row r="118" spans="1:12" ht="18.75">
      <c r="A118" s="348"/>
      <c r="B118" s="254">
        <v>111</v>
      </c>
      <c r="C118" s="425" t="s">
        <v>2538</v>
      </c>
      <c r="D118" s="262">
        <v>5243</v>
      </c>
      <c r="E118" s="346"/>
      <c r="F118" s="301"/>
      <c r="G118" s="316">
        <f t="shared" si="2"/>
        <v>5243</v>
      </c>
      <c r="H118" s="383"/>
      <c r="K118" s="306"/>
      <c r="L118" s="305"/>
    </row>
    <row r="119" spans="1:12" ht="18.75">
      <c r="A119" s="348"/>
      <c r="B119" s="254">
        <v>112</v>
      </c>
      <c r="C119" s="425" t="s">
        <v>2539</v>
      </c>
      <c r="D119" s="262">
        <v>5917.1</v>
      </c>
      <c r="E119" s="346"/>
      <c r="F119" s="301"/>
      <c r="G119" s="316">
        <f t="shared" si="2"/>
        <v>5917.1</v>
      </c>
      <c r="H119" s="383"/>
      <c r="K119" s="306"/>
      <c r="L119" s="305"/>
    </row>
    <row r="120" spans="1:12" ht="18.75">
      <c r="A120" s="348"/>
      <c r="B120" s="254">
        <v>113</v>
      </c>
      <c r="C120" s="425" t="s">
        <v>424</v>
      </c>
      <c r="D120" s="262">
        <v>4419.1</v>
      </c>
      <c r="E120" s="346"/>
      <c r="F120" s="301"/>
      <c r="G120" s="316">
        <f t="shared" si="2"/>
        <v>4419.1</v>
      </c>
      <c r="H120" s="383"/>
      <c r="K120" s="306"/>
      <c r="L120" s="305"/>
    </row>
    <row r="121" spans="1:12" ht="18.75">
      <c r="A121" s="348"/>
      <c r="B121" s="254">
        <v>114</v>
      </c>
      <c r="C121" s="425" t="s">
        <v>3083</v>
      </c>
      <c r="D121" s="262">
        <v>5168.1</v>
      </c>
      <c r="E121" s="346"/>
      <c r="F121" s="301"/>
      <c r="G121" s="316">
        <f t="shared" si="2"/>
        <v>5168.1</v>
      </c>
      <c r="H121" s="383"/>
      <c r="K121" s="306"/>
      <c r="L121" s="305"/>
    </row>
    <row r="122" spans="1:12" ht="18.75">
      <c r="A122" s="348"/>
      <c r="B122" s="254">
        <v>115</v>
      </c>
      <c r="C122" s="425" t="s">
        <v>425</v>
      </c>
      <c r="D122" s="262">
        <v>5168.1</v>
      </c>
      <c r="E122" s="346"/>
      <c r="F122" s="301"/>
      <c r="G122" s="316">
        <f t="shared" si="2"/>
        <v>5168.1</v>
      </c>
      <c r="H122" s="383"/>
      <c r="K122" s="306"/>
      <c r="L122" s="305"/>
    </row>
    <row r="123" spans="1:12" ht="18.75">
      <c r="A123" s="348"/>
      <c r="B123" s="254">
        <v>116</v>
      </c>
      <c r="C123" s="425" t="s">
        <v>3084</v>
      </c>
      <c r="D123" s="262">
        <v>5243</v>
      </c>
      <c r="E123" s="346"/>
      <c r="F123" s="301"/>
      <c r="G123" s="316">
        <f t="shared" si="2"/>
        <v>5243</v>
      </c>
      <c r="H123" s="383"/>
      <c r="K123" s="306"/>
      <c r="L123" s="305"/>
    </row>
    <row r="124" spans="1:12" ht="18.75">
      <c r="A124" s="348"/>
      <c r="B124" s="254">
        <v>117</v>
      </c>
      <c r="C124" s="425" t="s">
        <v>2550</v>
      </c>
      <c r="D124" s="262">
        <v>5168.1</v>
      </c>
      <c r="E124" s="346"/>
      <c r="F124" s="301"/>
      <c r="G124" s="316">
        <f t="shared" si="2"/>
        <v>5168.1</v>
      </c>
      <c r="H124" s="383"/>
      <c r="K124" s="306"/>
      <c r="L124" s="305"/>
    </row>
    <row r="125" spans="1:12" ht="18.75">
      <c r="A125" s="348"/>
      <c r="B125" s="254">
        <v>118</v>
      </c>
      <c r="C125" s="425" t="s">
        <v>2552</v>
      </c>
      <c r="D125" s="262">
        <v>5168.1</v>
      </c>
      <c r="E125" s="346"/>
      <c r="F125" s="301"/>
      <c r="G125" s="316">
        <f t="shared" si="2"/>
        <v>5168.1</v>
      </c>
      <c r="H125" s="383"/>
      <c r="K125" s="306"/>
      <c r="L125" s="305"/>
    </row>
    <row r="126" spans="1:12" ht="18.75">
      <c r="A126" s="348"/>
      <c r="B126" s="254">
        <v>119</v>
      </c>
      <c r="C126" s="425" t="s">
        <v>2553</v>
      </c>
      <c r="D126" s="262">
        <v>5243</v>
      </c>
      <c r="E126" s="346"/>
      <c r="F126" s="301"/>
      <c r="G126" s="316">
        <f t="shared" si="2"/>
        <v>5243</v>
      </c>
      <c r="H126" s="383"/>
      <c r="K126" s="306"/>
      <c r="L126" s="305"/>
    </row>
    <row r="127" spans="1:12" ht="18.75">
      <c r="A127" s="348"/>
      <c r="B127" s="254">
        <v>120</v>
      </c>
      <c r="C127" s="425" t="s">
        <v>3085</v>
      </c>
      <c r="D127" s="262">
        <v>5243</v>
      </c>
      <c r="E127" s="346"/>
      <c r="F127" s="301"/>
      <c r="G127" s="316">
        <f t="shared" si="2"/>
        <v>5243</v>
      </c>
      <c r="H127" s="383"/>
      <c r="K127" s="306"/>
      <c r="L127" s="305"/>
    </row>
    <row r="128" spans="1:12" ht="18.75">
      <c r="A128" s="348"/>
      <c r="B128" s="254">
        <v>121</v>
      </c>
      <c r="C128" s="425" t="s">
        <v>3086</v>
      </c>
      <c r="D128" s="262">
        <v>5168.1</v>
      </c>
      <c r="E128" s="346"/>
      <c r="F128" s="301"/>
      <c r="G128" s="316">
        <f t="shared" si="2"/>
        <v>5168.1</v>
      </c>
      <c r="H128" s="383"/>
      <c r="K128" s="306"/>
      <c r="L128" s="305"/>
    </row>
    <row r="129" spans="1:12" ht="18.75">
      <c r="A129" s="348"/>
      <c r="B129" s="254">
        <v>122</v>
      </c>
      <c r="C129" s="425" t="s">
        <v>3087</v>
      </c>
      <c r="D129" s="262">
        <v>4419.1</v>
      </c>
      <c r="E129" s="346"/>
      <c r="F129" s="301"/>
      <c r="G129" s="316">
        <f t="shared" si="2"/>
        <v>4419.1</v>
      </c>
      <c r="H129" s="383"/>
      <c r="K129" s="306"/>
      <c r="L129" s="305"/>
    </row>
    <row r="130" spans="1:12" ht="18.75">
      <c r="A130" s="348"/>
      <c r="B130" s="254">
        <v>123</v>
      </c>
      <c r="C130" s="425" t="s">
        <v>3088</v>
      </c>
      <c r="D130" s="262">
        <v>5168.1</v>
      </c>
      <c r="E130" s="346"/>
      <c r="F130" s="301"/>
      <c r="G130" s="316">
        <f t="shared" si="2"/>
        <v>5168.1</v>
      </c>
      <c r="H130" s="383"/>
      <c r="K130" s="306"/>
      <c r="L130" s="305"/>
    </row>
    <row r="131" spans="1:12" ht="18.75">
      <c r="A131" s="348"/>
      <c r="B131" s="254">
        <v>124</v>
      </c>
      <c r="C131" s="425" t="s">
        <v>2556</v>
      </c>
      <c r="D131" s="262">
        <v>11235</v>
      </c>
      <c r="E131" s="346"/>
      <c r="F131" s="301"/>
      <c r="G131" s="316">
        <f t="shared" si="2"/>
        <v>11235</v>
      </c>
      <c r="H131" s="383"/>
      <c r="K131" s="306"/>
      <c r="L131" s="305"/>
    </row>
    <row r="132" spans="1:12" ht="18.75">
      <c r="A132" s="348"/>
      <c r="B132" s="254">
        <v>125</v>
      </c>
      <c r="C132" s="425" t="s">
        <v>3089</v>
      </c>
      <c r="D132" s="262">
        <v>5168.1</v>
      </c>
      <c r="E132" s="346"/>
      <c r="F132" s="301"/>
      <c r="G132" s="316">
        <f t="shared" si="2"/>
        <v>5168.1</v>
      </c>
      <c r="H132" s="383"/>
      <c r="K132" s="306"/>
      <c r="L132" s="305"/>
    </row>
    <row r="133" spans="1:12" ht="18.75">
      <c r="A133" s="348"/>
      <c r="B133" s="254">
        <v>126</v>
      </c>
      <c r="C133" s="425" t="s">
        <v>2558</v>
      </c>
      <c r="D133" s="262">
        <v>4419.1</v>
      </c>
      <c r="E133" s="346"/>
      <c r="F133" s="301"/>
      <c r="G133" s="316">
        <f t="shared" si="2"/>
        <v>4419.1</v>
      </c>
      <c r="H133" s="383"/>
      <c r="K133" s="306"/>
      <c r="L133" s="305"/>
    </row>
    <row r="134" spans="1:12" ht="18.75">
      <c r="A134" s="348"/>
      <c r="B134" s="254">
        <v>127</v>
      </c>
      <c r="C134" s="425" t="s">
        <v>3090</v>
      </c>
      <c r="D134" s="262">
        <v>11909.1</v>
      </c>
      <c r="E134" s="346"/>
      <c r="F134" s="301"/>
      <c r="G134" s="316">
        <f t="shared" si="2"/>
        <v>11909.1</v>
      </c>
      <c r="H134" s="383"/>
      <c r="K134" s="306"/>
      <c r="L134" s="305"/>
    </row>
    <row r="135" spans="1:12" ht="18.75">
      <c r="A135" s="348"/>
      <c r="B135" s="254">
        <v>128</v>
      </c>
      <c r="C135" s="425" t="s">
        <v>3091</v>
      </c>
      <c r="D135" s="262">
        <v>4419.1</v>
      </c>
      <c r="E135" s="346"/>
      <c r="F135" s="301"/>
      <c r="G135" s="316">
        <f t="shared" si="2"/>
        <v>4419.1</v>
      </c>
      <c r="H135" s="383"/>
      <c r="K135" s="306"/>
      <c r="L135" s="305"/>
    </row>
    <row r="136" spans="1:12" ht="18.75">
      <c r="A136" s="348"/>
      <c r="B136" s="254">
        <v>129</v>
      </c>
      <c r="C136" s="425" t="s">
        <v>2563</v>
      </c>
      <c r="D136" s="262">
        <v>7415.1</v>
      </c>
      <c r="E136" s="346"/>
      <c r="F136" s="301"/>
      <c r="G136" s="316">
        <f t="shared" si="2"/>
        <v>7415.1</v>
      </c>
      <c r="H136" s="383"/>
      <c r="K136" s="306"/>
      <c r="L136" s="305"/>
    </row>
    <row r="137" spans="1:12" ht="18.75">
      <c r="A137" s="348"/>
      <c r="B137" s="254">
        <v>130</v>
      </c>
      <c r="C137" s="425" t="s">
        <v>428</v>
      </c>
      <c r="D137" s="262">
        <v>5243</v>
      </c>
      <c r="E137" s="346"/>
      <c r="F137" s="301"/>
      <c r="G137" s="316">
        <f t="shared" si="2"/>
        <v>5243</v>
      </c>
      <c r="H137" s="383"/>
      <c r="K137" s="306"/>
      <c r="L137" s="305"/>
    </row>
    <row r="138" spans="1:12" ht="18.75">
      <c r="A138" s="348"/>
      <c r="B138" s="254">
        <v>131</v>
      </c>
      <c r="C138" s="425" t="s">
        <v>2564</v>
      </c>
      <c r="D138" s="262">
        <v>5243</v>
      </c>
      <c r="E138" s="346"/>
      <c r="F138" s="301"/>
      <c r="G138" s="316">
        <f t="shared" si="2"/>
        <v>5243</v>
      </c>
      <c r="H138" s="383"/>
      <c r="K138" s="306"/>
      <c r="L138" s="305"/>
    </row>
    <row r="139" spans="1:12" ht="18.75">
      <c r="A139" s="348"/>
      <c r="B139" s="254">
        <v>132</v>
      </c>
      <c r="C139" s="425" t="s">
        <v>2568</v>
      </c>
      <c r="D139" s="262">
        <v>5168.1</v>
      </c>
      <c r="E139" s="346"/>
      <c r="F139" s="301"/>
      <c r="G139" s="316">
        <f t="shared" si="2"/>
        <v>5168.1</v>
      </c>
      <c r="H139" s="383"/>
      <c r="K139" s="306"/>
      <c r="L139" s="305"/>
    </row>
    <row r="140" spans="1:12" ht="18.75">
      <c r="A140" s="348"/>
      <c r="B140" s="254">
        <v>133</v>
      </c>
      <c r="C140" s="425" t="s">
        <v>321</v>
      </c>
      <c r="D140" s="262">
        <v>4419.1</v>
      </c>
      <c r="E140" s="346"/>
      <c r="F140" s="301"/>
      <c r="G140" s="316">
        <f t="shared" si="2"/>
        <v>4419.1</v>
      </c>
      <c r="H140" s="383"/>
      <c r="K140" s="306"/>
      <c r="L140" s="305"/>
    </row>
    <row r="141" spans="1:12" ht="18.75">
      <c r="A141" s="348"/>
      <c r="B141" s="254">
        <v>134</v>
      </c>
      <c r="C141" s="425" t="s">
        <v>2566</v>
      </c>
      <c r="D141" s="262">
        <v>8988</v>
      </c>
      <c r="E141" s="346"/>
      <c r="F141" s="301"/>
      <c r="G141" s="316">
        <f t="shared" si="2"/>
        <v>8988</v>
      </c>
      <c r="H141" s="383"/>
      <c r="K141" s="306"/>
      <c r="L141" s="305"/>
    </row>
    <row r="142" spans="1:12" ht="17.25">
      <c r="A142" s="348"/>
      <c r="B142" s="261"/>
      <c r="C142" s="375"/>
      <c r="D142" s="301"/>
      <c r="E142" s="255"/>
      <c r="F142" s="255"/>
      <c r="G142" s="302"/>
      <c r="H142" s="317"/>
      <c r="K142" s="306"/>
      <c r="L142" s="305"/>
    </row>
    <row r="143" spans="1:12" ht="18" thickBot="1">
      <c r="A143" s="273"/>
      <c r="B143" s="310"/>
      <c r="C143" s="298" t="s">
        <v>391</v>
      </c>
      <c r="D143" s="567">
        <f>SUM(D8:D142)</f>
        <v>743523.1299999988</v>
      </c>
      <c r="E143" s="337">
        <f>SUM(E7:E142)</f>
        <v>0</v>
      </c>
      <c r="F143" s="337">
        <f>SUM(F7:F142)</f>
        <v>0</v>
      </c>
      <c r="G143" s="328">
        <f>D143-E143-F143</f>
        <v>743523.1299999988</v>
      </c>
      <c r="H143" s="258"/>
      <c r="K143" s="306"/>
      <c r="L143" s="305"/>
    </row>
    <row r="144" spans="4:12" ht="18" thickTop="1">
      <c r="D144" s="304"/>
      <c r="F144" s="345"/>
      <c r="G144" s="448"/>
      <c r="J144" s="322"/>
      <c r="K144" s="306"/>
      <c r="L144" s="305"/>
    </row>
    <row r="145" spans="4:10" ht="17.25">
      <c r="D145" s="304"/>
      <c r="E145" s="299"/>
      <c r="F145" s="331"/>
      <c r="G145" s="299"/>
      <c r="J145" s="322"/>
    </row>
    <row r="146" spans="4:13" ht="17.25">
      <c r="D146" s="304"/>
      <c r="E146" s="299"/>
      <c r="G146" s="299"/>
      <c r="J146" s="299"/>
      <c r="M146" s="299"/>
    </row>
    <row r="147" spans="3:13" ht="17.25">
      <c r="C147" s="331"/>
      <c r="E147" s="299"/>
      <c r="G147" s="331"/>
      <c r="M147" s="299"/>
    </row>
    <row r="148" spans="3:15" ht="17.25">
      <c r="C148" s="331"/>
      <c r="E148" s="331"/>
      <c r="G148" s="331"/>
      <c r="M148" s="331"/>
      <c r="O148" s="331"/>
    </row>
    <row r="149" spans="5:15" ht="17.25">
      <c r="E149" s="306"/>
      <c r="F149" s="299"/>
      <c r="G149" s="331"/>
      <c r="M149" s="299"/>
      <c r="N149" s="299"/>
      <c r="O149" s="331"/>
    </row>
    <row r="150" spans="2:15" ht="17.25">
      <c r="B150" s="305"/>
      <c r="C150" s="313"/>
      <c r="D150" s="338"/>
      <c r="E150" s="339"/>
      <c r="G150" s="340"/>
      <c r="O150" s="340"/>
    </row>
    <row r="151" spans="2:5" ht="17.25">
      <c r="B151" s="305"/>
      <c r="C151" s="305"/>
      <c r="D151" s="307"/>
      <c r="E151" s="306"/>
    </row>
    <row r="152" spans="2:15" ht="17.25">
      <c r="B152" s="305"/>
      <c r="C152" s="305"/>
      <c r="D152" s="307"/>
      <c r="E152" s="306"/>
      <c r="G152" s="299"/>
      <c r="O152" s="299"/>
    </row>
    <row r="153" spans="2:7" ht="17.25">
      <c r="B153" s="305"/>
      <c r="C153" s="305"/>
      <c r="D153" s="307"/>
      <c r="E153" s="306"/>
      <c r="G153" s="299"/>
    </row>
    <row r="154" spans="2:5" ht="17.25">
      <c r="B154" s="305"/>
      <c r="C154" s="305"/>
      <c r="D154" s="341"/>
      <c r="E154" s="313"/>
    </row>
    <row r="155" spans="2:5" ht="17.25">
      <c r="B155" s="305"/>
      <c r="C155" s="305"/>
      <c r="D155" s="305"/>
      <c r="E155" s="306"/>
    </row>
    <row r="156" spans="2:5" ht="17.25">
      <c r="B156" s="305"/>
      <c r="C156" s="305"/>
      <c r="D156" s="305"/>
      <c r="E156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25">
      <selection activeCell="C36" sqref="C36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0.57421875" style="242" customWidth="1"/>
    <col min="4" max="4" width="10.7109375" style="242" customWidth="1"/>
    <col min="5" max="5" width="11.140625" style="242" customWidth="1"/>
    <col min="6" max="6" width="9.710937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3138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1200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1299</v>
      </c>
      <c r="B7" s="254" t="s">
        <v>1303</v>
      </c>
      <c r="C7" s="113" t="s">
        <v>1304</v>
      </c>
      <c r="D7" s="257"/>
      <c r="E7" s="257"/>
      <c r="F7" s="257"/>
      <c r="G7" s="475"/>
      <c r="H7" s="238" t="s">
        <v>635</v>
      </c>
    </row>
    <row r="8" spans="1:8" ht="18.75">
      <c r="A8" s="348" t="s">
        <v>1867</v>
      </c>
      <c r="B8" s="254" t="s">
        <v>1874</v>
      </c>
      <c r="C8" s="474" t="s">
        <v>1512</v>
      </c>
      <c r="D8" s="257">
        <v>93000</v>
      </c>
      <c r="E8" s="257">
        <v>93000</v>
      </c>
      <c r="F8" s="257"/>
      <c r="G8" s="256">
        <f>D8-E8-F8</f>
        <v>0</v>
      </c>
      <c r="H8" s="258"/>
    </row>
    <row r="9" spans="1:8" ht="18.75">
      <c r="A9" s="348" t="s">
        <v>1751</v>
      </c>
      <c r="B9" s="254" t="s">
        <v>733</v>
      </c>
      <c r="C9" s="474" t="s">
        <v>1513</v>
      </c>
      <c r="D9" s="257">
        <v>100000</v>
      </c>
      <c r="E9" s="257">
        <v>100000</v>
      </c>
      <c r="F9" s="257"/>
      <c r="G9" s="256">
        <f aca="true" t="shared" si="0" ref="G9:G26">D9-E9-F9</f>
        <v>0</v>
      </c>
      <c r="H9" s="258"/>
    </row>
    <row r="10" spans="1:8" ht="18.75">
      <c r="A10" s="348" t="s">
        <v>1751</v>
      </c>
      <c r="B10" s="254" t="s">
        <v>1843</v>
      </c>
      <c r="C10" s="474" t="s">
        <v>1514</v>
      </c>
      <c r="D10" s="257">
        <v>100000</v>
      </c>
      <c r="E10" s="257">
        <v>100000</v>
      </c>
      <c r="F10" s="257"/>
      <c r="G10" s="256">
        <f t="shared" si="0"/>
        <v>0</v>
      </c>
      <c r="H10" s="258"/>
    </row>
    <row r="11" spans="1:8" ht="18.75">
      <c r="A11" s="348" t="s">
        <v>1867</v>
      </c>
      <c r="B11" s="254" t="s">
        <v>1866</v>
      </c>
      <c r="C11" s="474" t="s">
        <v>1515</v>
      </c>
      <c r="D11" s="257">
        <v>100000</v>
      </c>
      <c r="E11" s="257">
        <v>100000</v>
      </c>
      <c r="F11" s="257"/>
      <c r="G11" s="256">
        <f t="shared" si="0"/>
        <v>0</v>
      </c>
      <c r="H11" s="258"/>
    </row>
    <row r="12" spans="1:8" ht="18.75">
      <c r="A12" s="348" t="s">
        <v>2360</v>
      </c>
      <c r="B12" s="254" t="s">
        <v>2361</v>
      </c>
      <c r="C12" s="474" t="s">
        <v>246</v>
      </c>
      <c r="D12" s="257">
        <v>252900</v>
      </c>
      <c r="E12" s="257">
        <v>252900</v>
      </c>
      <c r="F12" s="257"/>
      <c r="G12" s="256">
        <f t="shared" si="0"/>
        <v>0</v>
      </c>
      <c r="H12" s="258"/>
    </row>
    <row r="13" spans="1:8" ht="18.75">
      <c r="A13" s="348" t="s">
        <v>1830</v>
      </c>
      <c r="B13" s="254" t="s">
        <v>1829</v>
      </c>
      <c r="C13" s="474" t="s">
        <v>1516</v>
      </c>
      <c r="D13" s="257">
        <v>63000</v>
      </c>
      <c r="E13" s="257">
        <v>63000</v>
      </c>
      <c r="F13" s="257"/>
      <c r="G13" s="256">
        <f t="shared" si="0"/>
        <v>0</v>
      </c>
      <c r="H13" s="258"/>
    </row>
    <row r="14" spans="1:8" ht="18.75">
      <c r="A14" s="348" t="s">
        <v>1804</v>
      </c>
      <c r="B14" s="254" t="s">
        <v>1839</v>
      </c>
      <c r="C14" s="474" t="s">
        <v>1517</v>
      </c>
      <c r="D14" s="257">
        <v>63000</v>
      </c>
      <c r="E14" s="257">
        <v>63000</v>
      </c>
      <c r="F14" s="257"/>
      <c r="G14" s="256">
        <f t="shared" si="0"/>
        <v>0</v>
      </c>
      <c r="H14" s="258"/>
    </row>
    <row r="15" spans="1:8" ht="18.75">
      <c r="A15" s="348" t="s">
        <v>1910</v>
      </c>
      <c r="B15" s="254" t="s">
        <v>1933</v>
      </c>
      <c r="C15" s="474" t="s">
        <v>1518</v>
      </c>
      <c r="D15" s="257">
        <v>63000</v>
      </c>
      <c r="E15" s="257">
        <v>63000</v>
      </c>
      <c r="F15" s="257"/>
      <c r="G15" s="256">
        <f t="shared" si="0"/>
        <v>0</v>
      </c>
      <c r="H15" s="258"/>
    </row>
    <row r="16" spans="1:12" ht="18.75">
      <c r="A16" s="348" t="s">
        <v>2021</v>
      </c>
      <c r="B16" s="254" t="s">
        <v>796</v>
      </c>
      <c r="C16" s="474" t="s">
        <v>1519</v>
      </c>
      <c r="D16" s="257">
        <v>20000</v>
      </c>
      <c r="E16" s="257">
        <v>20000</v>
      </c>
      <c r="F16" s="257"/>
      <c r="G16" s="256">
        <f t="shared" si="0"/>
        <v>0</v>
      </c>
      <c r="H16" s="238"/>
      <c r="K16" s="306"/>
      <c r="L16" s="305"/>
    </row>
    <row r="17" spans="1:12" ht="18.75">
      <c r="A17" s="348" t="s">
        <v>1867</v>
      </c>
      <c r="B17" s="254" t="s">
        <v>1878</v>
      </c>
      <c r="C17" s="425" t="s">
        <v>1520</v>
      </c>
      <c r="D17" s="262">
        <v>63000</v>
      </c>
      <c r="E17" s="262">
        <v>63000</v>
      </c>
      <c r="F17" s="301"/>
      <c r="G17" s="256">
        <f t="shared" si="0"/>
        <v>0</v>
      </c>
      <c r="H17" s="383"/>
      <c r="K17" s="306"/>
      <c r="L17" s="305"/>
    </row>
    <row r="18" spans="1:12" ht="18.75">
      <c r="A18" s="348" t="s">
        <v>1926</v>
      </c>
      <c r="B18" s="254" t="s">
        <v>1938</v>
      </c>
      <c r="C18" s="425" t="s">
        <v>1521</v>
      </c>
      <c r="D18" s="262">
        <v>63000</v>
      </c>
      <c r="E18" s="262">
        <v>63000</v>
      </c>
      <c r="F18" s="301"/>
      <c r="G18" s="256">
        <f t="shared" si="0"/>
        <v>0</v>
      </c>
      <c r="H18" s="383"/>
      <c r="K18" s="306"/>
      <c r="L18" s="305"/>
    </row>
    <row r="19" spans="1:12" ht="18.75">
      <c r="A19" s="348" t="s">
        <v>1935</v>
      </c>
      <c r="B19" s="254" t="s">
        <v>1937</v>
      </c>
      <c r="C19" s="425" t="s">
        <v>1522</v>
      </c>
      <c r="D19" s="262">
        <v>63000</v>
      </c>
      <c r="E19" s="262">
        <v>63000</v>
      </c>
      <c r="F19" s="257"/>
      <c r="G19" s="256">
        <f t="shared" si="0"/>
        <v>0</v>
      </c>
      <c r="H19" s="238"/>
      <c r="K19" s="306"/>
      <c r="L19" s="305"/>
    </row>
    <row r="20" spans="1:12" ht="18.75">
      <c r="A20" s="348" t="s">
        <v>1867</v>
      </c>
      <c r="B20" s="254" t="s">
        <v>1877</v>
      </c>
      <c r="C20" s="425" t="s">
        <v>1523</v>
      </c>
      <c r="D20" s="262">
        <v>53000</v>
      </c>
      <c r="E20" s="262">
        <v>53000</v>
      </c>
      <c r="F20" s="301"/>
      <c r="G20" s="256">
        <f t="shared" si="0"/>
        <v>0</v>
      </c>
      <c r="H20" s="383"/>
      <c r="K20" s="306"/>
      <c r="L20" s="305"/>
    </row>
    <row r="21" spans="1:12" ht="18.75">
      <c r="A21" s="348" t="s">
        <v>1910</v>
      </c>
      <c r="B21" s="254" t="s">
        <v>1934</v>
      </c>
      <c r="C21" s="425" t="s">
        <v>1524</v>
      </c>
      <c r="D21" s="262">
        <v>63000</v>
      </c>
      <c r="E21" s="262">
        <v>63000</v>
      </c>
      <c r="F21" s="301"/>
      <c r="G21" s="256">
        <f t="shared" si="0"/>
        <v>0</v>
      </c>
      <c r="H21" s="383"/>
      <c r="K21" s="306"/>
      <c r="L21" s="305"/>
    </row>
    <row r="22" spans="1:12" ht="18.75">
      <c r="A22" s="348" t="s">
        <v>1868</v>
      </c>
      <c r="B22" s="254" t="s">
        <v>1873</v>
      </c>
      <c r="C22" s="425" t="s">
        <v>1525</v>
      </c>
      <c r="D22" s="262">
        <v>54900</v>
      </c>
      <c r="E22" s="262">
        <v>54900</v>
      </c>
      <c r="F22" s="301"/>
      <c r="G22" s="256">
        <f t="shared" si="0"/>
        <v>0</v>
      </c>
      <c r="H22" s="383"/>
      <c r="K22" s="306"/>
      <c r="L22" s="305"/>
    </row>
    <row r="23" spans="1:12" ht="18.75">
      <c r="A23" s="348" t="s">
        <v>1867</v>
      </c>
      <c r="B23" s="254" t="s">
        <v>1875</v>
      </c>
      <c r="C23" s="425" t="s">
        <v>1526</v>
      </c>
      <c r="D23" s="262">
        <v>63000</v>
      </c>
      <c r="E23" s="262">
        <v>63000</v>
      </c>
      <c r="F23" s="301"/>
      <c r="G23" s="256">
        <f t="shared" si="0"/>
        <v>0</v>
      </c>
      <c r="H23" s="383"/>
      <c r="K23" s="306"/>
      <c r="L23" s="305"/>
    </row>
    <row r="24" spans="1:12" ht="18.75">
      <c r="A24" s="348" t="s">
        <v>1868</v>
      </c>
      <c r="B24" s="254" t="s">
        <v>1871</v>
      </c>
      <c r="C24" s="425" t="s">
        <v>1527</v>
      </c>
      <c r="D24" s="262">
        <v>63000</v>
      </c>
      <c r="E24" s="262">
        <v>63000</v>
      </c>
      <c r="F24" s="301"/>
      <c r="G24" s="256">
        <f t="shared" si="0"/>
        <v>0</v>
      </c>
      <c r="H24" s="383"/>
      <c r="K24" s="306"/>
      <c r="L24" s="305"/>
    </row>
    <row r="25" spans="1:12" ht="18.75">
      <c r="A25" s="348" t="s">
        <v>1935</v>
      </c>
      <c r="B25" s="254" t="s">
        <v>1936</v>
      </c>
      <c r="C25" s="425" t="s">
        <v>1528</v>
      </c>
      <c r="D25" s="262">
        <v>63000</v>
      </c>
      <c r="E25" s="262">
        <v>63000</v>
      </c>
      <c r="F25" s="301"/>
      <c r="G25" s="256">
        <f t="shared" si="0"/>
        <v>0</v>
      </c>
      <c r="H25" s="383"/>
      <c r="K25" s="306"/>
      <c r="L25" s="305"/>
    </row>
    <row r="26" spans="1:12" ht="18.75">
      <c r="A26" s="348" t="s">
        <v>1849</v>
      </c>
      <c r="B26" s="254" t="s">
        <v>1860</v>
      </c>
      <c r="C26" s="425" t="s">
        <v>1529</v>
      </c>
      <c r="D26" s="262">
        <v>49700</v>
      </c>
      <c r="E26" s="262">
        <v>49700</v>
      </c>
      <c r="F26" s="262"/>
      <c r="G26" s="256">
        <f t="shared" si="0"/>
        <v>0</v>
      </c>
      <c r="H26" s="383"/>
      <c r="K26" s="306"/>
      <c r="L26" s="305"/>
    </row>
    <row r="27" spans="1:12" ht="18.75">
      <c r="A27" s="348"/>
      <c r="B27" s="254"/>
      <c r="C27" s="425" t="s">
        <v>1531</v>
      </c>
      <c r="D27" s="262"/>
      <c r="E27" s="346"/>
      <c r="F27" s="301"/>
      <c r="G27" s="302"/>
      <c r="H27" s="383"/>
      <c r="K27" s="306"/>
      <c r="L27" s="305"/>
    </row>
    <row r="28" spans="1:12" ht="18.75">
      <c r="A28" s="348" t="s">
        <v>1751</v>
      </c>
      <c r="B28" s="254" t="s">
        <v>1842</v>
      </c>
      <c r="C28" s="425" t="s">
        <v>1530</v>
      </c>
      <c r="D28" s="262">
        <v>28000</v>
      </c>
      <c r="E28" s="262">
        <v>28000</v>
      </c>
      <c r="F28" s="301"/>
      <c r="G28" s="302">
        <f>D28-E28-F28</f>
        <v>0</v>
      </c>
      <c r="H28" s="383"/>
      <c r="K28" s="306"/>
      <c r="L28" s="305"/>
    </row>
    <row r="29" spans="1:12" ht="18.75">
      <c r="A29" s="348" t="s">
        <v>1804</v>
      </c>
      <c r="B29" s="254" t="s">
        <v>1840</v>
      </c>
      <c r="C29" s="425" t="s">
        <v>551</v>
      </c>
      <c r="D29" s="262">
        <v>14800</v>
      </c>
      <c r="E29" s="262">
        <v>14800</v>
      </c>
      <c r="F29" s="301"/>
      <c r="G29" s="302">
        <f aca="true" t="shared" si="1" ref="G29:G38">D29-E29-F29</f>
        <v>0</v>
      </c>
      <c r="H29" s="383"/>
      <c r="K29" s="306"/>
      <c r="L29" s="305"/>
    </row>
    <row r="30" spans="1:12" ht="18.75">
      <c r="A30" s="348" t="s">
        <v>1868</v>
      </c>
      <c r="B30" s="254" t="s">
        <v>1872</v>
      </c>
      <c r="C30" s="425" t="s">
        <v>1532</v>
      </c>
      <c r="D30" s="262">
        <v>20000</v>
      </c>
      <c r="E30" s="262">
        <v>20000</v>
      </c>
      <c r="F30" s="301"/>
      <c r="G30" s="302">
        <f t="shared" si="1"/>
        <v>0</v>
      </c>
      <c r="H30" s="383"/>
      <c r="K30" s="306"/>
      <c r="L30" s="305"/>
    </row>
    <row r="31" spans="1:12" ht="18.75">
      <c r="A31" s="348" t="s">
        <v>1751</v>
      </c>
      <c r="B31" s="254" t="s">
        <v>1841</v>
      </c>
      <c r="C31" s="425" t="s">
        <v>1533</v>
      </c>
      <c r="D31" s="262">
        <v>20000</v>
      </c>
      <c r="E31" s="262">
        <v>20000</v>
      </c>
      <c r="F31" s="301"/>
      <c r="G31" s="302">
        <f t="shared" si="1"/>
        <v>0</v>
      </c>
      <c r="H31" s="383"/>
      <c r="K31" s="306"/>
      <c r="L31" s="305"/>
    </row>
    <row r="32" spans="1:12" ht="18.75">
      <c r="A32" s="348" t="s">
        <v>1868</v>
      </c>
      <c r="B32" s="254" t="s">
        <v>1870</v>
      </c>
      <c r="C32" s="425" t="s">
        <v>1534</v>
      </c>
      <c r="D32" s="262">
        <v>25000</v>
      </c>
      <c r="E32" s="262">
        <v>25000</v>
      </c>
      <c r="F32" s="301"/>
      <c r="G32" s="302">
        <f t="shared" si="1"/>
        <v>0</v>
      </c>
      <c r="H32" s="383"/>
      <c r="K32" s="306"/>
      <c r="L32" s="305"/>
    </row>
    <row r="33" spans="1:12" ht="18.75">
      <c r="A33" s="348" t="s">
        <v>1804</v>
      </c>
      <c r="B33" s="348" t="s">
        <v>1838</v>
      </c>
      <c r="C33" s="425" t="s">
        <v>1535</v>
      </c>
      <c r="D33" s="262">
        <v>25000</v>
      </c>
      <c r="E33" s="262">
        <v>25000</v>
      </c>
      <c r="F33" s="301"/>
      <c r="G33" s="302">
        <f t="shared" si="1"/>
        <v>0</v>
      </c>
      <c r="H33" s="383"/>
      <c r="K33" s="306"/>
      <c r="L33" s="305"/>
    </row>
    <row r="34" spans="1:12" ht="18.75">
      <c r="A34" s="348" t="s">
        <v>1804</v>
      </c>
      <c r="B34" s="348" t="s">
        <v>1837</v>
      </c>
      <c r="C34" s="425" t="s">
        <v>1536</v>
      </c>
      <c r="D34" s="262">
        <v>25000</v>
      </c>
      <c r="E34" s="262">
        <v>25000</v>
      </c>
      <c r="F34" s="301"/>
      <c r="G34" s="302">
        <f t="shared" si="1"/>
        <v>0</v>
      </c>
      <c r="H34" s="383"/>
      <c r="K34" s="306"/>
      <c r="L34" s="305"/>
    </row>
    <row r="35" spans="1:12" ht="18.75">
      <c r="A35" s="348" t="s">
        <v>1797</v>
      </c>
      <c r="B35" s="254" t="s">
        <v>1816</v>
      </c>
      <c r="C35" s="425" t="s">
        <v>1537</v>
      </c>
      <c r="D35" s="262">
        <v>25000</v>
      </c>
      <c r="E35" s="262">
        <v>25000</v>
      </c>
      <c r="F35" s="301"/>
      <c r="G35" s="302">
        <f t="shared" si="1"/>
        <v>0</v>
      </c>
      <c r="H35" s="383"/>
      <c r="K35" s="306"/>
      <c r="L35" s="305"/>
    </row>
    <row r="36" spans="1:12" ht="18.75">
      <c r="A36" s="348" t="s">
        <v>1867</v>
      </c>
      <c r="B36" s="254" t="s">
        <v>1876</v>
      </c>
      <c r="C36" s="425" t="s">
        <v>1526</v>
      </c>
      <c r="D36" s="262">
        <v>20000</v>
      </c>
      <c r="E36" s="262">
        <v>20000</v>
      </c>
      <c r="F36" s="301"/>
      <c r="G36" s="302">
        <f t="shared" si="1"/>
        <v>0</v>
      </c>
      <c r="H36" s="383"/>
      <c r="K36" s="306"/>
      <c r="L36" s="305"/>
    </row>
    <row r="37" spans="1:12" ht="18.75">
      <c r="A37" s="348" t="s">
        <v>1583</v>
      </c>
      <c r="B37" s="254" t="s">
        <v>1584</v>
      </c>
      <c r="C37" s="425" t="s">
        <v>1538</v>
      </c>
      <c r="D37" s="262">
        <v>7700</v>
      </c>
      <c r="E37" s="262">
        <v>7700</v>
      </c>
      <c r="F37" s="255"/>
      <c r="G37" s="302">
        <f t="shared" si="1"/>
        <v>0</v>
      </c>
      <c r="H37" s="383"/>
      <c r="K37" s="306"/>
      <c r="L37" s="305"/>
    </row>
    <row r="38" spans="1:12" ht="18.75">
      <c r="A38" s="348" t="s">
        <v>1868</v>
      </c>
      <c r="B38" s="254" t="s">
        <v>1869</v>
      </c>
      <c r="C38" s="425" t="s">
        <v>1539</v>
      </c>
      <c r="D38" s="262">
        <v>15000</v>
      </c>
      <c r="E38" s="262">
        <v>15000</v>
      </c>
      <c r="F38" s="301"/>
      <c r="G38" s="302">
        <f t="shared" si="1"/>
        <v>0</v>
      </c>
      <c r="H38" s="383"/>
      <c r="K38" s="306"/>
      <c r="L38" s="305"/>
    </row>
    <row r="39" spans="1:12" ht="17.25">
      <c r="A39" s="348"/>
      <c r="B39" s="261"/>
      <c r="C39" s="379"/>
      <c r="D39" s="262"/>
      <c r="E39" s="346"/>
      <c r="F39" s="301"/>
      <c r="G39" s="302"/>
      <c r="H39" s="383"/>
      <c r="K39" s="306"/>
      <c r="L39" s="305"/>
    </row>
    <row r="40" spans="1:12" ht="17.25">
      <c r="A40" s="348"/>
      <c r="B40" s="261"/>
      <c r="C40" s="375"/>
      <c r="D40" s="301"/>
      <c r="E40" s="255"/>
      <c r="F40" s="255"/>
      <c r="G40" s="302"/>
      <c r="H40" s="317"/>
      <c r="K40" s="306"/>
      <c r="L40" s="305"/>
    </row>
    <row r="41" spans="1:12" ht="18" thickBot="1">
      <c r="A41" s="273"/>
      <c r="B41" s="310"/>
      <c r="C41" s="298" t="s">
        <v>391</v>
      </c>
      <c r="D41" s="337">
        <f>SUM(D8:D40)</f>
        <v>1679000</v>
      </c>
      <c r="E41" s="337">
        <f>SUM(E7:E40)</f>
        <v>1679000</v>
      </c>
      <c r="F41" s="337">
        <f>SUM(F7:F40)</f>
        <v>0</v>
      </c>
      <c r="G41" s="328">
        <f>D41-E41-F41</f>
        <v>0</v>
      </c>
      <c r="H41" s="258"/>
      <c r="K41" s="306"/>
      <c r="L41" s="305"/>
    </row>
    <row r="42" spans="4:12" ht="18" thickTop="1">
      <c r="D42" s="304"/>
      <c r="F42" s="345"/>
      <c r="G42" s="448"/>
      <c r="J42" s="322"/>
      <c r="K42" s="306"/>
      <c r="L42" s="305"/>
    </row>
    <row r="43" spans="4:10" ht="17.25">
      <c r="D43" s="304"/>
      <c r="E43" s="299"/>
      <c r="F43" s="331"/>
      <c r="G43" s="299"/>
      <c r="J43" s="322"/>
    </row>
    <row r="44" spans="4:13" ht="17.25">
      <c r="D44" s="304"/>
      <c r="E44" s="299"/>
      <c r="G44" s="299"/>
      <c r="J44" s="299"/>
      <c r="M44" s="299"/>
    </row>
    <row r="45" spans="3:13" ht="17.25">
      <c r="C45" s="331"/>
      <c r="E45" s="299"/>
      <c r="G45" s="331"/>
      <c r="M45" s="299"/>
    </row>
    <row r="46" spans="3:15" ht="17.25">
      <c r="C46" s="331"/>
      <c r="E46" s="331"/>
      <c r="G46" s="331"/>
      <c r="M46" s="331"/>
      <c r="O46" s="331"/>
    </row>
    <row r="47" spans="5:15" ht="17.25">
      <c r="E47" s="306"/>
      <c r="F47" s="299"/>
      <c r="G47" s="331"/>
      <c r="M47" s="299"/>
      <c r="N47" s="299"/>
      <c r="O47" s="331"/>
    </row>
    <row r="48" spans="2:15" ht="17.25">
      <c r="B48" s="305"/>
      <c r="C48" s="313"/>
      <c r="D48" s="338"/>
      <c r="E48" s="339"/>
      <c r="G48" s="340"/>
      <c r="O48" s="340"/>
    </row>
    <row r="49" spans="2:5" ht="17.25">
      <c r="B49" s="305"/>
      <c r="C49" s="305"/>
      <c r="D49" s="307"/>
      <c r="E49" s="306"/>
    </row>
    <row r="50" spans="2:15" ht="17.25">
      <c r="B50" s="305"/>
      <c r="C50" s="305"/>
      <c r="D50" s="307"/>
      <c r="E50" s="306"/>
      <c r="G50" s="299"/>
      <c r="O50" s="299"/>
    </row>
    <row r="51" spans="2:7" ht="17.25">
      <c r="B51" s="305"/>
      <c r="C51" s="305"/>
      <c r="D51" s="307"/>
      <c r="E51" s="306"/>
      <c r="G51" s="299"/>
    </row>
    <row r="52" spans="2:5" ht="17.25">
      <c r="B52" s="305"/>
      <c r="C52" s="305"/>
      <c r="D52" s="341"/>
      <c r="E52" s="313"/>
    </row>
    <row r="53" spans="2:5" ht="17.25">
      <c r="B53" s="305"/>
      <c r="C53" s="305"/>
      <c r="D53" s="305"/>
      <c r="E53" s="306"/>
    </row>
    <row r="54" spans="2:5" ht="17.25">
      <c r="B54" s="305"/>
      <c r="C54" s="305"/>
      <c r="D54" s="305"/>
      <c r="E54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7">
      <selection activeCell="E17" sqref="E17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8515625" style="0" customWidth="1"/>
    <col min="4" max="4" width="13.8515625" style="0" customWidth="1"/>
    <col min="5" max="5" width="12.140625" style="0" customWidth="1"/>
    <col min="6" max="6" width="13.140625" style="0" customWidth="1"/>
    <col min="7" max="7" width="8.57421875" style="0" customWidth="1"/>
    <col min="8" max="8" width="10.7109375" style="0" customWidth="1"/>
    <col min="9" max="9" width="15.421875" style="26" customWidth="1"/>
    <col min="10" max="10" width="12.421875" style="26" customWidth="1"/>
    <col min="11" max="11" width="14.421875" style="26" customWidth="1"/>
    <col min="12" max="12" width="16.7109375" style="26" customWidth="1"/>
    <col min="13" max="13" width="15.28125" style="26" customWidth="1"/>
    <col min="14" max="14" width="17.421875" style="0" customWidth="1"/>
    <col min="15" max="15" width="18.7109375" style="0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6"/>
    </row>
    <row r="2" ht="12.75">
      <c r="N2" s="26"/>
    </row>
    <row r="3" spans="1:16" ht="21">
      <c r="A3" s="587" t="s">
        <v>1343</v>
      </c>
      <c r="B3" s="587"/>
      <c r="C3" s="587"/>
      <c r="D3" s="587"/>
      <c r="E3" s="587"/>
      <c r="F3" s="587"/>
      <c r="G3" s="587"/>
      <c r="J3" s="422"/>
      <c r="M3" s="26">
        <v>206</v>
      </c>
      <c r="N3" s="26"/>
      <c r="O3" s="26"/>
      <c r="P3" s="26"/>
    </row>
    <row r="4" spans="1:16" ht="21.75">
      <c r="A4" s="587" t="s">
        <v>25</v>
      </c>
      <c r="B4" s="587"/>
      <c r="C4" s="587"/>
      <c r="D4" s="587"/>
      <c r="E4" s="587"/>
      <c r="F4" s="587"/>
      <c r="G4" s="587"/>
      <c r="J4" s="459"/>
      <c r="M4" s="26">
        <v>206</v>
      </c>
      <c r="N4" s="26"/>
      <c r="O4" s="26"/>
      <c r="P4" s="222"/>
    </row>
    <row r="5" spans="1:15" ht="21">
      <c r="A5" s="587" t="s">
        <v>3127</v>
      </c>
      <c r="B5" s="587"/>
      <c r="C5" s="587"/>
      <c r="D5" s="587"/>
      <c r="E5" s="587"/>
      <c r="F5" s="587"/>
      <c r="G5" s="587"/>
      <c r="J5" s="459"/>
      <c r="M5" s="26">
        <v>294</v>
      </c>
      <c r="N5" s="26"/>
      <c r="O5" s="26"/>
    </row>
    <row r="6" spans="1:15" ht="21">
      <c r="A6" s="29" t="s">
        <v>7</v>
      </c>
      <c r="B6" s="29"/>
      <c r="C6" s="29"/>
      <c r="D6" s="29"/>
      <c r="E6" s="29"/>
      <c r="F6" s="29"/>
      <c r="G6" s="29"/>
      <c r="J6" s="422"/>
      <c r="M6" s="26">
        <v>94</v>
      </c>
      <c r="N6" s="26"/>
      <c r="O6" s="26"/>
    </row>
    <row r="7" spans="1:15" ht="21">
      <c r="A7" s="30" t="s">
        <v>8</v>
      </c>
      <c r="B7" s="31" t="s">
        <v>4</v>
      </c>
      <c r="C7" s="30" t="s">
        <v>9</v>
      </c>
      <c r="D7" s="31" t="s">
        <v>192</v>
      </c>
      <c r="E7" s="30" t="s">
        <v>67</v>
      </c>
      <c r="F7" s="30" t="s">
        <v>2</v>
      </c>
      <c r="G7" s="456" t="s">
        <v>10</v>
      </c>
      <c r="H7" s="455" t="s">
        <v>3</v>
      </c>
      <c r="J7" s="422"/>
      <c r="M7" s="26">
        <v>206</v>
      </c>
      <c r="N7" s="26">
        <f>SUM(M3:M7)</f>
        <v>1006</v>
      </c>
      <c r="O7" s="26"/>
    </row>
    <row r="8" spans="1:16" ht="21">
      <c r="A8" s="32"/>
      <c r="B8" s="33"/>
      <c r="C8" s="32"/>
      <c r="D8" s="33"/>
      <c r="E8" s="452" t="s">
        <v>1238</v>
      </c>
      <c r="F8" s="32"/>
      <c r="G8" s="452" t="s">
        <v>11</v>
      </c>
      <c r="H8" s="32"/>
      <c r="J8" s="422">
        <v>26798</v>
      </c>
      <c r="K8" s="26">
        <v>109700</v>
      </c>
      <c r="N8" s="26"/>
      <c r="O8" s="26"/>
      <c r="P8" s="26"/>
    </row>
    <row r="9" spans="1:16" ht="21">
      <c r="A9" s="12"/>
      <c r="B9" s="13"/>
      <c r="C9" s="223"/>
      <c r="D9" s="511"/>
      <c r="E9" s="58"/>
      <c r="F9" s="55"/>
      <c r="G9" s="49"/>
      <c r="H9" s="453"/>
      <c r="J9" s="465">
        <v>1026601.04</v>
      </c>
      <c r="K9" s="26">
        <v>163400</v>
      </c>
      <c r="M9" s="26">
        <v>1107.34</v>
      </c>
      <c r="N9" s="26"/>
      <c r="O9" s="26"/>
      <c r="P9" s="26"/>
    </row>
    <row r="10" spans="1:16" ht="18.75">
      <c r="A10" s="50">
        <v>1</v>
      </c>
      <c r="B10" s="13" t="s">
        <v>5</v>
      </c>
      <c r="C10" s="85">
        <v>71034169</v>
      </c>
      <c r="D10" s="15">
        <v>50969923.51</v>
      </c>
      <c r="E10" s="316"/>
      <c r="F10" s="48">
        <f>C10-D10-E10</f>
        <v>20064245.490000002</v>
      </c>
      <c r="G10" s="49">
        <f>D10*100/C10</f>
        <v>71.75409275217959</v>
      </c>
      <c r="H10" s="454"/>
      <c r="J10" s="422"/>
      <c r="M10" s="26">
        <v>691.01</v>
      </c>
      <c r="N10" s="26"/>
      <c r="O10" s="26"/>
      <c r="P10" s="26"/>
    </row>
    <row r="11" spans="1:15" ht="18.75">
      <c r="A11" s="12">
        <v>2</v>
      </c>
      <c r="B11" s="13" t="s">
        <v>734</v>
      </c>
      <c r="C11" s="85">
        <v>58096490</v>
      </c>
      <c r="D11" s="218">
        <v>37468637.67</v>
      </c>
      <c r="E11" s="316">
        <v>19411287.89</v>
      </c>
      <c r="F11" s="48">
        <f>C11-D11-E11</f>
        <v>1216564.4399999976</v>
      </c>
      <c r="G11" s="49">
        <f>D11*100/C11</f>
        <v>64.49380620068442</v>
      </c>
      <c r="H11" s="14"/>
      <c r="J11" s="460"/>
      <c r="L11" s="26">
        <v>22800</v>
      </c>
      <c r="M11" s="26">
        <v>846.19</v>
      </c>
      <c r="N11" s="26"/>
      <c r="O11" s="26"/>
    </row>
    <row r="12" spans="1:15" ht="18.75">
      <c r="A12" s="50"/>
      <c r="B12" s="121"/>
      <c r="C12" s="14"/>
      <c r="D12" s="14"/>
      <c r="E12" s="138"/>
      <c r="F12" s="48"/>
      <c r="G12" s="49"/>
      <c r="H12" s="14"/>
      <c r="J12" s="460"/>
      <c r="L12" s="26">
        <v>3380</v>
      </c>
      <c r="M12" s="26">
        <v>324.98</v>
      </c>
      <c r="N12" s="26"/>
      <c r="O12" s="26"/>
    </row>
    <row r="13" spans="1:15" ht="18.75">
      <c r="A13" s="50"/>
      <c r="B13" s="121"/>
      <c r="C13" s="14"/>
      <c r="D13" s="137"/>
      <c r="E13" s="138"/>
      <c r="F13" s="48"/>
      <c r="G13" s="49"/>
      <c r="H13" s="14"/>
      <c r="J13" s="461"/>
      <c r="L13" s="26">
        <v>598</v>
      </c>
      <c r="M13" s="26">
        <v>2415.67</v>
      </c>
      <c r="N13" s="26"/>
      <c r="O13" s="26"/>
    </row>
    <row r="14" spans="1:15" ht="21">
      <c r="A14" s="12"/>
      <c r="B14" s="13"/>
      <c r="C14" s="14"/>
      <c r="D14" s="137"/>
      <c r="E14" s="85"/>
      <c r="F14" s="48"/>
      <c r="G14" s="49"/>
      <c r="H14" s="14"/>
      <c r="J14" s="465"/>
      <c r="L14" s="26">
        <v>12580</v>
      </c>
      <c r="M14" s="26">
        <v>509.67</v>
      </c>
      <c r="N14" s="26"/>
      <c r="O14" s="26"/>
    </row>
    <row r="15" spans="1:16" ht="18.75">
      <c r="A15" s="12"/>
      <c r="B15" s="13"/>
      <c r="C15" s="14"/>
      <c r="D15" s="137"/>
      <c r="E15" s="14"/>
      <c r="F15" s="139"/>
      <c r="G15" s="49"/>
      <c r="H15" s="49"/>
      <c r="J15" s="422"/>
      <c r="K15" s="93"/>
      <c r="L15" s="26">
        <v>9916</v>
      </c>
      <c r="M15" s="461">
        <v>279.88</v>
      </c>
      <c r="N15" s="26">
        <f>SUM(M9:M15)</f>
        <v>6174.740000000001</v>
      </c>
      <c r="O15" s="26"/>
      <c r="P15" s="131"/>
    </row>
    <row r="16" spans="1:16" ht="21">
      <c r="A16" s="50"/>
      <c r="B16" s="13"/>
      <c r="C16" s="14"/>
      <c r="D16" s="16"/>
      <c r="E16" s="14"/>
      <c r="F16" s="48"/>
      <c r="G16" s="49"/>
      <c r="H16" s="49"/>
      <c r="K16" s="93"/>
      <c r="L16" s="60">
        <v>67942.47</v>
      </c>
      <c r="M16" s="60"/>
      <c r="N16" s="60"/>
      <c r="O16" s="444"/>
      <c r="P16" s="59"/>
    </row>
    <row r="17" spans="1:18" ht="21">
      <c r="A17" s="12"/>
      <c r="B17" s="13"/>
      <c r="C17" s="51"/>
      <c r="D17" s="52"/>
      <c r="E17" s="51"/>
      <c r="F17" s="48"/>
      <c r="G17" s="49"/>
      <c r="H17" s="49"/>
      <c r="I17" s="458"/>
      <c r="J17" s="458"/>
      <c r="K17" s="93"/>
      <c r="L17" s="224">
        <v>128800</v>
      </c>
      <c r="M17" s="60"/>
      <c r="N17" s="60"/>
      <c r="O17" s="136"/>
      <c r="P17" s="59"/>
      <c r="Q17" s="59"/>
      <c r="R17" s="59"/>
    </row>
    <row r="18" spans="1:16" ht="21">
      <c r="A18" s="53"/>
      <c r="B18" s="54"/>
      <c r="C18" s="51"/>
      <c r="D18" s="52"/>
      <c r="E18" s="51"/>
      <c r="F18" s="48"/>
      <c r="G18" s="49"/>
      <c r="H18" s="49"/>
      <c r="J18" s="458"/>
      <c r="K18" s="93"/>
      <c r="L18" s="224">
        <v>55210</v>
      </c>
      <c r="M18" s="60"/>
      <c r="N18" s="60"/>
      <c r="O18" s="67"/>
      <c r="P18" s="26"/>
    </row>
    <row r="19" spans="1:18" ht="21">
      <c r="A19" s="53"/>
      <c r="B19" s="54"/>
      <c r="C19" s="51"/>
      <c r="D19" s="52"/>
      <c r="E19" s="51"/>
      <c r="F19" s="55"/>
      <c r="G19" s="49"/>
      <c r="H19" s="49"/>
      <c r="J19" s="462"/>
      <c r="K19" s="373"/>
      <c r="L19" s="552">
        <v>61226</v>
      </c>
      <c r="M19" s="562"/>
      <c r="N19" s="374"/>
      <c r="O19" s="372"/>
      <c r="P19" s="361"/>
      <c r="Q19" s="67"/>
      <c r="R19" s="67"/>
    </row>
    <row r="20" spans="1:16" ht="18.75">
      <c r="A20" s="12"/>
      <c r="B20" s="13"/>
      <c r="C20" s="14"/>
      <c r="D20" s="16"/>
      <c r="E20" s="14"/>
      <c r="F20" s="48"/>
      <c r="G20" s="49"/>
      <c r="H20" s="49"/>
      <c r="J20" s="463"/>
      <c r="K20" s="93"/>
      <c r="L20" s="60">
        <v>18635</v>
      </c>
      <c r="M20" s="224"/>
      <c r="N20" s="123"/>
      <c r="O20" s="224"/>
      <c r="P20" s="26"/>
    </row>
    <row r="21" spans="1:16" ht="21">
      <c r="A21" s="12"/>
      <c r="B21" s="13"/>
      <c r="C21" s="14"/>
      <c r="D21" s="16"/>
      <c r="E21" s="14"/>
      <c r="F21" s="48"/>
      <c r="G21" s="49"/>
      <c r="H21" s="49"/>
      <c r="J21" s="39">
        <v>1601056.55</v>
      </c>
      <c r="K21" s="93"/>
      <c r="L21" s="60">
        <v>33630</v>
      </c>
      <c r="M21" s="224"/>
      <c r="N21" s="224"/>
      <c r="O21" s="26"/>
      <c r="P21" s="26"/>
    </row>
    <row r="22" spans="1:16" ht="21">
      <c r="A22" s="53"/>
      <c r="B22" s="54"/>
      <c r="C22" s="51"/>
      <c r="D22" s="52"/>
      <c r="E22" s="51"/>
      <c r="F22" s="51"/>
      <c r="G22" s="51"/>
      <c r="H22" s="51"/>
      <c r="J22" s="39">
        <v>62127</v>
      </c>
      <c r="K22" s="93"/>
      <c r="L22" s="60">
        <v>38630</v>
      </c>
      <c r="M22" s="224"/>
      <c r="N22" s="224"/>
      <c r="O22" s="26"/>
      <c r="P22" s="26"/>
    </row>
    <row r="23" spans="1:16" ht="23.25">
      <c r="A23" s="5"/>
      <c r="B23" s="46" t="s">
        <v>6</v>
      </c>
      <c r="C23" s="457">
        <f>SUM(C9:C22)</f>
        <v>129130659</v>
      </c>
      <c r="D23" s="427">
        <f>SUM(D9:D22)</f>
        <v>88438561.18</v>
      </c>
      <c r="E23" s="135">
        <f>SUM(E9:E22)</f>
        <v>19411287.89</v>
      </c>
      <c r="F23" s="56">
        <f>SUM(F9:F22)</f>
        <v>21280809.93</v>
      </c>
      <c r="G23" s="57">
        <f>D23*100/C23</f>
        <v>68.4876557317035</v>
      </c>
      <c r="H23" s="57"/>
      <c r="I23" s="354"/>
      <c r="J23" s="39">
        <v>2203858</v>
      </c>
      <c r="K23" s="93"/>
      <c r="L23" s="60">
        <v>36100</v>
      </c>
      <c r="M23" s="224"/>
      <c r="N23" s="151"/>
      <c r="O23" s="131"/>
      <c r="P23" s="26"/>
    </row>
    <row r="24" spans="1:16" ht="23.25">
      <c r="A24" s="8"/>
      <c r="B24" s="122"/>
      <c r="C24" s="219"/>
      <c r="D24" s="219"/>
      <c r="E24" s="220"/>
      <c r="F24" s="219"/>
      <c r="G24" s="221"/>
      <c r="H24" s="221"/>
      <c r="I24" s="362"/>
      <c r="J24" s="39">
        <v>2152124</v>
      </c>
      <c r="K24" s="353"/>
      <c r="L24" s="70">
        <v>38630</v>
      </c>
      <c r="M24" s="224"/>
      <c r="N24" s="123"/>
      <c r="O24" s="131"/>
      <c r="P24" s="26"/>
    </row>
    <row r="25" spans="1:16" ht="23.25">
      <c r="A25" s="8"/>
      <c r="B25" s="35" t="s">
        <v>53</v>
      </c>
      <c r="C25" s="219"/>
      <c r="D25" s="219"/>
      <c r="E25" s="220"/>
      <c r="F25" s="219"/>
      <c r="G25" s="221"/>
      <c r="H25" s="221"/>
      <c r="I25" s="354"/>
      <c r="J25" s="39">
        <v>142713.5</v>
      </c>
      <c r="K25" s="93"/>
      <c r="L25" s="60">
        <v>82401</v>
      </c>
      <c r="N25" s="59"/>
      <c r="O25" s="131"/>
      <c r="P25" s="26"/>
    </row>
    <row r="26" spans="1:15" ht="23.25">
      <c r="A26" s="34"/>
      <c r="B26" s="36" t="s">
        <v>1288</v>
      </c>
      <c r="C26" s="36"/>
      <c r="D26" s="36" t="s">
        <v>1287</v>
      </c>
      <c r="E26" s="35"/>
      <c r="F26" s="36" t="s">
        <v>1293</v>
      </c>
      <c r="G26" s="35"/>
      <c r="H26" s="28"/>
      <c r="I26" s="354"/>
      <c r="J26" s="39">
        <v>34798001.32</v>
      </c>
      <c r="K26" s="59"/>
      <c r="L26" s="26">
        <v>102000</v>
      </c>
      <c r="M26" s="224"/>
      <c r="N26" s="123"/>
      <c r="O26" s="131"/>
    </row>
    <row r="27" spans="1:16" ht="23.25">
      <c r="A27" s="34"/>
      <c r="B27" s="35" t="s">
        <v>1283</v>
      </c>
      <c r="C27" s="35"/>
      <c r="D27" s="35" t="s">
        <v>1289</v>
      </c>
      <c r="E27" s="35"/>
      <c r="F27" s="35" t="s">
        <v>1294</v>
      </c>
      <c r="G27" s="35"/>
      <c r="H27" s="27"/>
      <c r="I27" s="354"/>
      <c r="J27" s="39">
        <v>960</v>
      </c>
      <c r="K27" s="93"/>
      <c r="L27" s="60">
        <v>12000</v>
      </c>
      <c r="N27" s="59"/>
      <c r="O27" s="131"/>
      <c r="P27" s="38"/>
    </row>
    <row r="28" spans="1:15" ht="23.25">
      <c r="A28" s="34"/>
      <c r="B28" s="35" t="s">
        <v>1284</v>
      </c>
      <c r="C28" s="35"/>
      <c r="D28" s="35" t="s">
        <v>1290</v>
      </c>
      <c r="E28" s="35"/>
      <c r="F28" s="35" t="s">
        <v>1295</v>
      </c>
      <c r="G28" s="35"/>
      <c r="H28" s="27"/>
      <c r="I28" s="354"/>
      <c r="J28" s="39">
        <v>2360164.66</v>
      </c>
      <c r="K28" s="59"/>
      <c r="L28" s="26">
        <v>2000</v>
      </c>
      <c r="M28" s="224"/>
      <c r="N28" s="123"/>
      <c r="O28" s="131"/>
    </row>
    <row r="29" spans="1:15" ht="23.25">
      <c r="A29" s="34"/>
      <c r="B29" s="35" t="s">
        <v>1285</v>
      </c>
      <c r="C29" s="35"/>
      <c r="D29" s="35" t="s">
        <v>1291</v>
      </c>
      <c r="E29" s="35"/>
      <c r="F29" s="35" t="s">
        <v>1296</v>
      </c>
      <c r="G29" s="35"/>
      <c r="H29" s="27"/>
      <c r="I29" s="354"/>
      <c r="J29" s="39">
        <v>159337.5</v>
      </c>
      <c r="K29" s="363"/>
      <c r="L29" s="364">
        <v>5000</v>
      </c>
      <c r="M29" s="364"/>
      <c r="N29" s="364"/>
      <c r="O29" s="364"/>
    </row>
    <row r="30" spans="1:15" ht="23.25">
      <c r="A30" s="34"/>
      <c r="B30" s="35" t="s">
        <v>1286</v>
      </c>
      <c r="C30" s="35"/>
      <c r="D30" s="35" t="s">
        <v>1292</v>
      </c>
      <c r="E30" s="35"/>
      <c r="F30" s="35" t="s">
        <v>1297</v>
      </c>
      <c r="G30" s="35"/>
      <c r="H30" s="27"/>
      <c r="I30" s="354"/>
      <c r="J30" s="551">
        <f>SUM(J21:J29)</f>
        <v>43480342.53</v>
      </c>
      <c r="K30" s="93"/>
      <c r="L30" s="60">
        <v>2504</v>
      </c>
      <c r="M30" s="70"/>
      <c r="N30" s="69"/>
      <c r="O30" s="131"/>
    </row>
    <row r="31" spans="2:15" ht="23.25">
      <c r="B31" s="27"/>
      <c r="C31" s="27"/>
      <c r="D31" s="27"/>
      <c r="E31" s="27"/>
      <c r="F31" s="27"/>
      <c r="G31" s="27"/>
      <c r="H31" s="354"/>
      <c r="I31" s="362">
        <f>J30-J31</f>
        <v>42746360.06</v>
      </c>
      <c r="J31" s="463">
        <v>733982.47</v>
      </c>
      <c r="K31" s="59"/>
      <c r="L31" s="26">
        <f>SUM(L11:L30)</f>
        <v>733982.47</v>
      </c>
      <c r="M31" s="173"/>
      <c r="N31" s="17"/>
      <c r="O31" s="131"/>
    </row>
    <row r="32" spans="2:15" ht="18.75">
      <c r="B32" s="40"/>
      <c r="E32" s="93"/>
      <c r="F32" s="93"/>
      <c r="I32" s="60">
        <v>102000</v>
      </c>
      <c r="K32" s="59"/>
      <c r="M32" s="361"/>
      <c r="N32" s="17"/>
      <c r="O32" s="131"/>
    </row>
    <row r="33" spans="2:15" ht="18.75">
      <c r="B33" s="40"/>
      <c r="E33" s="59"/>
      <c r="F33" s="59"/>
      <c r="I33" s="60">
        <f>I31-I32</f>
        <v>42644360.06</v>
      </c>
      <c r="K33" s="59"/>
      <c r="M33" s="361"/>
      <c r="N33" s="17"/>
      <c r="O33" s="131"/>
    </row>
    <row r="34" spans="2:15" ht="21.75">
      <c r="B34" s="469"/>
      <c r="E34" s="59"/>
      <c r="F34" s="36"/>
      <c r="I34" s="60"/>
      <c r="K34" s="59"/>
      <c r="M34" s="361"/>
      <c r="N34" s="17"/>
      <c r="O34" s="131"/>
    </row>
    <row r="35" spans="2:15" ht="21.75">
      <c r="B35" s="469"/>
      <c r="E35" s="59"/>
      <c r="F35" s="35"/>
      <c r="I35" s="60"/>
      <c r="K35" s="59"/>
      <c r="M35" s="361"/>
      <c r="N35" s="17"/>
      <c r="O35" s="131"/>
    </row>
    <row r="36" spans="5:15" ht="21.75">
      <c r="E36" s="59"/>
      <c r="F36" s="35"/>
      <c r="I36" s="60"/>
      <c r="K36" s="59"/>
      <c r="M36" s="361"/>
      <c r="N36" s="17"/>
      <c r="O36" s="131"/>
    </row>
    <row r="37" spans="5:15" ht="21.75">
      <c r="E37" s="59"/>
      <c r="F37" s="35"/>
      <c r="I37" s="60"/>
      <c r="K37" s="59"/>
      <c r="M37" s="361"/>
      <c r="N37" s="17"/>
      <c r="O37" s="131"/>
    </row>
    <row r="38" spans="5:15" ht="23.25">
      <c r="E38" s="59"/>
      <c r="F38" s="35"/>
      <c r="I38" s="60"/>
      <c r="K38" s="353"/>
      <c r="L38" s="361"/>
      <c r="M38" s="361"/>
      <c r="N38" s="17"/>
      <c r="O38" s="131"/>
    </row>
    <row r="39" spans="5:15" ht="21">
      <c r="E39" s="59"/>
      <c r="F39" s="59"/>
      <c r="J39" s="464"/>
      <c r="K39" s="225"/>
      <c r="L39" s="553"/>
      <c r="M39" s="553"/>
      <c r="N39" s="225"/>
      <c r="O39" s="225"/>
    </row>
    <row r="40" spans="1:14" ht="19.5" customHeight="1" thickBot="1">
      <c r="A40" s="17"/>
      <c r="B40" s="17"/>
      <c r="C40" s="17"/>
      <c r="E40" s="59"/>
      <c r="K40" s="60"/>
      <c r="L40" s="60"/>
      <c r="M40" s="60"/>
      <c r="N40" s="17"/>
    </row>
    <row r="41" spans="1:15" ht="27" thickBot="1">
      <c r="A41" s="147"/>
      <c r="B41" s="148"/>
      <c r="C41" s="149"/>
      <c r="D41" s="18"/>
      <c r="E41" s="18"/>
      <c r="F41" s="18"/>
      <c r="J41" s="461"/>
      <c r="K41" s="365"/>
      <c r="L41" s="365"/>
      <c r="M41" s="365"/>
      <c r="N41" s="365"/>
      <c r="O41" s="365"/>
    </row>
    <row r="42" spans="1:15" ht="26.25">
      <c r="A42" s="147"/>
      <c r="B42" s="148"/>
      <c r="C42" s="149"/>
      <c r="D42" s="18"/>
      <c r="E42" s="18"/>
      <c r="N42" s="353"/>
      <c r="O42" s="134"/>
    </row>
    <row r="43" spans="1:15" ht="26.25">
      <c r="A43" s="147"/>
      <c r="B43" s="148"/>
      <c r="C43" s="149"/>
      <c r="D43" s="18"/>
      <c r="E43" s="18"/>
      <c r="J43" s="461"/>
      <c r="K43" s="461"/>
      <c r="L43" s="461"/>
      <c r="M43" s="462"/>
      <c r="N43" s="462"/>
      <c r="O43" s="462"/>
    </row>
    <row r="44" spans="1:15" ht="26.25">
      <c r="A44" s="147"/>
      <c r="B44" s="148"/>
      <c r="C44" s="149"/>
      <c r="D44" s="18"/>
      <c r="E44" s="18"/>
      <c r="N44" s="26"/>
      <c r="O44" s="26"/>
    </row>
    <row r="45" spans="1:15" ht="26.25">
      <c r="A45" s="147"/>
      <c r="B45" s="148"/>
      <c r="C45" s="149"/>
      <c r="D45" s="18"/>
      <c r="E45" s="18"/>
      <c r="N45" s="26"/>
      <c r="O45" s="26"/>
    </row>
    <row r="46" spans="1:15" ht="26.25">
      <c r="A46" s="147"/>
      <c r="B46" s="148"/>
      <c r="C46" s="149"/>
      <c r="D46" s="18"/>
      <c r="E46" s="18"/>
      <c r="N46" s="26"/>
      <c r="O46" s="26"/>
    </row>
    <row r="47" spans="1:15" ht="26.25">
      <c r="A47" s="147"/>
      <c r="B47" s="148"/>
      <c r="C47" s="149"/>
      <c r="N47" s="26"/>
      <c r="O47" s="26"/>
    </row>
    <row r="48" spans="1:15" ht="26.25">
      <c r="A48" s="147"/>
      <c r="B48" s="148"/>
      <c r="C48" s="149"/>
      <c r="N48" s="26"/>
      <c r="O48" s="26"/>
    </row>
    <row r="49" spans="1:15" ht="26.25">
      <c r="A49" s="147"/>
      <c r="B49" s="148"/>
      <c r="C49" s="150"/>
      <c r="N49" s="26"/>
      <c r="O49" s="26"/>
    </row>
    <row r="50" spans="1:15" ht="23.25">
      <c r="A50" s="147"/>
      <c r="B50" s="68"/>
      <c r="C50" s="146"/>
      <c r="D50" s="18"/>
      <c r="E50" s="18"/>
      <c r="F50" s="18"/>
      <c r="N50" s="26"/>
      <c r="O50" s="26"/>
    </row>
    <row r="51" spans="1:15" ht="23.25">
      <c r="A51" s="17"/>
      <c r="B51" s="68"/>
      <c r="C51" s="146"/>
      <c r="D51" s="18"/>
      <c r="E51" s="18"/>
      <c r="N51" s="26"/>
      <c r="O51" s="26"/>
    </row>
    <row r="52" spans="2:15" ht="23.25">
      <c r="B52" s="68"/>
      <c r="C52" s="71"/>
      <c r="D52" s="18"/>
      <c r="E52" s="18"/>
      <c r="N52" s="26"/>
      <c r="O52" s="26"/>
    </row>
    <row r="53" spans="2:15" ht="23.25">
      <c r="B53" s="18"/>
      <c r="C53" s="18"/>
      <c r="D53" s="18"/>
      <c r="E53" s="18"/>
      <c r="N53" s="26"/>
      <c r="O53" s="26"/>
    </row>
    <row r="54" spans="2:15" ht="23.25">
      <c r="B54" s="18"/>
      <c r="C54" s="37"/>
      <c r="D54" s="18"/>
      <c r="E54" s="18"/>
      <c r="N54" s="26"/>
      <c r="O54" s="26"/>
    </row>
    <row r="55" spans="2:15" ht="23.25">
      <c r="B55" s="18"/>
      <c r="C55" s="18"/>
      <c r="D55" s="18"/>
      <c r="E55" s="18"/>
      <c r="N55" s="26"/>
      <c r="O55" s="26"/>
    </row>
    <row r="56" spans="2:15" ht="23.25">
      <c r="B56" s="18"/>
      <c r="C56" s="18"/>
      <c r="D56" s="18"/>
      <c r="E56" s="18"/>
      <c r="N56" s="26"/>
      <c r="O56" s="26"/>
    </row>
    <row r="57" spans="2:15" ht="23.25">
      <c r="B57" s="18"/>
      <c r="C57" s="18"/>
      <c r="D57" s="18"/>
      <c r="E57" s="18"/>
      <c r="K57" s="470"/>
      <c r="L57" s="554"/>
      <c r="M57" s="386"/>
      <c r="N57" s="470"/>
      <c r="O57" s="471"/>
    </row>
    <row r="58" spans="2:12" ht="23.25">
      <c r="B58" s="18"/>
      <c r="C58" s="37"/>
      <c r="D58" s="18"/>
      <c r="E58" s="18"/>
      <c r="I58" s="26">
        <v>9259128.26</v>
      </c>
      <c r="L58" s="26">
        <v>976900</v>
      </c>
    </row>
    <row r="59" spans="2:15" ht="23.25">
      <c r="B59" s="18"/>
      <c r="C59" s="37"/>
      <c r="D59" s="18"/>
      <c r="E59" s="18"/>
      <c r="I59" s="26">
        <v>976900</v>
      </c>
      <c r="O59" s="38">
        <f>M57-N57</f>
        <v>0</v>
      </c>
    </row>
    <row r="60" spans="2:9" ht="23.25">
      <c r="B60" s="18"/>
      <c r="C60" s="37"/>
      <c r="D60" s="18"/>
      <c r="E60" s="18"/>
      <c r="I60" s="386">
        <f>SUM(I58:I59)</f>
        <v>10236028.26</v>
      </c>
    </row>
    <row r="61" spans="2:5" ht="23.25">
      <c r="B61" s="18"/>
      <c r="C61" s="18"/>
      <c r="D61" s="18"/>
      <c r="E61" s="18"/>
    </row>
  </sheetData>
  <sheetProtection/>
  <mergeCells count="3">
    <mergeCell ref="A3:G3"/>
    <mergeCell ref="A4:G4"/>
    <mergeCell ref="A5:G5"/>
  </mergeCells>
  <printOptions/>
  <pageMargins left="0.6" right="0.15" top="0.44" bottom="1" header="0.27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58">
      <selection activeCell="D68" sqref="D68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4.421875" style="242" customWidth="1"/>
    <col min="4" max="4" width="10.7109375" style="242" customWidth="1"/>
    <col min="5" max="5" width="11.140625" style="242" customWidth="1"/>
    <col min="6" max="6" width="9.7109375" style="242" customWidth="1"/>
    <col min="7" max="7" width="11.8515625" style="242" customWidth="1"/>
    <col min="8" max="8" width="9.7109375" style="242" customWidth="1"/>
    <col min="9" max="9" width="12.28125" style="304" customWidth="1"/>
    <col min="10" max="10" width="12.28125" style="242" customWidth="1"/>
    <col min="11" max="11" width="14.00390625" style="299" customWidth="1"/>
    <col min="12" max="12" width="12.7109375" style="242" customWidth="1"/>
    <col min="13" max="13" width="13.57421875" style="242" customWidth="1"/>
    <col min="14" max="14" width="11.00390625" style="242" customWidth="1"/>
    <col min="15" max="16384" width="9.140625" style="242" customWidth="1"/>
  </cols>
  <sheetData>
    <row r="1" spans="10:17" ht="17.25">
      <c r="J1" s="589"/>
      <c r="K1" s="589"/>
      <c r="L1" s="589"/>
      <c r="M1" s="589"/>
      <c r="N1" s="589"/>
      <c r="O1" s="589"/>
      <c r="P1" s="589"/>
      <c r="Q1" s="589"/>
    </row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3138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1349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1350</v>
      </c>
      <c r="B7" s="254" t="s">
        <v>1351</v>
      </c>
      <c r="C7" s="113" t="s">
        <v>1352</v>
      </c>
      <c r="D7" s="257">
        <v>3000</v>
      </c>
      <c r="E7" s="257"/>
      <c r="F7" s="257"/>
      <c r="G7" s="475">
        <v>3000</v>
      </c>
      <c r="H7" s="383" t="s">
        <v>900</v>
      </c>
    </row>
    <row r="8" spans="1:8" ht="17.25">
      <c r="A8" s="348"/>
      <c r="B8" s="254"/>
      <c r="C8" s="113"/>
      <c r="D8" s="257"/>
      <c r="E8" s="257"/>
      <c r="F8" s="257"/>
      <c r="G8" s="256"/>
      <c r="H8" s="25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12" ht="17.25">
      <c r="A10" s="348" t="s">
        <v>1451</v>
      </c>
      <c r="B10" s="254" t="s">
        <v>1452</v>
      </c>
      <c r="C10" s="113" t="s">
        <v>1453</v>
      </c>
      <c r="D10" s="257">
        <v>4880</v>
      </c>
      <c r="E10" s="257"/>
      <c r="F10" s="257"/>
      <c r="G10" s="475">
        <v>4880</v>
      </c>
      <c r="H10" s="238" t="s">
        <v>56</v>
      </c>
      <c r="K10" s="306"/>
      <c r="L10" s="305"/>
    </row>
    <row r="11" spans="1:12" ht="17.25">
      <c r="A11" s="348" t="s">
        <v>2312</v>
      </c>
      <c r="B11" s="254" t="s">
        <v>2311</v>
      </c>
      <c r="C11" s="113" t="s">
        <v>2785</v>
      </c>
      <c r="D11" s="257"/>
      <c r="E11" s="257">
        <v>2960</v>
      </c>
      <c r="F11" s="301"/>
      <c r="G11" s="302">
        <f>G10-E11</f>
        <v>1920</v>
      </c>
      <c r="H11" s="383"/>
      <c r="K11" s="306"/>
      <c r="L11" s="305"/>
    </row>
    <row r="12" spans="1:12" ht="17.25">
      <c r="A12" s="348"/>
      <c r="B12" s="261"/>
      <c r="C12" s="239"/>
      <c r="D12" s="262"/>
      <c r="E12" s="262"/>
      <c r="F12" s="301"/>
      <c r="G12" s="302"/>
      <c r="H12" s="383"/>
      <c r="K12" s="306"/>
      <c r="L12" s="305"/>
    </row>
    <row r="13" spans="1:12" ht="17.25">
      <c r="A13" s="348" t="s">
        <v>1451</v>
      </c>
      <c r="B13" s="254" t="s">
        <v>1454</v>
      </c>
      <c r="C13" s="113" t="s">
        <v>1455</v>
      </c>
      <c r="D13" s="257">
        <v>3500</v>
      </c>
      <c r="E13" s="257"/>
      <c r="F13" s="257"/>
      <c r="G13" s="475">
        <v>3500</v>
      </c>
      <c r="H13" s="383" t="s">
        <v>859</v>
      </c>
      <c r="K13" s="306"/>
      <c r="L13" s="305"/>
    </row>
    <row r="14" spans="1:12" ht="17.25">
      <c r="A14" s="348" t="s">
        <v>1569</v>
      </c>
      <c r="B14" s="261" t="s">
        <v>1574</v>
      </c>
      <c r="C14" s="239" t="s">
        <v>2784</v>
      </c>
      <c r="D14" s="262"/>
      <c r="E14" s="262">
        <v>1400</v>
      </c>
      <c r="F14" s="301"/>
      <c r="G14" s="302">
        <f>G13-E14</f>
        <v>2100</v>
      </c>
      <c r="H14" s="383"/>
      <c r="K14" s="306"/>
      <c r="L14" s="305"/>
    </row>
    <row r="15" spans="1:12" ht="17.25">
      <c r="A15" s="348" t="s">
        <v>1575</v>
      </c>
      <c r="B15" s="261" t="s">
        <v>1576</v>
      </c>
      <c r="C15" s="239" t="s">
        <v>2784</v>
      </c>
      <c r="D15" s="262"/>
      <c r="E15" s="262">
        <v>2100</v>
      </c>
      <c r="F15" s="301"/>
      <c r="G15" s="302">
        <f>G14-E15</f>
        <v>0</v>
      </c>
      <c r="H15" s="383"/>
      <c r="K15" s="306"/>
      <c r="L15" s="305"/>
    </row>
    <row r="16" spans="1:12" ht="17.25">
      <c r="A16" s="348"/>
      <c r="B16" s="261"/>
      <c r="C16" s="379"/>
      <c r="D16" s="262"/>
      <c r="E16" s="346"/>
      <c r="F16" s="255"/>
      <c r="G16" s="302"/>
      <c r="H16" s="383"/>
      <c r="K16" s="306"/>
      <c r="L16" s="305"/>
    </row>
    <row r="17" spans="1:12" ht="17.25">
      <c r="A17" s="348"/>
      <c r="B17" s="261"/>
      <c r="C17" s="379"/>
      <c r="D17" s="262"/>
      <c r="E17" s="346"/>
      <c r="F17" s="301"/>
      <c r="G17" s="302"/>
      <c r="H17" s="383"/>
      <c r="K17" s="306"/>
      <c r="L17" s="305"/>
    </row>
    <row r="18" spans="1:12" ht="17.25">
      <c r="A18" s="348" t="s">
        <v>1698</v>
      </c>
      <c r="B18" s="261" t="s">
        <v>1699</v>
      </c>
      <c r="C18" s="379" t="s">
        <v>1700</v>
      </c>
      <c r="D18" s="262">
        <v>2300</v>
      </c>
      <c r="E18" s="346"/>
      <c r="F18" s="301"/>
      <c r="G18" s="302">
        <v>2300</v>
      </c>
      <c r="H18" s="383" t="s">
        <v>2796</v>
      </c>
      <c r="K18" s="306"/>
      <c r="L18" s="305"/>
    </row>
    <row r="19" spans="1:12" ht="17.25">
      <c r="A19" s="348"/>
      <c r="B19" s="261"/>
      <c r="C19" s="379"/>
      <c r="D19" s="262"/>
      <c r="E19" s="346"/>
      <c r="F19" s="301"/>
      <c r="G19" s="302"/>
      <c r="H19" s="383"/>
      <c r="K19" s="306"/>
      <c r="L19" s="305"/>
    </row>
    <row r="20" spans="1:12" ht="17.25">
      <c r="A20" s="348"/>
      <c r="B20" s="261"/>
      <c r="C20" s="379"/>
      <c r="D20" s="262"/>
      <c r="E20" s="346"/>
      <c r="F20" s="301"/>
      <c r="G20" s="302"/>
      <c r="H20" s="383"/>
      <c r="J20" s="299">
        <v>682950</v>
      </c>
      <c r="K20" s="306"/>
      <c r="L20" s="305"/>
    </row>
    <row r="21" spans="1:12" ht="17.25">
      <c r="A21" s="348" t="s">
        <v>1741</v>
      </c>
      <c r="B21" s="261" t="s">
        <v>1744</v>
      </c>
      <c r="C21" s="379" t="s">
        <v>1904</v>
      </c>
      <c r="D21" s="262">
        <v>532300</v>
      </c>
      <c r="E21" s="346"/>
      <c r="F21" s="301"/>
      <c r="G21" s="302">
        <v>538210</v>
      </c>
      <c r="H21" s="383" t="s">
        <v>347</v>
      </c>
      <c r="I21" s="304" t="s">
        <v>1905</v>
      </c>
      <c r="J21" s="299">
        <v>144740</v>
      </c>
      <c r="K21" s="306"/>
      <c r="L21" s="305"/>
    </row>
    <row r="22" spans="1:12" ht="17.25">
      <c r="A22" s="348" t="s">
        <v>1850</v>
      </c>
      <c r="B22" s="261"/>
      <c r="C22" s="379" t="s">
        <v>1851</v>
      </c>
      <c r="D22" s="262"/>
      <c r="E22" s="262">
        <v>9900</v>
      </c>
      <c r="F22" s="301"/>
      <c r="G22" s="302">
        <f>G21-E22</f>
        <v>528310</v>
      </c>
      <c r="H22" s="383"/>
      <c r="J22" s="299"/>
      <c r="K22" s="306"/>
      <c r="L22" s="305"/>
    </row>
    <row r="23" spans="1:12" ht="17.25">
      <c r="A23" s="348" t="s">
        <v>2313</v>
      </c>
      <c r="B23" s="261" t="s">
        <v>2314</v>
      </c>
      <c r="C23" s="379" t="s">
        <v>2304</v>
      </c>
      <c r="D23" s="262"/>
      <c r="E23" s="262">
        <v>212096</v>
      </c>
      <c r="F23" s="301"/>
      <c r="G23" s="302">
        <f>G22-E23</f>
        <v>316214</v>
      </c>
      <c r="H23" s="383"/>
      <c r="J23" s="299"/>
      <c r="K23" s="306"/>
      <c r="L23" s="305"/>
    </row>
    <row r="24" spans="1:12" ht="17.25">
      <c r="A24" s="348" t="s">
        <v>2263</v>
      </c>
      <c r="B24" s="261" t="s">
        <v>813</v>
      </c>
      <c r="C24" s="379" t="s">
        <v>2304</v>
      </c>
      <c r="D24" s="262"/>
      <c r="E24" s="262">
        <v>271804</v>
      </c>
      <c r="F24" s="301"/>
      <c r="G24" s="302">
        <f>G23-E24</f>
        <v>44410</v>
      </c>
      <c r="H24" s="383"/>
      <c r="J24" s="299"/>
      <c r="K24" s="306"/>
      <c r="L24" s="305"/>
    </row>
    <row r="25" spans="1:12" ht="17.25">
      <c r="A25" s="348"/>
      <c r="B25" s="261"/>
      <c r="C25" s="379"/>
      <c r="D25" s="262"/>
      <c r="E25" s="262"/>
      <c r="F25" s="301"/>
      <c r="G25" s="302"/>
      <c r="H25" s="383"/>
      <c r="J25" s="299"/>
      <c r="K25" s="306"/>
      <c r="L25" s="305"/>
    </row>
    <row r="26" spans="1:12" ht="17.25">
      <c r="A26" s="348"/>
      <c r="B26" s="261"/>
      <c r="C26" s="379" t="s">
        <v>2308</v>
      </c>
      <c r="D26" s="262">
        <v>5910</v>
      </c>
      <c r="E26" s="262"/>
      <c r="F26" s="301"/>
      <c r="G26" s="302"/>
      <c r="H26" s="383"/>
      <c r="J26" s="299"/>
      <c r="K26" s="306"/>
      <c r="L26" s="305"/>
    </row>
    <row r="27" spans="1:12" ht="17.25">
      <c r="A27" s="348"/>
      <c r="B27" s="261"/>
      <c r="C27" s="379"/>
      <c r="D27" s="262"/>
      <c r="E27" s="262"/>
      <c r="F27" s="301"/>
      <c r="G27" s="302"/>
      <c r="H27" s="383"/>
      <c r="J27" s="331">
        <f>J20-J21</f>
        <v>538210</v>
      </c>
      <c r="K27" s="306"/>
      <c r="L27" s="305"/>
    </row>
    <row r="28" spans="1:12" ht="17.25">
      <c r="A28" s="348"/>
      <c r="B28" s="261"/>
      <c r="C28" s="113" t="s">
        <v>1424</v>
      </c>
      <c r="D28" s="262">
        <v>144740</v>
      </c>
      <c r="E28" s="262"/>
      <c r="F28" s="301"/>
      <c r="G28" s="302">
        <v>144740</v>
      </c>
      <c r="H28" s="383" t="s">
        <v>1615</v>
      </c>
      <c r="J28" s="242">
        <v>532300</v>
      </c>
      <c r="K28" s="306"/>
      <c r="L28" s="305"/>
    </row>
    <row r="29" spans="1:12" ht="18.75">
      <c r="A29" s="273" t="s">
        <v>1394</v>
      </c>
      <c r="B29" s="233" t="s">
        <v>1397</v>
      </c>
      <c r="C29" s="113" t="s">
        <v>1398</v>
      </c>
      <c r="D29" s="236"/>
      <c r="E29" s="301">
        <v>11970</v>
      </c>
      <c r="F29" s="301"/>
      <c r="G29" s="302">
        <f aca="true" t="shared" si="0" ref="G29:G37">G28-E29</f>
        <v>132770</v>
      </c>
      <c r="H29" s="383"/>
      <c r="J29" s="331">
        <f>J27-J28</f>
        <v>5910</v>
      </c>
      <c r="K29" s="306"/>
      <c r="L29" s="305"/>
    </row>
    <row r="30" spans="1:12" ht="18.75">
      <c r="A30" s="273" t="s">
        <v>1797</v>
      </c>
      <c r="B30" s="233" t="s">
        <v>1811</v>
      </c>
      <c r="C30" s="113" t="s">
        <v>2795</v>
      </c>
      <c r="D30" s="236"/>
      <c r="E30" s="301">
        <v>15290</v>
      </c>
      <c r="F30" s="301"/>
      <c r="G30" s="302">
        <f t="shared" si="0"/>
        <v>117480</v>
      </c>
      <c r="H30" s="383"/>
      <c r="K30" s="306"/>
      <c r="L30" s="305"/>
    </row>
    <row r="31" spans="1:12" ht="18.75">
      <c r="A31" s="273" t="s">
        <v>1850</v>
      </c>
      <c r="B31" s="233" t="s">
        <v>1853</v>
      </c>
      <c r="C31" s="113" t="s">
        <v>1852</v>
      </c>
      <c r="D31" s="236"/>
      <c r="E31" s="301">
        <v>51668</v>
      </c>
      <c r="F31" s="301"/>
      <c r="G31" s="302">
        <f t="shared" si="0"/>
        <v>65812</v>
      </c>
      <c r="H31" s="383"/>
      <c r="K31" s="306"/>
      <c r="L31" s="305"/>
    </row>
    <row r="32" spans="1:12" ht="18.75">
      <c r="A32" s="273" t="s">
        <v>1979</v>
      </c>
      <c r="B32" s="233" t="s">
        <v>1990</v>
      </c>
      <c r="C32" s="379" t="s">
        <v>1987</v>
      </c>
      <c r="D32" s="262"/>
      <c r="E32" s="262">
        <v>15560</v>
      </c>
      <c r="F32" s="301"/>
      <c r="G32" s="302">
        <f t="shared" si="0"/>
        <v>50252</v>
      </c>
      <c r="H32" s="383"/>
      <c r="J32" s="301">
        <v>11970</v>
      </c>
      <c r="K32" s="306"/>
      <c r="L32" s="305"/>
    </row>
    <row r="33" spans="1:12" ht="18.75">
      <c r="A33" s="273" t="s">
        <v>1979</v>
      </c>
      <c r="B33" s="233" t="s">
        <v>1989</v>
      </c>
      <c r="C33" s="379" t="s">
        <v>1988</v>
      </c>
      <c r="D33" s="262"/>
      <c r="E33" s="262">
        <v>3400</v>
      </c>
      <c r="F33" s="301"/>
      <c r="G33" s="302">
        <f t="shared" si="0"/>
        <v>46852</v>
      </c>
      <c r="H33" s="383"/>
      <c r="J33" s="301">
        <v>15290</v>
      </c>
      <c r="K33" s="306"/>
      <c r="L33" s="305"/>
    </row>
    <row r="34" spans="1:12" ht="17.25">
      <c r="A34" s="348" t="s">
        <v>2487</v>
      </c>
      <c r="B34" s="261"/>
      <c r="C34" s="379" t="s">
        <v>2379</v>
      </c>
      <c r="D34" s="262"/>
      <c r="E34" s="262">
        <v>-12010</v>
      </c>
      <c r="F34" s="301"/>
      <c r="G34" s="302">
        <f t="shared" si="0"/>
        <v>58862</v>
      </c>
      <c r="H34" s="383"/>
      <c r="J34" s="301">
        <v>51668</v>
      </c>
      <c r="K34" s="306"/>
      <c r="L34" s="305"/>
    </row>
    <row r="35" spans="1:12" ht="17.25">
      <c r="A35" s="348" t="s">
        <v>2490</v>
      </c>
      <c r="B35" s="261"/>
      <c r="C35" s="379" t="s">
        <v>2379</v>
      </c>
      <c r="D35" s="262"/>
      <c r="E35" s="262">
        <v>-296</v>
      </c>
      <c r="F35" s="301"/>
      <c r="G35" s="302">
        <f t="shared" si="0"/>
        <v>59158</v>
      </c>
      <c r="H35" s="383"/>
      <c r="J35" s="303"/>
      <c r="K35" s="306"/>
      <c r="L35" s="305"/>
    </row>
    <row r="36" spans="1:12" ht="17.25">
      <c r="A36" s="348" t="s">
        <v>2883</v>
      </c>
      <c r="B36" s="261" t="s">
        <v>2915</v>
      </c>
      <c r="C36" s="379" t="s">
        <v>2916</v>
      </c>
      <c r="D36" s="262"/>
      <c r="E36" s="262">
        <v>2600</v>
      </c>
      <c r="F36" s="301"/>
      <c r="G36" s="302">
        <f t="shared" si="0"/>
        <v>56558</v>
      </c>
      <c r="H36" s="383"/>
      <c r="J36" s="303"/>
      <c r="K36" s="306"/>
      <c r="L36" s="305"/>
    </row>
    <row r="37" spans="1:12" ht="17.25">
      <c r="A37" s="348" t="s">
        <v>2993</v>
      </c>
      <c r="B37" s="261" t="s">
        <v>1002</v>
      </c>
      <c r="C37" s="379" t="s">
        <v>3097</v>
      </c>
      <c r="D37" s="262"/>
      <c r="E37" s="262">
        <v>30000</v>
      </c>
      <c r="F37" s="301"/>
      <c r="G37" s="302">
        <f t="shared" si="0"/>
        <v>26558</v>
      </c>
      <c r="H37" s="383"/>
      <c r="J37" s="303"/>
      <c r="K37" s="306"/>
      <c r="L37" s="305"/>
    </row>
    <row r="38" spans="1:12" ht="17.25">
      <c r="A38" s="348"/>
      <c r="B38" s="261"/>
      <c r="C38" s="379"/>
      <c r="D38" s="262"/>
      <c r="E38" s="262"/>
      <c r="F38" s="301"/>
      <c r="G38" s="302"/>
      <c r="H38" s="383"/>
      <c r="J38" s="262">
        <v>15560</v>
      </c>
      <c r="K38" s="306"/>
      <c r="L38" s="305"/>
    </row>
    <row r="39" spans="1:12" ht="17.25">
      <c r="A39" s="348" t="s">
        <v>1741</v>
      </c>
      <c r="B39" s="261" t="s">
        <v>1745</v>
      </c>
      <c r="C39" s="379" t="s">
        <v>1746</v>
      </c>
      <c r="D39" s="262">
        <v>2300</v>
      </c>
      <c r="E39" s="262"/>
      <c r="F39" s="301"/>
      <c r="G39" s="302">
        <v>2300</v>
      </c>
      <c r="H39" s="383" t="s">
        <v>1615</v>
      </c>
      <c r="J39" s="262">
        <v>3400</v>
      </c>
      <c r="K39" s="306"/>
      <c r="L39" s="305"/>
    </row>
    <row r="40" spans="1:12" ht="17.25">
      <c r="A40" s="348" t="s">
        <v>1962</v>
      </c>
      <c r="B40" s="261" t="s">
        <v>1963</v>
      </c>
      <c r="C40" s="379" t="s">
        <v>1964</v>
      </c>
      <c r="D40" s="262"/>
      <c r="E40" s="262">
        <v>2240</v>
      </c>
      <c r="F40" s="301"/>
      <c r="G40" s="302">
        <f>G39-E40</f>
        <v>60</v>
      </c>
      <c r="H40" s="383"/>
      <c r="K40" s="306"/>
      <c r="L40" s="305"/>
    </row>
    <row r="41" spans="1:12" ht="17.25">
      <c r="A41" s="348"/>
      <c r="B41" s="261"/>
      <c r="C41" s="379"/>
      <c r="D41" s="262"/>
      <c r="E41" s="346"/>
      <c r="F41" s="301"/>
      <c r="G41" s="302"/>
      <c r="H41" s="383"/>
      <c r="K41" s="306"/>
      <c r="L41" s="305"/>
    </row>
    <row r="42" spans="1:12" ht="17.25">
      <c r="A42" s="348" t="s">
        <v>1753</v>
      </c>
      <c r="B42" s="261" t="s">
        <v>1754</v>
      </c>
      <c r="C42" s="379" t="s">
        <v>1755</v>
      </c>
      <c r="D42" s="262">
        <v>25000</v>
      </c>
      <c r="E42" s="346"/>
      <c r="F42" s="301"/>
      <c r="G42" s="302">
        <v>25000</v>
      </c>
      <c r="H42" s="383" t="s">
        <v>1615</v>
      </c>
      <c r="K42" s="306"/>
      <c r="L42" s="305"/>
    </row>
    <row r="43" spans="1:12" ht="17.25">
      <c r="A43" s="348" t="s">
        <v>2625</v>
      </c>
      <c r="B43" s="261" t="s">
        <v>2645</v>
      </c>
      <c r="C43" s="379" t="s">
        <v>2646</v>
      </c>
      <c r="D43" s="262"/>
      <c r="E43" s="262">
        <v>15988</v>
      </c>
      <c r="F43" s="301"/>
      <c r="G43" s="302">
        <f>G42-E43</f>
        <v>9012</v>
      </c>
      <c r="H43" s="383"/>
      <c r="K43" s="306"/>
      <c r="L43" s="305"/>
    </row>
    <row r="44" spans="1:12" ht="17.25">
      <c r="A44" s="348" t="s">
        <v>2647</v>
      </c>
      <c r="B44" s="261" t="s">
        <v>2648</v>
      </c>
      <c r="C44" s="379" t="s">
        <v>2649</v>
      </c>
      <c r="D44" s="262"/>
      <c r="E44" s="262">
        <v>9012</v>
      </c>
      <c r="F44" s="301"/>
      <c r="G44" s="302">
        <f>G43-E44</f>
        <v>0</v>
      </c>
      <c r="H44" s="383"/>
      <c r="K44" s="306"/>
      <c r="L44" s="305"/>
    </row>
    <row r="45" spans="1:13" ht="17.25">
      <c r="A45" s="348"/>
      <c r="B45" s="261"/>
      <c r="C45" s="379"/>
      <c r="D45" s="262"/>
      <c r="E45" s="346"/>
      <c r="F45" s="301"/>
      <c r="G45" s="302"/>
      <c r="H45" s="383"/>
      <c r="K45" s="306">
        <v>492475.44</v>
      </c>
      <c r="L45" s="305"/>
      <c r="M45" s="299">
        <f>412155.44-73140+123980</f>
        <v>462995.44</v>
      </c>
    </row>
    <row r="46" spans="1:12" ht="17.25">
      <c r="A46" s="348" t="s">
        <v>1910</v>
      </c>
      <c r="B46" s="261" t="s">
        <v>1914</v>
      </c>
      <c r="C46" s="379" t="s">
        <v>1915</v>
      </c>
      <c r="D46" s="262">
        <v>50000</v>
      </c>
      <c r="E46" s="346"/>
      <c r="F46" s="301"/>
      <c r="G46" s="302">
        <v>50000</v>
      </c>
      <c r="H46" s="383" t="s">
        <v>859</v>
      </c>
      <c r="K46" s="306">
        <v>29480</v>
      </c>
      <c r="L46" s="305"/>
    </row>
    <row r="47" spans="1:12" ht="17.25">
      <c r="A47" s="348"/>
      <c r="B47" s="261"/>
      <c r="C47" s="379"/>
      <c r="D47" s="262"/>
      <c r="E47" s="346"/>
      <c r="F47" s="301"/>
      <c r="G47" s="302"/>
      <c r="H47" s="383"/>
      <c r="K47" s="306">
        <f>K45-K46</f>
        <v>462995.44</v>
      </c>
      <c r="L47" s="305"/>
    </row>
    <row r="48" spans="1:12" ht="17.25">
      <c r="A48" s="348" t="s">
        <v>2487</v>
      </c>
      <c r="B48" s="261" t="s">
        <v>2488</v>
      </c>
      <c r="C48" s="379" t="s">
        <v>2489</v>
      </c>
      <c r="D48" s="262">
        <v>21000</v>
      </c>
      <c r="E48" s="346"/>
      <c r="F48" s="301"/>
      <c r="G48" s="302">
        <v>21000</v>
      </c>
      <c r="H48" s="383" t="s">
        <v>900</v>
      </c>
      <c r="K48" s="306">
        <f>K47-123980</f>
        <v>339015.44</v>
      </c>
      <c r="L48" s="306">
        <v>412155.44</v>
      </c>
    </row>
    <row r="49" spans="1:12" ht="17.25">
      <c r="A49" s="348" t="s">
        <v>2731</v>
      </c>
      <c r="B49" s="261" t="s">
        <v>2732</v>
      </c>
      <c r="C49" s="379" t="s">
        <v>2794</v>
      </c>
      <c r="D49" s="262"/>
      <c r="E49" s="262">
        <v>1480</v>
      </c>
      <c r="F49" s="301"/>
      <c r="G49" s="302">
        <f>G48-E49</f>
        <v>19520</v>
      </c>
      <c r="H49" s="383"/>
      <c r="K49" s="306"/>
      <c r="L49" s="306"/>
    </row>
    <row r="50" spans="1:12" ht="17.25">
      <c r="A50" s="348" t="s">
        <v>2753</v>
      </c>
      <c r="B50" s="261" t="s">
        <v>2758</v>
      </c>
      <c r="C50" s="379" t="s">
        <v>2759</v>
      </c>
      <c r="D50" s="262"/>
      <c r="E50" s="262">
        <v>8280</v>
      </c>
      <c r="F50" s="301"/>
      <c r="G50" s="302">
        <f>G49-E50</f>
        <v>11240</v>
      </c>
      <c r="H50" s="383"/>
      <c r="K50" s="306"/>
      <c r="L50" s="306"/>
    </row>
    <row r="51" spans="1:12" ht="17.25">
      <c r="A51" s="348"/>
      <c r="B51" s="261"/>
      <c r="C51" s="379"/>
      <c r="D51" s="262"/>
      <c r="E51" s="346"/>
      <c r="F51" s="301"/>
      <c r="G51" s="302"/>
      <c r="H51" s="383"/>
      <c r="K51" s="306"/>
      <c r="L51" s="306">
        <f>L48-K48</f>
        <v>73140</v>
      </c>
    </row>
    <row r="52" spans="1:12" ht="17.25">
      <c r="A52" s="348" t="s">
        <v>2596</v>
      </c>
      <c r="B52" s="261" t="s">
        <v>2599</v>
      </c>
      <c r="C52" s="379" t="s">
        <v>1915</v>
      </c>
      <c r="D52" s="262">
        <v>458990</v>
      </c>
      <c r="E52" s="346"/>
      <c r="F52" s="301"/>
      <c r="G52" s="302">
        <v>458990</v>
      </c>
      <c r="H52" s="383" t="s">
        <v>859</v>
      </c>
      <c r="K52" s="306"/>
      <c r="L52" s="305"/>
    </row>
    <row r="53" spans="1:12" ht="17.25">
      <c r="A53" s="348" t="s">
        <v>2813</v>
      </c>
      <c r="B53" s="261" t="s">
        <v>2856</v>
      </c>
      <c r="C53" s="379" t="s">
        <v>2855</v>
      </c>
      <c r="D53" s="262"/>
      <c r="E53" s="262">
        <v>1500</v>
      </c>
      <c r="F53" s="301"/>
      <c r="G53" s="302">
        <f>G52-E53</f>
        <v>457490</v>
      </c>
      <c r="H53" s="383"/>
      <c r="K53" s="306"/>
      <c r="L53" s="305"/>
    </row>
    <row r="54" spans="1:12" ht="17.25">
      <c r="A54" s="348"/>
      <c r="B54" s="261"/>
      <c r="C54" s="379"/>
      <c r="D54" s="262"/>
      <c r="E54" s="346"/>
      <c r="F54" s="301"/>
      <c r="G54" s="302"/>
      <c r="H54" s="383"/>
      <c r="K54" s="306"/>
      <c r="L54" s="305"/>
    </row>
    <row r="55" spans="1:12" ht="17.25">
      <c r="A55" s="348" t="s">
        <v>2666</v>
      </c>
      <c r="B55" s="261" t="s">
        <v>2667</v>
      </c>
      <c r="C55" s="379" t="s">
        <v>2668</v>
      </c>
      <c r="D55" s="262">
        <v>3000</v>
      </c>
      <c r="E55" s="346"/>
      <c r="F55" s="301"/>
      <c r="G55" s="302">
        <v>3000</v>
      </c>
      <c r="H55" s="383" t="s">
        <v>2790</v>
      </c>
      <c r="K55" s="306"/>
      <c r="L55" s="305"/>
    </row>
    <row r="56" spans="1:12" ht="17.25">
      <c r="A56" s="348"/>
      <c r="B56" s="261"/>
      <c r="C56" s="379"/>
      <c r="D56" s="262"/>
      <c r="E56" s="346"/>
      <c r="F56" s="301"/>
      <c r="G56" s="302"/>
      <c r="H56" s="383"/>
      <c r="K56" s="306"/>
      <c r="L56" s="305"/>
    </row>
    <row r="57" spans="1:12" ht="17.25">
      <c r="A57" s="348"/>
      <c r="B57" s="261"/>
      <c r="C57" s="379"/>
      <c r="D57" s="262"/>
      <c r="E57" s="346"/>
      <c r="F57" s="301"/>
      <c r="G57" s="302"/>
      <c r="H57" s="383"/>
      <c r="K57" s="306"/>
      <c r="L57" s="305"/>
    </row>
    <row r="58" spans="1:12" ht="17.25">
      <c r="A58" s="348" t="s">
        <v>2669</v>
      </c>
      <c r="B58" s="261" t="s">
        <v>2670</v>
      </c>
      <c r="C58" s="379" t="s">
        <v>2671</v>
      </c>
      <c r="D58" s="262">
        <v>10000</v>
      </c>
      <c r="E58" s="346"/>
      <c r="F58" s="301"/>
      <c r="G58" s="302">
        <v>10000</v>
      </c>
      <c r="H58" s="383" t="s">
        <v>39</v>
      </c>
      <c r="K58" s="306"/>
      <c r="L58" s="305"/>
    </row>
    <row r="59" spans="1:12" ht="17.25">
      <c r="A59" s="348" t="s">
        <v>2699</v>
      </c>
      <c r="B59" s="261" t="s">
        <v>2700</v>
      </c>
      <c r="C59" s="379" t="s">
        <v>2793</v>
      </c>
      <c r="D59" s="262"/>
      <c r="E59" s="262">
        <v>5020</v>
      </c>
      <c r="F59" s="301"/>
      <c r="G59" s="302">
        <f>G58-E59</f>
        <v>4980</v>
      </c>
      <c r="H59" s="383"/>
      <c r="K59" s="306"/>
      <c r="L59" s="305"/>
    </row>
    <row r="60" spans="1:12" ht="17.25">
      <c r="A60" s="348" t="s">
        <v>2813</v>
      </c>
      <c r="B60" s="261" t="s">
        <v>2854</v>
      </c>
      <c r="C60" s="379" t="s">
        <v>2767</v>
      </c>
      <c r="D60" s="262"/>
      <c r="E60" s="262">
        <v>500</v>
      </c>
      <c r="F60" s="301"/>
      <c r="G60" s="302">
        <f>G59-E60</f>
        <v>4480</v>
      </c>
      <c r="H60" s="383"/>
      <c r="K60" s="306"/>
      <c r="L60" s="305"/>
    </row>
    <row r="61" spans="1:12" ht="17.25">
      <c r="A61" s="348"/>
      <c r="B61" s="261"/>
      <c r="C61" s="379"/>
      <c r="D61" s="262"/>
      <c r="E61" s="262"/>
      <c r="F61" s="301"/>
      <c r="G61" s="302"/>
      <c r="H61" s="383"/>
      <c r="K61" s="306"/>
      <c r="L61" s="305"/>
    </row>
    <row r="62" spans="1:12" ht="17.25">
      <c r="A62" s="348" t="s">
        <v>2768</v>
      </c>
      <c r="B62" s="261" t="s">
        <v>2769</v>
      </c>
      <c r="C62" s="379" t="s">
        <v>2770</v>
      </c>
      <c r="D62" s="262">
        <v>80100</v>
      </c>
      <c r="E62" s="262"/>
      <c r="F62" s="301"/>
      <c r="G62" s="302">
        <v>80100</v>
      </c>
      <c r="H62" s="383" t="s">
        <v>859</v>
      </c>
      <c r="K62" s="306"/>
      <c r="L62" s="305"/>
    </row>
    <row r="63" spans="1:12" ht="17.25">
      <c r="A63" s="348"/>
      <c r="B63" s="261"/>
      <c r="C63" s="379"/>
      <c r="D63" s="262"/>
      <c r="E63" s="262"/>
      <c r="F63" s="301"/>
      <c r="G63" s="302"/>
      <c r="H63" s="383"/>
      <c r="K63" s="306"/>
      <c r="L63" s="305"/>
    </row>
    <row r="64" spans="1:12" ht="17.25">
      <c r="A64" s="348" t="s">
        <v>2858</v>
      </c>
      <c r="B64" s="261" t="s">
        <v>2861</v>
      </c>
      <c r="C64" s="239" t="s">
        <v>2862</v>
      </c>
      <c r="D64" s="262">
        <v>20000</v>
      </c>
      <c r="E64" s="262"/>
      <c r="F64" s="301"/>
      <c r="G64" s="302">
        <v>20000</v>
      </c>
      <c r="H64" s="383" t="s">
        <v>859</v>
      </c>
      <c r="K64" s="306"/>
      <c r="L64" s="305"/>
    </row>
    <row r="65" spans="1:12" ht="17.25">
      <c r="A65" s="348"/>
      <c r="B65" s="261"/>
      <c r="C65" s="239"/>
      <c r="D65" s="262"/>
      <c r="E65" s="262"/>
      <c r="F65" s="301"/>
      <c r="G65" s="302"/>
      <c r="H65" s="383"/>
      <c r="K65" s="306"/>
      <c r="L65" s="305"/>
    </row>
    <row r="66" spans="1:12" ht="17.25">
      <c r="A66" s="348" t="s">
        <v>2963</v>
      </c>
      <c r="B66" s="261" t="s">
        <v>3021</v>
      </c>
      <c r="C66" s="379" t="s">
        <v>3020</v>
      </c>
      <c r="D66" s="262">
        <v>2440</v>
      </c>
      <c r="E66" s="262"/>
      <c r="F66" s="301"/>
      <c r="G66" s="302">
        <v>2440</v>
      </c>
      <c r="H66" s="383" t="s">
        <v>2796</v>
      </c>
      <c r="K66" s="306"/>
      <c r="L66" s="305"/>
    </row>
    <row r="67" spans="1:12" ht="17.25">
      <c r="A67" s="348"/>
      <c r="B67" s="261"/>
      <c r="C67" s="239"/>
      <c r="D67" s="262"/>
      <c r="E67" s="262"/>
      <c r="F67" s="301"/>
      <c r="G67" s="302"/>
      <c r="H67" s="383"/>
      <c r="K67" s="306"/>
      <c r="L67" s="305"/>
    </row>
    <row r="68" spans="1:12" ht="17.25">
      <c r="A68" s="348" t="s">
        <v>3120</v>
      </c>
      <c r="B68" s="261" t="s">
        <v>3156</v>
      </c>
      <c r="C68" s="239" t="s">
        <v>3155</v>
      </c>
      <c r="D68" s="262">
        <v>50000</v>
      </c>
      <c r="E68" s="262"/>
      <c r="F68" s="301"/>
      <c r="G68" s="302">
        <v>50000</v>
      </c>
      <c r="H68" s="383" t="s">
        <v>900</v>
      </c>
      <c r="K68" s="306"/>
      <c r="L68" s="305"/>
    </row>
    <row r="69" spans="1:12" ht="17.25">
      <c r="A69" s="348"/>
      <c r="B69" s="261"/>
      <c r="C69" s="239"/>
      <c r="D69" s="262"/>
      <c r="E69" s="262"/>
      <c r="F69" s="301"/>
      <c r="G69" s="302"/>
      <c r="H69" s="383"/>
      <c r="K69" s="306"/>
      <c r="L69" s="305"/>
    </row>
    <row r="70" spans="1:12" ht="17.25">
      <c r="A70" s="348"/>
      <c r="B70" s="261"/>
      <c r="C70" s="375"/>
      <c r="D70" s="301"/>
      <c r="E70" s="255"/>
      <c r="F70" s="255"/>
      <c r="G70" s="302"/>
      <c r="H70" s="317"/>
      <c r="K70" s="306"/>
      <c r="L70" s="305"/>
    </row>
    <row r="71" spans="1:12" ht="18" thickBot="1">
      <c r="A71" s="273"/>
      <c r="B71" s="310"/>
      <c r="C71" s="298" t="s">
        <v>391</v>
      </c>
      <c r="D71" s="337">
        <f>SUM(D7:D70)</f>
        <v>1419460</v>
      </c>
      <c r="E71" s="337">
        <f>SUM(E7:E70)</f>
        <v>662462</v>
      </c>
      <c r="F71" s="337">
        <f>SUM(F7:F70)</f>
        <v>0</v>
      </c>
      <c r="G71" s="328">
        <f>D71-E71-F71</f>
        <v>756998</v>
      </c>
      <c r="H71" s="258"/>
      <c r="K71" s="306"/>
      <c r="L71" s="305"/>
    </row>
    <row r="72" spans="4:12" ht="18" thickTop="1">
      <c r="D72" s="304"/>
      <c r="F72" s="345"/>
      <c r="G72" s="448"/>
      <c r="J72" s="322"/>
      <c r="K72" s="306"/>
      <c r="L72" s="305"/>
    </row>
    <row r="73" spans="4:10" ht="17.25">
      <c r="D73" s="304"/>
      <c r="E73" s="299"/>
      <c r="F73" s="331"/>
      <c r="G73" s="299"/>
      <c r="J73" s="322"/>
    </row>
    <row r="74" spans="4:13" ht="17.25">
      <c r="D74" s="304"/>
      <c r="E74" s="299"/>
      <c r="G74" s="299"/>
      <c r="J74" s="299"/>
      <c r="M74" s="299"/>
    </row>
    <row r="75" spans="3:13" ht="17.25">
      <c r="C75" s="331"/>
      <c r="E75" s="299"/>
      <c r="G75" s="331"/>
      <c r="M75" s="299"/>
    </row>
    <row r="76" spans="3:15" ht="17.25">
      <c r="C76" s="331"/>
      <c r="E76" s="331"/>
      <c r="G76" s="331"/>
      <c r="M76" s="331"/>
      <c r="O76" s="331"/>
    </row>
    <row r="77" spans="5:15" ht="17.25">
      <c r="E77" s="306"/>
      <c r="F77" s="299"/>
      <c r="G77" s="331"/>
      <c r="M77" s="299"/>
      <c r="N77" s="299"/>
      <c r="O77" s="331"/>
    </row>
    <row r="78" spans="2:15" ht="17.25">
      <c r="B78" s="305"/>
      <c r="C78" s="313"/>
      <c r="D78" s="338"/>
      <c r="E78" s="339"/>
      <c r="G78" s="340"/>
      <c r="O78" s="340"/>
    </row>
    <row r="79" spans="2:5" ht="17.25">
      <c r="B79" s="305"/>
      <c r="C79" s="305"/>
      <c r="D79" s="307"/>
      <c r="E79" s="306"/>
    </row>
    <row r="80" spans="2:15" ht="17.25">
      <c r="B80" s="305"/>
      <c r="C80" s="305"/>
      <c r="D80" s="307"/>
      <c r="E80" s="306"/>
      <c r="G80" s="299"/>
      <c r="O80" s="299"/>
    </row>
    <row r="81" spans="2:7" ht="17.25">
      <c r="B81" s="305"/>
      <c r="C81" s="305"/>
      <c r="D81" s="307"/>
      <c r="E81" s="306"/>
      <c r="G81" s="299"/>
    </row>
    <row r="82" spans="2:5" ht="17.25">
      <c r="B82" s="305"/>
      <c r="C82" s="305"/>
      <c r="D82" s="341"/>
      <c r="E82" s="313"/>
    </row>
    <row r="83" spans="2:5" ht="17.25">
      <c r="B83" s="305"/>
      <c r="C83" s="305"/>
      <c r="D83" s="305"/>
      <c r="E83" s="306"/>
    </row>
    <row r="84" spans="2:5" ht="17.25">
      <c r="B84" s="305"/>
      <c r="C84" s="305"/>
      <c r="D84" s="305"/>
      <c r="E84" s="313"/>
    </row>
  </sheetData>
  <sheetProtection/>
  <mergeCells count="3">
    <mergeCell ref="A2:H2"/>
    <mergeCell ref="A3:H3"/>
    <mergeCell ref="J1:Q1"/>
  </mergeCells>
  <printOptions/>
  <pageMargins left="0.1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133"/>
  <sheetViews>
    <sheetView zoomScalePageLayoutView="0" workbookViewId="0" topLeftCell="A43">
      <selection activeCell="D58" sqref="D58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11.00390625" style="242" customWidth="1"/>
    <col min="11" max="11" width="14.00390625" style="558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21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21">
      <c r="A3" s="589" t="s">
        <v>3138</v>
      </c>
      <c r="B3" s="589"/>
      <c r="C3" s="589"/>
      <c r="D3" s="589"/>
      <c r="E3" s="589"/>
      <c r="F3" s="589"/>
      <c r="G3" s="589"/>
      <c r="H3" s="589"/>
    </row>
    <row r="4" spans="1:8" ht="21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1468</v>
      </c>
    </row>
    <row r="5" spans="1:8" ht="21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11" ht="21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  <c r="J6" s="314" t="s">
        <v>3017</v>
      </c>
      <c r="K6" s="584" t="s">
        <v>3016</v>
      </c>
    </row>
    <row r="7" spans="1:11" ht="21">
      <c r="A7" s="348" t="s">
        <v>1461</v>
      </c>
      <c r="B7" s="254" t="s">
        <v>1469</v>
      </c>
      <c r="C7" s="113" t="s">
        <v>1470</v>
      </c>
      <c r="D7" s="257">
        <v>1676500</v>
      </c>
      <c r="E7" s="257"/>
      <c r="F7" s="257"/>
      <c r="G7" s="475">
        <v>1676500</v>
      </c>
      <c r="H7" s="238" t="s">
        <v>1471</v>
      </c>
      <c r="J7" s="299">
        <v>1663000</v>
      </c>
      <c r="K7" s="558">
        <f>G7-J7</f>
        <v>13500</v>
      </c>
    </row>
    <row r="8" spans="1:8" ht="21">
      <c r="A8" s="348"/>
      <c r="B8" s="254"/>
      <c r="C8" s="113"/>
      <c r="D8" s="257"/>
      <c r="E8" s="257"/>
      <c r="F8" s="257"/>
      <c r="G8" s="475"/>
      <c r="H8" s="238"/>
    </row>
    <row r="9" spans="1:8" ht="21">
      <c r="A9" s="348" t="s">
        <v>1661</v>
      </c>
      <c r="B9" s="254" t="s">
        <v>1662</v>
      </c>
      <c r="C9" s="113" t="s">
        <v>1663</v>
      </c>
      <c r="D9" s="257">
        <v>84000</v>
      </c>
      <c r="E9" s="257">
        <f>34440+16800+16800+15960</f>
        <v>84000</v>
      </c>
      <c r="F9" s="257"/>
      <c r="G9" s="256">
        <f aca="true" t="shared" si="0" ref="G9:G46">D9-E9</f>
        <v>0</v>
      </c>
      <c r="H9" s="520" t="s">
        <v>2250</v>
      </c>
    </row>
    <row r="10" spans="1:8" ht="21">
      <c r="A10" s="348"/>
      <c r="B10" s="254"/>
      <c r="C10" s="113" t="s">
        <v>1731</v>
      </c>
      <c r="D10" s="257">
        <v>12000</v>
      </c>
      <c r="E10" s="257"/>
      <c r="F10" s="257"/>
      <c r="G10" s="256">
        <f t="shared" si="0"/>
        <v>12000</v>
      </c>
      <c r="H10" s="258"/>
    </row>
    <row r="11" spans="1:8" ht="21">
      <c r="A11" s="348" t="s">
        <v>1751</v>
      </c>
      <c r="B11" s="254" t="s">
        <v>1807</v>
      </c>
      <c r="C11" s="113" t="s">
        <v>1732</v>
      </c>
      <c r="D11" s="257">
        <v>81500</v>
      </c>
      <c r="E11" s="257">
        <f>51345+30155</f>
        <v>81500</v>
      </c>
      <c r="F11" s="257"/>
      <c r="G11" s="256">
        <f t="shared" si="0"/>
        <v>0</v>
      </c>
      <c r="H11" s="258" t="s">
        <v>2302</v>
      </c>
    </row>
    <row r="12" spans="1:10" ht="21">
      <c r="A12" s="348" t="s">
        <v>2007</v>
      </c>
      <c r="B12" s="254" t="s">
        <v>2008</v>
      </c>
      <c r="C12" s="113" t="s">
        <v>1733</v>
      </c>
      <c r="D12" s="257">
        <v>99000</v>
      </c>
      <c r="E12" s="257">
        <f>59400+21600+18000</f>
        <v>99000</v>
      </c>
      <c r="F12" s="257"/>
      <c r="G12" s="256">
        <f t="shared" si="0"/>
        <v>0</v>
      </c>
      <c r="H12" s="258" t="s">
        <v>2303</v>
      </c>
      <c r="I12" s="257">
        <v>45000</v>
      </c>
      <c r="J12" s="258" t="s">
        <v>1770</v>
      </c>
    </row>
    <row r="13" spans="1:10" ht="21">
      <c r="A13" s="348"/>
      <c r="B13" s="254"/>
      <c r="C13" s="113"/>
      <c r="D13" s="257"/>
      <c r="E13" s="257"/>
      <c r="F13" s="257"/>
      <c r="G13" s="256"/>
      <c r="H13" s="258" t="s">
        <v>1771</v>
      </c>
      <c r="I13" s="257">
        <v>54000</v>
      </c>
      <c r="J13" s="258" t="s">
        <v>1771</v>
      </c>
    </row>
    <row r="14" spans="1:8" ht="21">
      <c r="A14" s="348" t="s">
        <v>1906</v>
      </c>
      <c r="B14" s="254" t="s">
        <v>2321</v>
      </c>
      <c r="C14" s="113" t="s">
        <v>1734</v>
      </c>
      <c r="D14" s="257">
        <v>54000</v>
      </c>
      <c r="E14" s="257">
        <f>32400+21600</f>
        <v>54000</v>
      </c>
      <c r="F14" s="257"/>
      <c r="G14" s="256">
        <f t="shared" si="0"/>
        <v>0</v>
      </c>
      <c r="H14" s="258"/>
    </row>
    <row r="15" spans="1:8" ht="21">
      <c r="A15" s="348" t="s">
        <v>1741</v>
      </c>
      <c r="B15" s="254" t="s">
        <v>1802</v>
      </c>
      <c r="C15" s="113" t="s">
        <v>1735</v>
      </c>
      <c r="D15" s="257">
        <v>52500</v>
      </c>
      <c r="E15" s="257">
        <f>32025+20475</f>
        <v>52500</v>
      </c>
      <c r="F15" s="257"/>
      <c r="G15" s="256">
        <f t="shared" si="0"/>
        <v>0</v>
      </c>
      <c r="H15" s="258" t="s">
        <v>2244</v>
      </c>
    </row>
    <row r="16" spans="1:8" ht="21">
      <c r="A16" s="348" t="s">
        <v>1741</v>
      </c>
      <c r="B16" s="254" t="s">
        <v>1803</v>
      </c>
      <c r="C16" s="113" t="s">
        <v>327</v>
      </c>
      <c r="D16" s="257">
        <v>36000</v>
      </c>
      <c r="E16" s="257">
        <f>21960+14040</f>
        <v>36000</v>
      </c>
      <c r="F16" s="257"/>
      <c r="G16" s="256">
        <f t="shared" si="0"/>
        <v>0</v>
      </c>
      <c r="H16" s="258" t="s">
        <v>2322</v>
      </c>
    </row>
    <row r="17" spans="1:10" ht="21">
      <c r="A17" s="348" t="s">
        <v>1849</v>
      </c>
      <c r="B17" s="254" t="s">
        <v>1862</v>
      </c>
      <c r="C17" s="113" t="s">
        <v>1756</v>
      </c>
      <c r="D17" s="257">
        <v>54000</v>
      </c>
      <c r="E17" s="257">
        <f>33480+20520</f>
        <v>54000</v>
      </c>
      <c r="F17" s="257"/>
      <c r="G17" s="256">
        <f t="shared" si="0"/>
        <v>0</v>
      </c>
      <c r="H17" s="238" t="s">
        <v>1941</v>
      </c>
      <c r="I17" s="257"/>
      <c r="J17" s="238"/>
    </row>
    <row r="18" spans="1:10" ht="21">
      <c r="A18" s="348" t="s">
        <v>2263</v>
      </c>
      <c r="B18" s="254" t="s">
        <v>2292</v>
      </c>
      <c r="C18" s="113" t="s">
        <v>1757</v>
      </c>
      <c r="D18" s="257">
        <v>76500</v>
      </c>
      <c r="E18" s="257">
        <f>26410</f>
        <v>26410</v>
      </c>
      <c r="F18" s="257"/>
      <c r="G18" s="256">
        <f t="shared" si="0"/>
        <v>50090</v>
      </c>
      <c r="H18" s="258"/>
      <c r="I18" s="257"/>
      <c r="J18" s="238"/>
    </row>
    <row r="19" spans="1:11" ht="21">
      <c r="A19" s="348" t="s">
        <v>2362</v>
      </c>
      <c r="B19" s="254" t="s">
        <v>2438</v>
      </c>
      <c r="C19" s="113" t="s">
        <v>554</v>
      </c>
      <c r="D19" s="257">
        <v>159500</v>
      </c>
      <c r="E19" s="257">
        <f>30305+129195</f>
        <v>159500</v>
      </c>
      <c r="F19" s="257"/>
      <c r="G19" s="256">
        <f t="shared" si="0"/>
        <v>0</v>
      </c>
      <c r="H19" s="238" t="s">
        <v>2473</v>
      </c>
      <c r="I19" s="257">
        <v>61500</v>
      </c>
      <c r="J19" s="238" t="s">
        <v>1772</v>
      </c>
      <c r="K19" s="558">
        <v>27000</v>
      </c>
    </row>
    <row r="20" spans="1:11" ht="21">
      <c r="A20" s="348" t="s">
        <v>1858</v>
      </c>
      <c r="B20" s="254" t="s">
        <v>927</v>
      </c>
      <c r="C20" s="113" t="s">
        <v>1758</v>
      </c>
      <c r="D20" s="257">
        <v>9000</v>
      </c>
      <c r="E20" s="257">
        <f>225+8775</f>
        <v>9000</v>
      </c>
      <c r="F20" s="257"/>
      <c r="G20" s="256">
        <f t="shared" si="0"/>
        <v>0</v>
      </c>
      <c r="H20" s="238" t="s">
        <v>1774</v>
      </c>
      <c r="I20" s="257">
        <v>98000</v>
      </c>
      <c r="J20" s="238" t="s">
        <v>1773</v>
      </c>
      <c r="K20" s="558">
        <v>30305</v>
      </c>
    </row>
    <row r="21" spans="1:14" ht="21">
      <c r="A21" s="348" t="s">
        <v>1858</v>
      </c>
      <c r="B21" s="254" t="s">
        <v>927</v>
      </c>
      <c r="C21" s="113" t="s">
        <v>1758</v>
      </c>
      <c r="D21" s="257">
        <v>13500</v>
      </c>
      <c r="E21" s="257">
        <v>13500</v>
      </c>
      <c r="F21" s="257"/>
      <c r="G21" s="256">
        <f t="shared" si="0"/>
        <v>0</v>
      </c>
      <c r="H21" s="238" t="s">
        <v>1775</v>
      </c>
      <c r="J21" s="242" t="s">
        <v>1857</v>
      </c>
      <c r="K21" s="558">
        <v>129195</v>
      </c>
      <c r="M21" s="257"/>
      <c r="N21" s="238"/>
    </row>
    <row r="22" spans="1:14" ht="21">
      <c r="A22" s="348" t="s">
        <v>1865</v>
      </c>
      <c r="B22" s="254" t="s">
        <v>1863</v>
      </c>
      <c r="C22" s="113" t="s">
        <v>1759</v>
      </c>
      <c r="D22" s="257">
        <v>14000</v>
      </c>
      <c r="E22" s="257">
        <f>9520+4480</f>
        <v>14000</v>
      </c>
      <c r="F22" s="257"/>
      <c r="G22" s="256">
        <f t="shared" si="0"/>
        <v>0</v>
      </c>
      <c r="H22" s="238" t="s">
        <v>2246</v>
      </c>
      <c r="K22" s="558">
        <f>SUM(K19:K21)</f>
        <v>186500</v>
      </c>
      <c r="M22" s="257"/>
      <c r="N22" s="238"/>
    </row>
    <row r="23" spans="1:11" ht="21">
      <c r="A23" s="348" t="s">
        <v>1943</v>
      </c>
      <c r="B23" s="254" t="s">
        <v>1942</v>
      </c>
      <c r="C23" s="113" t="s">
        <v>1760</v>
      </c>
      <c r="D23" s="257">
        <v>67500</v>
      </c>
      <c r="E23" s="257">
        <f>41580+24420</f>
        <v>66000</v>
      </c>
      <c r="F23" s="257"/>
      <c r="G23" s="256">
        <f t="shared" si="0"/>
        <v>1500</v>
      </c>
      <c r="H23" s="238" t="s">
        <v>1776</v>
      </c>
      <c r="I23" s="257">
        <v>22500</v>
      </c>
      <c r="J23" s="238" t="s">
        <v>1776</v>
      </c>
      <c r="K23" s="558">
        <f>K22-159500</f>
        <v>27000</v>
      </c>
    </row>
    <row r="24" spans="1:10" ht="21">
      <c r="A24" s="348"/>
      <c r="B24" s="254"/>
      <c r="C24" s="113"/>
      <c r="D24" s="257"/>
      <c r="E24" s="257"/>
      <c r="F24" s="257"/>
      <c r="G24" s="256"/>
      <c r="H24" s="238"/>
      <c r="I24" s="257">
        <v>45000</v>
      </c>
      <c r="J24" s="238" t="s">
        <v>1777</v>
      </c>
    </row>
    <row r="25" spans="1:8" ht="21">
      <c r="A25" s="348" t="s">
        <v>2248</v>
      </c>
      <c r="B25" s="254" t="s">
        <v>2249</v>
      </c>
      <c r="C25" s="113" t="s">
        <v>1761</v>
      </c>
      <c r="D25" s="257">
        <v>30000</v>
      </c>
      <c r="E25" s="257">
        <v>30000</v>
      </c>
      <c r="F25" s="257"/>
      <c r="G25" s="256">
        <f t="shared" si="0"/>
        <v>0</v>
      </c>
      <c r="H25" s="238" t="s">
        <v>1763</v>
      </c>
    </row>
    <row r="26" spans="1:8" ht="21">
      <c r="A26" s="348" t="s">
        <v>2208</v>
      </c>
      <c r="B26" s="254" t="s">
        <v>2217</v>
      </c>
      <c r="C26" s="113" t="s">
        <v>1761</v>
      </c>
      <c r="D26" s="257">
        <v>64500</v>
      </c>
      <c r="E26" s="257">
        <f>57645+6855</f>
        <v>64500</v>
      </c>
      <c r="F26" s="257"/>
      <c r="G26" s="256">
        <f t="shared" si="0"/>
        <v>0</v>
      </c>
      <c r="H26" s="238" t="s">
        <v>1762</v>
      </c>
    </row>
    <row r="27" spans="1:10" ht="21">
      <c r="A27" s="348" t="s">
        <v>1906</v>
      </c>
      <c r="B27" s="254" t="s">
        <v>1908</v>
      </c>
      <c r="C27" s="113" t="s">
        <v>1764</v>
      </c>
      <c r="D27" s="257">
        <v>169500</v>
      </c>
      <c r="E27" s="257">
        <f>106785+29230+33485</f>
        <v>169500</v>
      </c>
      <c r="F27" s="257"/>
      <c r="G27" s="256">
        <f t="shared" si="0"/>
        <v>0</v>
      </c>
      <c r="H27" s="238" t="s">
        <v>2323</v>
      </c>
      <c r="I27" s="257">
        <v>66000</v>
      </c>
      <c r="J27" s="238" t="s">
        <v>1765</v>
      </c>
    </row>
    <row r="28" spans="1:10" ht="21">
      <c r="A28" s="348" t="s">
        <v>2590</v>
      </c>
      <c r="B28" s="254" t="s">
        <v>2602</v>
      </c>
      <c r="C28" s="113" t="s">
        <v>1769</v>
      </c>
      <c r="D28" s="257">
        <v>56000</v>
      </c>
      <c r="E28" s="257">
        <f>32600+23400</f>
        <v>56000</v>
      </c>
      <c r="F28" s="257"/>
      <c r="G28" s="256">
        <f t="shared" si="0"/>
        <v>0</v>
      </c>
      <c r="H28" s="238" t="s">
        <v>2605</v>
      </c>
      <c r="I28" s="257">
        <v>41000</v>
      </c>
      <c r="J28" s="238" t="s">
        <v>1766</v>
      </c>
    </row>
    <row r="29" spans="1:10" ht="21">
      <c r="A29" s="348" t="s">
        <v>1939</v>
      </c>
      <c r="B29" s="254" t="s">
        <v>1940</v>
      </c>
      <c r="C29" s="113" t="s">
        <v>1791</v>
      </c>
      <c r="D29" s="257">
        <v>25500</v>
      </c>
      <c r="E29" s="257">
        <f>15555+9945</f>
        <v>25500</v>
      </c>
      <c r="F29" s="257"/>
      <c r="G29" s="256">
        <f t="shared" si="0"/>
        <v>0</v>
      </c>
      <c r="H29" s="238" t="s">
        <v>2247</v>
      </c>
      <c r="I29" s="257">
        <v>24500</v>
      </c>
      <c r="J29" s="238" t="s">
        <v>1767</v>
      </c>
    </row>
    <row r="30" spans="1:10" ht="21">
      <c r="A30" s="348" t="s">
        <v>1910</v>
      </c>
      <c r="B30" s="254" t="s">
        <v>1909</v>
      </c>
      <c r="C30" s="113" t="s">
        <v>1778</v>
      </c>
      <c r="D30" s="257">
        <v>19500</v>
      </c>
      <c r="E30" s="257">
        <f>11895+7605</f>
        <v>19500</v>
      </c>
      <c r="F30" s="257"/>
      <c r="G30" s="256">
        <f t="shared" si="0"/>
        <v>0</v>
      </c>
      <c r="H30" s="238" t="s">
        <v>2240</v>
      </c>
      <c r="I30" s="257">
        <v>38000</v>
      </c>
      <c r="J30" s="238" t="s">
        <v>1768</v>
      </c>
    </row>
    <row r="31" spans="1:8" ht="21">
      <c r="A31" s="348" t="s">
        <v>2490</v>
      </c>
      <c r="B31" s="254" t="s">
        <v>2577</v>
      </c>
      <c r="C31" s="113" t="s">
        <v>1779</v>
      </c>
      <c r="D31" s="257">
        <v>9000</v>
      </c>
      <c r="E31" s="257">
        <v>8910</v>
      </c>
      <c r="F31" s="257"/>
      <c r="G31" s="256">
        <f t="shared" si="0"/>
        <v>90</v>
      </c>
      <c r="H31" s="238"/>
    </row>
    <row r="32" spans="1:8" ht="21">
      <c r="A32" s="348" t="s">
        <v>1858</v>
      </c>
      <c r="B32" s="254" t="s">
        <v>1859</v>
      </c>
      <c r="C32" s="113" t="s">
        <v>1512</v>
      </c>
      <c r="D32" s="257">
        <v>43500</v>
      </c>
      <c r="E32" s="257">
        <f>26535+16965</f>
        <v>43500</v>
      </c>
      <c r="F32" s="257"/>
      <c r="G32" s="256">
        <f t="shared" si="0"/>
        <v>0</v>
      </c>
      <c r="H32" s="238" t="s">
        <v>2431</v>
      </c>
    </row>
    <row r="33" spans="1:8" ht="21">
      <c r="A33" s="348" t="s">
        <v>1865</v>
      </c>
      <c r="B33" s="254" t="s">
        <v>1864</v>
      </c>
      <c r="C33" s="113" t="s">
        <v>1526</v>
      </c>
      <c r="D33" s="257">
        <v>40500</v>
      </c>
      <c r="E33" s="257">
        <f>24705+15795</f>
        <v>40500</v>
      </c>
      <c r="F33" s="257"/>
      <c r="G33" s="256">
        <f t="shared" si="0"/>
        <v>0</v>
      </c>
      <c r="H33" s="238" t="s">
        <v>2241</v>
      </c>
    </row>
    <row r="34" spans="1:8" ht="21">
      <c r="A34" s="348" t="s">
        <v>1998</v>
      </c>
      <c r="B34" s="254" t="s">
        <v>1999</v>
      </c>
      <c r="C34" s="113" t="s">
        <v>1780</v>
      </c>
      <c r="D34" s="257">
        <v>36000</v>
      </c>
      <c r="E34" s="257">
        <f>21960+14040</f>
        <v>36000</v>
      </c>
      <c r="F34" s="257"/>
      <c r="G34" s="256">
        <f t="shared" si="0"/>
        <v>0</v>
      </c>
      <c r="H34" s="238" t="s">
        <v>2755</v>
      </c>
    </row>
    <row r="35" spans="1:8" ht="21">
      <c r="A35" s="348" t="s">
        <v>1804</v>
      </c>
      <c r="B35" s="254" t="s">
        <v>1805</v>
      </c>
      <c r="C35" s="113" t="s">
        <v>1781</v>
      </c>
      <c r="D35" s="257">
        <v>16500</v>
      </c>
      <c r="E35" s="257">
        <f>6930+9570</f>
        <v>16500</v>
      </c>
      <c r="F35" s="257"/>
      <c r="G35" s="256">
        <f t="shared" si="0"/>
        <v>0</v>
      </c>
      <c r="H35" s="238" t="s">
        <v>2243</v>
      </c>
    </row>
    <row r="36" spans="1:8" ht="21">
      <c r="A36" s="348" t="s">
        <v>2248</v>
      </c>
      <c r="B36" s="254" t="s">
        <v>2251</v>
      </c>
      <c r="C36" s="113" t="s">
        <v>1782</v>
      </c>
      <c r="D36" s="257">
        <v>22500</v>
      </c>
      <c r="E36" s="257">
        <f>13725+8775</f>
        <v>22500</v>
      </c>
      <c r="F36" s="257"/>
      <c r="G36" s="256">
        <f t="shared" si="0"/>
        <v>0</v>
      </c>
      <c r="H36" s="238"/>
    </row>
    <row r="37" spans="1:8" ht="21">
      <c r="A37" s="348" t="s">
        <v>1797</v>
      </c>
      <c r="B37" s="254" t="s">
        <v>1799</v>
      </c>
      <c r="C37" s="113" t="s">
        <v>1783</v>
      </c>
      <c r="D37" s="257">
        <v>52500</v>
      </c>
      <c r="E37" s="257">
        <f>32550+19950</f>
        <v>52500</v>
      </c>
      <c r="F37" s="257"/>
      <c r="G37" s="256">
        <f t="shared" si="0"/>
        <v>0</v>
      </c>
      <c r="H37" s="238" t="s">
        <v>2495</v>
      </c>
    </row>
    <row r="38" spans="1:8" ht="21">
      <c r="A38" s="348" t="s">
        <v>1798</v>
      </c>
      <c r="B38" s="254" t="s">
        <v>1800</v>
      </c>
      <c r="C38" s="113" t="s">
        <v>1784</v>
      </c>
      <c r="D38" s="257">
        <v>70500</v>
      </c>
      <c r="E38" s="257">
        <f>44415+26085</f>
        <v>70500</v>
      </c>
      <c r="F38" s="257"/>
      <c r="G38" s="256">
        <f t="shared" si="0"/>
        <v>0</v>
      </c>
      <c r="H38" s="238" t="s">
        <v>2650</v>
      </c>
    </row>
    <row r="39" spans="1:11" ht="21">
      <c r="A39" s="348" t="s">
        <v>1849</v>
      </c>
      <c r="B39" s="254" t="s">
        <v>1861</v>
      </c>
      <c r="C39" s="113" t="s">
        <v>1785</v>
      </c>
      <c r="D39" s="257">
        <v>40500</v>
      </c>
      <c r="E39" s="257">
        <f>24660+15780</f>
        <v>40440</v>
      </c>
      <c r="F39" s="257"/>
      <c r="G39" s="256">
        <f t="shared" si="0"/>
        <v>60</v>
      </c>
      <c r="H39" s="238" t="s">
        <v>2239</v>
      </c>
      <c r="K39" s="558">
        <v>1676500</v>
      </c>
    </row>
    <row r="40" spans="1:11" ht="21">
      <c r="A40" s="348" t="s">
        <v>1910</v>
      </c>
      <c r="B40" s="254" t="s">
        <v>1911</v>
      </c>
      <c r="C40" s="113" t="s">
        <v>1786</v>
      </c>
      <c r="D40" s="257">
        <v>16500</v>
      </c>
      <c r="E40" s="257">
        <f>10065+6435</f>
        <v>16500</v>
      </c>
      <c r="F40" s="257"/>
      <c r="G40" s="256">
        <f t="shared" si="0"/>
        <v>0</v>
      </c>
      <c r="H40" s="238" t="s">
        <v>2245</v>
      </c>
      <c r="K40" s="558">
        <v>1396500</v>
      </c>
    </row>
    <row r="41" spans="1:11" ht="21">
      <c r="A41" s="348"/>
      <c r="B41" s="254"/>
      <c r="C41" s="113" t="s">
        <v>1792</v>
      </c>
      <c r="D41" s="257">
        <v>16500</v>
      </c>
      <c r="E41" s="257">
        <v>16500</v>
      </c>
      <c r="F41" s="257"/>
      <c r="G41" s="256">
        <f t="shared" si="0"/>
        <v>0</v>
      </c>
      <c r="H41" s="238"/>
      <c r="K41" s="558">
        <v>316500</v>
      </c>
    </row>
    <row r="42" spans="1:11" ht="21">
      <c r="A42" s="348" t="s">
        <v>1718</v>
      </c>
      <c r="B42" s="254" t="s">
        <v>1997</v>
      </c>
      <c r="C42" s="113" t="s">
        <v>1787</v>
      </c>
      <c r="D42" s="257">
        <v>36000</v>
      </c>
      <c r="E42" s="257">
        <f>14760+21240</f>
        <v>36000</v>
      </c>
      <c r="F42" s="257"/>
      <c r="G42" s="256">
        <f t="shared" si="0"/>
        <v>0</v>
      </c>
      <c r="H42" s="238" t="s">
        <v>2324</v>
      </c>
      <c r="K42" s="586">
        <f>SUM(K39:K41)</f>
        <v>3389500</v>
      </c>
    </row>
    <row r="43" spans="1:8" ht="21">
      <c r="A43" s="348" t="s">
        <v>1741</v>
      </c>
      <c r="B43" s="254" t="s">
        <v>1801</v>
      </c>
      <c r="C43" s="113" t="s">
        <v>1788</v>
      </c>
      <c r="D43" s="257">
        <v>6000</v>
      </c>
      <c r="E43" s="257">
        <f>3660+2340</f>
        <v>6000</v>
      </c>
      <c r="F43" s="257"/>
      <c r="G43" s="256">
        <f t="shared" si="0"/>
        <v>0</v>
      </c>
      <c r="H43" s="238" t="s">
        <v>2238</v>
      </c>
    </row>
    <row r="44" spans="1:8" ht="21">
      <c r="A44" s="348" t="s">
        <v>1804</v>
      </c>
      <c r="B44" s="254" t="s">
        <v>1806</v>
      </c>
      <c r="C44" s="113" t="s">
        <v>1789</v>
      </c>
      <c r="D44" s="257">
        <v>8000</v>
      </c>
      <c r="E44" s="257">
        <f>4880+3110</f>
        <v>7990</v>
      </c>
      <c r="F44" s="257"/>
      <c r="G44" s="256">
        <f t="shared" si="0"/>
        <v>10</v>
      </c>
      <c r="H44" s="238" t="s">
        <v>2242</v>
      </c>
    </row>
    <row r="45" spans="1:8" ht="21">
      <c r="A45" s="348" t="s">
        <v>2490</v>
      </c>
      <c r="B45" s="254" t="s">
        <v>2496</v>
      </c>
      <c r="C45" s="113" t="s">
        <v>1790</v>
      </c>
      <c r="D45" s="257">
        <v>70500</v>
      </c>
      <c r="E45" s="257">
        <f>68805</f>
        <v>68805</v>
      </c>
      <c r="F45" s="257"/>
      <c r="G45" s="256">
        <f t="shared" si="0"/>
        <v>1695</v>
      </c>
      <c r="H45" s="258"/>
    </row>
    <row r="46" spans="1:11" ht="21">
      <c r="A46" s="348"/>
      <c r="B46" s="254"/>
      <c r="C46" s="113"/>
      <c r="D46" s="346"/>
      <c r="E46" s="257"/>
      <c r="F46" s="257"/>
      <c r="G46" s="504">
        <f t="shared" si="0"/>
        <v>0</v>
      </c>
      <c r="H46" s="258"/>
      <c r="J46" s="314" t="s">
        <v>3017</v>
      </c>
      <c r="K46" s="584" t="s">
        <v>3016</v>
      </c>
    </row>
    <row r="47" spans="1:12" ht="21">
      <c r="A47" s="348" t="s">
        <v>2466</v>
      </c>
      <c r="B47" s="254" t="s">
        <v>2467</v>
      </c>
      <c r="C47" s="113" t="s">
        <v>3170</v>
      </c>
      <c r="D47" s="346"/>
      <c r="E47" s="257"/>
      <c r="F47" s="257"/>
      <c r="G47" s="346"/>
      <c r="H47" s="544">
        <v>1396500</v>
      </c>
      <c r="J47" s="299">
        <v>1368000</v>
      </c>
      <c r="K47" s="558">
        <f>H47-J47</f>
        <v>28500</v>
      </c>
      <c r="L47" s="331"/>
    </row>
    <row r="48" spans="1:8" ht="21">
      <c r="A48" s="348"/>
      <c r="B48" s="254"/>
      <c r="C48" s="113" t="s">
        <v>2601</v>
      </c>
      <c r="D48" s="262">
        <f>76500+7500</f>
        <v>84000</v>
      </c>
      <c r="E48" s="262"/>
      <c r="F48" s="262"/>
      <c r="G48" s="262">
        <f>D48-E48</f>
        <v>84000</v>
      </c>
      <c r="H48" s="544">
        <v>316500</v>
      </c>
    </row>
    <row r="49" spans="1:8" ht="21">
      <c r="A49" s="348"/>
      <c r="B49" s="254"/>
      <c r="C49" s="113" t="s">
        <v>1731</v>
      </c>
      <c r="D49" s="262">
        <f>12000-4500</f>
        <v>7500</v>
      </c>
      <c r="E49" s="262"/>
      <c r="F49" s="262"/>
      <c r="G49" s="262">
        <f aca="true" t="shared" si="1" ref="G49:G85">D49-E49</f>
        <v>7500</v>
      </c>
      <c r="H49" s="544"/>
    </row>
    <row r="50" spans="1:8" ht="21">
      <c r="A50" s="348" t="s">
        <v>2922</v>
      </c>
      <c r="B50" s="254" t="s">
        <v>2929</v>
      </c>
      <c r="C50" s="113" t="s">
        <v>1732</v>
      </c>
      <c r="D50" s="262">
        <f>70000+6000+8000</f>
        <v>84000</v>
      </c>
      <c r="E50" s="262">
        <f>26880</f>
        <v>26880</v>
      </c>
      <c r="F50" s="262"/>
      <c r="G50" s="262">
        <f t="shared" si="1"/>
        <v>57120</v>
      </c>
      <c r="H50" s="544"/>
    </row>
    <row r="51" spans="1:11" ht="21">
      <c r="A51" s="348" t="s">
        <v>2922</v>
      </c>
      <c r="B51" s="254" t="s">
        <v>2924</v>
      </c>
      <c r="C51" s="113" t="s">
        <v>1733</v>
      </c>
      <c r="D51" s="262">
        <f>33000+43500+12000+18500</f>
        <v>107000</v>
      </c>
      <c r="E51" s="262">
        <f>29760</f>
        <v>29760</v>
      </c>
      <c r="F51" s="262"/>
      <c r="G51" s="262">
        <f t="shared" si="1"/>
        <v>77240</v>
      </c>
      <c r="H51" s="544"/>
      <c r="J51" s="242">
        <v>1</v>
      </c>
      <c r="K51" s="558">
        <v>591</v>
      </c>
    </row>
    <row r="52" spans="1:11" ht="21">
      <c r="A52" s="348"/>
      <c r="B52" s="254"/>
      <c r="C52" s="113" t="s">
        <v>1734</v>
      </c>
      <c r="D52" s="262">
        <f>24000+16000</f>
        <v>40000</v>
      </c>
      <c r="E52" s="262"/>
      <c r="F52" s="262"/>
      <c r="G52" s="262">
        <f t="shared" si="1"/>
        <v>40000</v>
      </c>
      <c r="H52" s="544"/>
      <c r="J52" s="242">
        <v>2</v>
      </c>
      <c r="K52" s="558">
        <v>920</v>
      </c>
    </row>
    <row r="53" spans="1:11" ht="21">
      <c r="A53" s="348"/>
      <c r="B53" s="254"/>
      <c r="C53" s="113" t="s">
        <v>1735</v>
      </c>
      <c r="D53" s="262">
        <f>43500+1500</f>
        <v>45000</v>
      </c>
      <c r="E53" s="262"/>
      <c r="F53" s="262"/>
      <c r="G53" s="262">
        <f t="shared" si="1"/>
        <v>45000</v>
      </c>
      <c r="H53" s="544"/>
      <c r="J53" s="242">
        <v>3</v>
      </c>
      <c r="K53" s="558">
        <v>920</v>
      </c>
    </row>
    <row r="54" spans="1:11" ht="21">
      <c r="A54" s="348"/>
      <c r="B54" s="254"/>
      <c r="C54" s="113" t="s">
        <v>327</v>
      </c>
      <c r="D54" s="262">
        <f>33000-1500</f>
        <v>31500</v>
      </c>
      <c r="E54" s="262"/>
      <c r="F54" s="262"/>
      <c r="G54" s="262">
        <f t="shared" si="1"/>
        <v>31500</v>
      </c>
      <c r="H54" s="544"/>
      <c r="J54" s="242">
        <v>4</v>
      </c>
      <c r="K54" s="558">
        <v>920</v>
      </c>
    </row>
    <row r="55" spans="1:11" ht="21">
      <c r="A55" s="348"/>
      <c r="B55" s="254"/>
      <c r="C55" s="113"/>
      <c r="D55" s="262"/>
      <c r="E55" s="262"/>
      <c r="F55" s="262"/>
      <c r="G55" s="262">
        <f t="shared" si="1"/>
        <v>0</v>
      </c>
      <c r="H55" s="544"/>
      <c r="J55" s="242">
        <v>5</v>
      </c>
      <c r="K55" s="558">
        <v>920</v>
      </c>
    </row>
    <row r="56" spans="1:11" ht="21">
      <c r="A56" s="348"/>
      <c r="B56" s="254"/>
      <c r="C56" s="113" t="s">
        <v>1756</v>
      </c>
      <c r="D56" s="262">
        <f>43500+6000</f>
        <v>49500</v>
      </c>
      <c r="E56" s="262"/>
      <c r="F56" s="262"/>
      <c r="G56" s="262">
        <f t="shared" si="1"/>
        <v>49500</v>
      </c>
      <c r="H56" s="544"/>
      <c r="J56" s="242">
        <v>6</v>
      </c>
      <c r="K56" s="558">
        <v>920</v>
      </c>
    </row>
    <row r="57" spans="1:11" ht="21">
      <c r="A57" s="348"/>
      <c r="B57" s="254"/>
      <c r="C57" s="113" t="s">
        <v>1757</v>
      </c>
      <c r="D57" s="262">
        <f>66000+6000+18000</f>
        <v>90000</v>
      </c>
      <c r="E57" s="262"/>
      <c r="F57" s="262"/>
      <c r="G57" s="262">
        <f t="shared" si="1"/>
        <v>90000</v>
      </c>
      <c r="H57" s="544"/>
      <c r="J57" s="242">
        <v>7</v>
      </c>
      <c r="K57" s="558">
        <v>920</v>
      </c>
    </row>
    <row r="58" spans="1:11" ht="21">
      <c r="A58" s="348"/>
      <c r="B58" s="254"/>
      <c r="C58" s="113" t="s">
        <v>554</v>
      </c>
      <c r="D58" s="262">
        <f>55500+88000+6000+22000</f>
        <v>171500</v>
      </c>
      <c r="E58" s="262"/>
      <c r="F58" s="262"/>
      <c r="G58" s="262">
        <f t="shared" si="1"/>
        <v>171500</v>
      </c>
      <c r="H58" s="544"/>
      <c r="J58" s="242">
        <v>8</v>
      </c>
      <c r="K58" s="558">
        <v>246</v>
      </c>
    </row>
    <row r="59" spans="1:11" ht="21">
      <c r="A59" s="348"/>
      <c r="B59" s="254"/>
      <c r="C59" s="113" t="s">
        <v>1758</v>
      </c>
      <c r="D59" s="262">
        <f>21000+1500+3000</f>
        <v>25500</v>
      </c>
      <c r="E59" s="262"/>
      <c r="F59" s="262"/>
      <c r="G59" s="262">
        <f t="shared" si="1"/>
        <v>25500</v>
      </c>
      <c r="H59" s="544"/>
      <c r="J59" s="242">
        <v>9</v>
      </c>
      <c r="K59" s="558">
        <v>460</v>
      </c>
    </row>
    <row r="60" spans="1:11" ht="21">
      <c r="A60" s="348"/>
      <c r="B60" s="254"/>
      <c r="C60" s="113" t="s">
        <v>1759</v>
      </c>
      <c r="D60" s="262">
        <f>11000+1000</f>
        <v>12000</v>
      </c>
      <c r="E60" s="262"/>
      <c r="F60" s="262"/>
      <c r="G60" s="262">
        <f t="shared" si="1"/>
        <v>12000</v>
      </c>
      <c r="H60" s="544"/>
      <c r="J60" s="242">
        <v>10</v>
      </c>
      <c r="K60" s="558">
        <v>460</v>
      </c>
    </row>
    <row r="61" spans="1:11" ht="21">
      <c r="A61" s="348"/>
      <c r="B61" s="254"/>
      <c r="C61" s="113" t="s">
        <v>1760</v>
      </c>
      <c r="D61" s="262">
        <f>16500+39000+4500+16500</f>
        <v>76500</v>
      </c>
      <c r="E61" s="262"/>
      <c r="F61" s="262"/>
      <c r="G61" s="262">
        <f t="shared" si="1"/>
        <v>76500</v>
      </c>
      <c r="H61" s="544"/>
      <c r="J61" s="242">
        <v>11</v>
      </c>
      <c r="K61" s="558">
        <v>246</v>
      </c>
    </row>
    <row r="62" spans="1:11" ht="21">
      <c r="A62" s="348"/>
      <c r="B62" s="254"/>
      <c r="C62" s="113" t="s">
        <v>1761</v>
      </c>
      <c r="D62" s="262">
        <f>28500+49500+13500+3000</f>
        <v>94500</v>
      </c>
      <c r="E62" s="262"/>
      <c r="F62" s="262"/>
      <c r="G62" s="262">
        <f t="shared" si="1"/>
        <v>94500</v>
      </c>
      <c r="H62" s="544"/>
      <c r="J62" s="242">
        <v>12</v>
      </c>
      <c r="K62" s="558">
        <v>246</v>
      </c>
    </row>
    <row r="63" spans="1:11" ht="21">
      <c r="A63" s="348"/>
      <c r="B63" s="254"/>
      <c r="C63" s="113" t="s">
        <v>1764</v>
      </c>
      <c r="D63" s="262">
        <f>54000+32500+18000+28500+10500+6000+6000+13500+10500+14000</f>
        <v>193500</v>
      </c>
      <c r="E63" s="262"/>
      <c r="F63" s="262"/>
      <c r="G63" s="262">
        <f t="shared" si="1"/>
        <v>193500</v>
      </c>
      <c r="H63" s="544"/>
      <c r="J63" s="242">
        <v>13</v>
      </c>
      <c r="K63" s="558">
        <v>246</v>
      </c>
    </row>
    <row r="64" spans="1:11" ht="21">
      <c r="A64" s="348"/>
      <c r="B64" s="254"/>
      <c r="C64" s="113" t="s">
        <v>1769</v>
      </c>
      <c r="D64" s="262">
        <f>43500+22500</f>
        <v>66000</v>
      </c>
      <c r="E64" s="262"/>
      <c r="F64" s="262"/>
      <c r="G64" s="262">
        <f t="shared" si="1"/>
        <v>66000</v>
      </c>
      <c r="H64" s="544"/>
      <c r="J64" s="242">
        <v>14</v>
      </c>
      <c r="K64" s="558">
        <v>112</v>
      </c>
    </row>
    <row r="65" spans="1:11" ht="21">
      <c r="A65" s="348"/>
      <c r="B65" s="254"/>
      <c r="C65" s="113" t="s">
        <v>1791</v>
      </c>
      <c r="D65" s="262">
        <f>25500+7500</f>
        <v>33000</v>
      </c>
      <c r="E65" s="262"/>
      <c r="F65" s="262"/>
      <c r="G65" s="262">
        <f t="shared" si="1"/>
        <v>33000</v>
      </c>
      <c r="H65" s="544"/>
      <c r="J65" s="242">
        <v>15</v>
      </c>
      <c r="K65" s="558">
        <v>246</v>
      </c>
    </row>
    <row r="66" spans="1:11" ht="21">
      <c r="A66" s="348"/>
      <c r="B66" s="254"/>
      <c r="C66" s="113"/>
      <c r="D66" s="262"/>
      <c r="E66" s="262"/>
      <c r="F66" s="262"/>
      <c r="G66" s="262">
        <f t="shared" si="1"/>
        <v>0</v>
      </c>
      <c r="H66" s="544"/>
      <c r="J66" s="242">
        <v>16</v>
      </c>
      <c r="K66" s="558">
        <v>42</v>
      </c>
    </row>
    <row r="67" spans="1:11" ht="21">
      <c r="A67" s="348"/>
      <c r="B67" s="254"/>
      <c r="C67" s="113" t="s">
        <v>1778</v>
      </c>
      <c r="D67" s="262">
        <f>18000+4500</f>
        <v>22500</v>
      </c>
      <c r="E67" s="262"/>
      <c r="F67" s="262"/>
      <c r="G67" s="262">
        <f t="shared" si="1"/>
        <v>22500</v>
      </c>
      <c r="H67" s="544"/>
      <c r="J67" s="242">
        <v>17</v>
      </c>
      <c r="K67" s="558">
        <v>158</v>
      </c>
    </row>
    <row r="68" spans="1:11" ht="21">
      <c r="A68" s="348"/>
      <c r="B68" s="254"/>
      <c r="C68" s="113" t="s">
        <v>1779</v>
      </c>
      <c r="D68" s="262">
        <v>5000</v>
      </c>
      <c r="E68" s="262"/>
      <c r="F68" s="262"/>
      <c r="G68" s="262">
        <f t="shared" si="1"/>
        <v>5000</v>
      </c>
      <c r="H68" s="544"/>
      <c r="K68" s="585">
        <f>SUM(K51:K67)</f>
        <v>8573</v>
      </c>
    </row>
    <row r="69" spans="1:8" ht="21">
      <c r="A69" s="348"/>
      <c r="B69" s="254"/>
      <c r="C69" s="113" t="s">
        <v>1512</v>
      </c>
      <c r="D69" s="262">
        <f>30000+13500</f>
        <v>43500</v>
      </c>
      <c r="E69" s="262"/>
      <c r="F69" s="262"/>
      <c r="G69" s="262">
        <f t="shared" si="1"/>
        <v>43500</v>
      </c>
      <c r="H69" s="544"/>
    </row>
    <row r="70" spans="1:14" ht="21">
      <c r="A70" s="348"/>
      <c r="B70" s="254"/>
      <c r="C70" s="113" t="s">
        <v>1526</v>
      </c>
      <c r="D70" s="262">
        <f>33000+7500</f>
        <v>40500</v>
      </c>
      <c r="E70" s="262"/>
      <c r="F70" s="262"/>
      <c r="G70" s="262">
        <f t="shared" si="1"/>
        <v>40500</v>
      </c>
      <c r="H70" s="544"/>
      <c r="N70" s="305"/>
    </row>
    <row r="71" spans="1:14" ht="21">
      <c r="A71" s="348"/>
      <c r="B71" s="254"/>
      <c r="C71" s="113" t="s">
        <v>1780</v>
      </c>
      <c r="D71" s="262">
        <f>31500+6000</f>
        <v>37500</v>
      </c>
      <c r="E71" s="262"/>
      <c r="F71" s="262"/>
      <c r="G71" s="262">
        <f t="shared" si="1"/>
        <v>37500</v>
      </c>
      <c r="H71" s="544"/>
      <c r="K71" s="558">
        <v>64500</v>
      </c>
      <c r="N71" s="342"/>
    </row>
    <row r="72" spans="1:14" ht="21">
      <c r="A72" s="348"/>
      <c r="B72" s="254"/>
      <c r="C72" s="113" t="s">
        <v>1781</v>
      </c>
      <c r="D72" s="262">
        <v>15000</v>
      </c>
      <c r="E72" s="262"/>
      <c r="F72" s="262"/>
      <c r="G72" s="262">
        <f t="shared" si="1"/>
        <v>15000</v>
      </c>
      <c r="H72" s="544"/>
      <c r="K72" s="558">
        <v>22500</v>
      </c>
      <c r="N72" s="342"/>
    </row>
    <row r="73" spans="1:14" ht="21">
      <c r="A73" s="348"/>
      <c r="B73" s="254"/>
      <c r="C73" s="113" t="s">
        <v>1782</v>
      </c>
      <c r="D73" s="262">
        <f>15000+1500</f>
        <v>16500</v>
      </c>
      <c r="E73" s="262"/>
      <c r="F73" s="262"/>
      <c r="G73" s="262">
        <f t="shared" si="1"/>
        <v>16500</v>
      </c>
      <c r="H73" s="544"/>
      <c r="K73" s="558">
        <v>22000</v>
      </c>
      <c r="N73" s="342"/>
    </row>
    <row r="74" spans="1:14" ht="21">
      <c r="A74" s="348"/>
      <c r="B74" s="254"/>
      <c r="C74" s="113" t="s">
        <v>1783</v>
      </c>
      <c r="D74" s="262">
        <f>46500-3000</f>
        <v>43500</v>
      </c>
      <c r="E74" s="262"/>
      <c r="F74" s="262"/>
      <c r="G74" s="262">
        <f t="shared" si="1"/>
        <v>43500</v>
      </c>
      <c r="H74" s="544"/>
      <c r="K74" s="558">
        <v>31500</v>
      </c>
      <c r="N74" s="342"/>
    </row>
    <row r="75" spans="1:14" ht="21">
      <c r="A75" s="348"/>
      <c r="B75" s="254"/>
      <c r="C75" s="113" t="s">
        <v>1784</v>
      </c>
      <c r="D75" s="262">
        <f>60000+10500</f>
        <v>70500</v>
      </c>
      <c r="E75" s="262"/>
      <c r="F75" s="262"/>
      <c r="G75" s="262">
        <f t="shared" si="1"/>
        <v>70500</v>
      </c>
      <c r="H75" s="544"/>
      <c r="K75" s="558">
        <v>33000</v>
      </c>
      <c r="N75" s="305"/>
    </row>
    <row r="76" spans="1:11" ht="21">
      <c r="A76" s="348"/>
      <c r="B76" s="254"/>
      <c r="C76" s="113" t="s">
        <v>1785</v>
      </c>
      <c r="D76" s="262">
        <f>39000+7500</f>
        <v>46500</v>
      </c>
      <c r="E76" s="262"/>
      <c r="F76" s="262"/>
      <c r="G76" s="262">
        <f t="shared" si="1"/>
        <v>46500</v>
      </c>
      <c r="H76" s="544"/>
      <c r="K76" s="558">
        <v>20000</v>
      </c>
    </row>
    <row r="77" spans="1:11" ht="21">
      <c r="A77" s="348"/>
      <c r="B77" s="254"/>
      <c r="C77" s="113" t="s">
        <v>1786</v>
      </c>
      <c r="D77" s="262">
        <f>13500+1500</f>
        <v>15000</v>
      </c>
      <c r="E77" s="262"/>
      <c r="F77" s="262"/>
      <c r="G77" s="262">
        <f t="shared" si="1"/>
        <v>15000</v>
      </c>
      <c r="H77" s="544"/>
      <c r="K77" s="558">
        <f>SUM(K71:K76)</f>
        <v>193500</v>
      </c>
    </row>
    <row r="78" spans="1:8" ht="21">
      <c r="A78" s="348"/>
      <c r="B78" s="254"/>
      <c r="C78" s="113" t="s">
        <v>1792</v>
      </c>
      <c r="D78" s="262">
        <f>13500+1500</f>
        <v>15000</v>
      </c>
      <c r="E78" s="262"/>
      <c r="F78" s="262"/>
      <c r="G78" s="262">
        <f t="shared" si="1"/>
        <v>15000</v>
      </c>
      <c r="H78" s="544"/>
    </row>
    <row r="79" spans="1:8" ht="21">
      <c r="A79" s="348"/>
      <c r="B79" s="254"/>
      <c r="C79" s="113" t="s">
        <v>1302</v>
      </c>
      <c r="D79" s="262">
        <v>21000</v>
      </c>
      <c r="E79" s="262"/>
      <c r="F79" s="262"/>
      <c r="G79" s="262">
        <f t="shared" si="1"/>
        <v>21000</v>
      </c>
      <c r="H79" s="544"/>
    </row>
    <row r="80" spans="1:8" ht="21">
      <c r="A80" s="348"/>
      <c r="B80" s="254"/>
      <c r="C80" s="113"/>
      <c r="D80" s="262"/>
      <c r="E80" s="262"/>
      <c r="F80" s="262"/>
      <c r="G80" s="262">
        <f t="shared" si="1"/>
        <v>0</v>
      </c>
      <c r="H80" s="544"/>
    </row>
    <row r="81" spans="1:8" ht="21">
      <c r="A81" s="348"/>
      <c r="B81" s="254"/>
      <c r="C81" s="113" t="s">
        <v>1787</v>
      </c>
      <c r="D81" s="262">
        <f>28500+13500</f>
        <v>42000</v>
      </c>
      <c r="E81" s="262"/>
      <c r="F81" s="262"/>
      <c r="G81" s="262">
        <f t="shared" si="1"/>
        <v>42000</v>
      </c>
      <c r="H81" s="544"/>
    </row>
    <row r="82" spans="1:8" ht="21">
      <c r="A82" s="348"/>
      <c r="B82" s="254"/>
      <c r="C82" s="113" t="s">
        <v>1788</v>
      </c>
      <c r="D82" s="262">
        <v>3000</v>
      </c>
      <c r="E82" s="262"/>
      <c r="F82" s="262"/>
      <c r="G82" s="262">
        <f t="shared" si="1"/>
        <v>3000</v>
      </c>
      <c r="H82" s="544"/>
    </row>
    <row r="83" spans="1:8" ht="21">
      <c r="A83" s="348"/>
      <c r="B83" s="254"/>
      <c r="C83" s="113" t="s">
        <v>1789</v>
      </c>
      <c r="D83" s="262">
        <v>5000</v>
      </c>
      <c r="E83" s="262"/>
      <c r="F83" s="262"/>
      <c r="G83" s="262">
        <f t="shared" si="1"/>
        <v>5000</v>
      </c>
      <c r="H83" s="260"/>
    </row>
    <row r="84" spans="1:8" ht="21">
      <c r="A84" s="348"/>
      <c r="B84" s="254"/>
      <c r="C84" s="113" t="s">
        <v>1790</v>
      </c>
      <c r="D84" s="262">
        <f>55500+4500</f>
        <v>60000</v>
      </c>
      <c r="E84" s="262"/>
      <c r="F84" s="262"/>
      <c r="G84" s="262">
        <f t="shared" si="1"/>
        <v>60000</v>
      </c>
      <c r="H84" s="260"/>
    </row>
    <row r="85" spans="1:8" ht="21">
      <c r="A85" s="348"/>
      <c r="B85" s="254"/>
      <c r="C85" s="113" t="s">
        <v>3171</v>
      </c>
      <c r="D85" s="417">
        <v>13500</v>
      </c>
      <c r="E85" s="262"/>
      <c r="F85" s="262"/>
      <c r="G85" s="417">
        <f t="shared" si="1"/>
        <v>13500</v>
      </c>
      <c r="H85" s="260"/>
    </row>
    <row r="86" spans="1:11" ht="21">
      <c r="A86" s="348"/>
      <c r="B86" s="254"/>
      <c r="C86" s="113"/>
      <c r="D86" s="257"/>
      <c r="E86" s="257"/>
      <c r="F86" s="257"/>
      <c r="G86" s="262"/>
      <c r="H86" s="260"/>
      <c r="K86" s="558">
        <v>3389500</v>
      </c>
    </row>
    <row r="87" spans="1:11" ht="21">
      <c r="A87" s="348"/>
      <c r="B87" s="254"/>
      <c r="C87" s="113" t="s">
        <v>1808</v>
      </c>
      <c r="D87" s="263">
        <f>SUM(D9:D86)</f>
        <v>3389500</v>
      </c>
      <c r="E87" s="263">
        <f>SUM(E9:E86)</f>
        <v>1654195</v>
      </c>
      <c r="F87" s="263">
        <f>SUM(F9:F86)</f>
        <v>0</v>
      </c>
      <c r="G87" s="263">
        <f>SUM(G9:G86)</f>
        <v>1735305</v>
      </c>
      <c r="H87" s="265"/>
      <c r="K87" s="558">
        <v>3376000</v>
      </c>
    </row>
    <row r="88" spans="1:12" ht="21">
      <c r="A88" s="348" t="s">
        <v>1461</v>
      </c>
      <c r="B88" s="254" t="s">
        <v>1469</v>
      </c>
      <c r="C88" s="113" t="s">
        <v>1472</v>
      </c>
      <c r="D88" s="308"/>
      <c r="E88" s="308"/>
      <c r="F88" s="308"/>
      <c r="G88" s="152"/>
      <c r="H88" s="485" t="s">
        <v>1471</v>
      </c>
      <c r="K88" s="571">
        <f>K86-K87</f>
        <v>13500</v>
      </c>
      <c r="L88" s="305"/>
    </row>
    <row r="89" spans="1:12" ht="21">
      <c r="A89" s="348"/>
      <c r="B89" s="261"/>
      <c r="C89" s="379" t="s">
        <v>1794</v>
      </c>
      <c r="D89" s="262">
        <v>100000</v>
      </c>
      <c r="E89" s="346"/>
      <c r="F89" s="301"/>
      <c r="G89" s="302">
        <f>D89-E89</f>
        <v>100000</v>
      </c>
      <c r="H89" s="383"/>
      <c r="K89" s="571"/>
      <c r="L89" s="305"/>
    </row>
    <row r="90" spans="1:12" ht="21">
      <c r="A90" s="348" t="s">
        <v>2197</v>
      </c>
      <c r="B90" s="261" t="s">
        <v>2203</v>
      </c>
      <c r="C90" s="379" t="s">
        <v>2204</v>
      </c>
      <c r="D90" s="262"/>
      <c r="E90" s="262">
        <v>10828</v>
      </c>
      <c r="F90" s="301"/>
      <c r="G90" s="302">
        <f aca="true" t="shared" si="2" ref="G90:G97">G89-E90</f>
        <v>89172</v>
      </c>
      <c r="H90" s="383"/>
      <c r="K90" s="571"/>
      <c r="L90" s="305"/>
    </row>
    <row r="91" spans="1:12" ht="21">
      <c r="A91" s="348" t="s">
        <v>2208</v>
      </c>
      <c r="B91" s="261" t="s">
        <v>2221</v>
      </c>
      <c r="C91" s="379" t="s">
        <v>2204</v>
      </c>
      <c r="D91" s="262"/>
      <c r="E91" s="262">
        <v>53000</v>
      </c>
      <c r="F91" s="301"/>
      <c r="G91" s="302">
        <f t="shared" si="2"/>
        <v>36172</v>
      </c>
      <c r="H91" s="383"/>
      <c r="K91" s="571"/>
      <c r="L91" s="305"/>
    </row>
    <row r="92" spans="1:12" ht="21">
      <c r="A92" s="348"/>
      <c r="B92" s="261" t="s">
        <v>2222</v>
      </c>
      <c r="C92" s="379" t="s">
        <v>2223</v>
      </c>
      <c r="D92" s="262"/>
      <c r="E92" s="262">
        <v>4880</v>
      </c>
      <c r="F92" s="301"/>
      <c r="G92" s="302">
        <f t="shared" si="2"/>
        <v>31292</v>
      </c>
      <c r="H92" s="383"/>
      <c r="K92" s="571"/>
      <c r="L92" s="305"/>
    </row>
    <row r="93" spans="1:12" ht="21">
      <c r="A93" s="348"/>
      <c r="B93" s="261" t="s">
        <v>2226</v>
      </c>
      <c r="C93" s="379" t="s">
        <v>2224</v>
      </c>
      <c r="D93" s="262"/>
      <c r="E93" s="262">
        <v>4880</v>
      </c>
      <c r="F93" s="301"/>
      <c r="G93" s="302">
        <f t="shared" si="2"/>
        <v>26412</v>
      </c>
      <c r="H93" s="383"/>
      <c r="K93" s="571"/>
      <c r="L93" s="305"/>
    </row>
    <row r="94" spans="1:12" ht="21">
      <c r="A94" s="348"/>
      <c r="B94" s="261" t="s">
        <v>2227</v>
      </c>
      <c r="C94" s="379" t="s">
        <v>2225</v>
      </c>
      <c r="D94" s="262"/>
      <c r="E94" s="262">
        <v>4880</v>
      </c>
      <c r="F94" s="301"/>
      <c r="G94" s="302">
        <f t="shared" si="2"/>
        <v>21532</v>
      </c>
      <c r="H94" s="383"/>
      <c r="K94" s="571"/>
      <c r="L94" s="305"/>
    </row>
    <row r="95" spans="1:12" ht="21">
      <c r="A95" s="348"/>
      <c r="B95" s="261" t="s">
        <v>2440</v>
      </c>
      <c r="C95" s="379" t="s">
        <v>2439</v>
      </c>
      <c r="D95" s="262"/>
      <c r="E95" s="262">
        <v>5280</v>
      </c>
      <c r="F95" s="301"/>
      <c r="G95" s="302">
        <f t="shared" si="2"/>
        <v>16252</v>
      </c>
      <c r="H95" s="383"/>
      <c r="K95" s="571"/>
      <c r="L95" s="305"/>
    </row>
    <row r="96" spans="1:12" ht="21">
      <c r="A96" s="348"/>
      <c r="B96" s="261" t="s">
        <v>2441</v>
      </c>
      <c r="C96" s="379" t="s">
        <v>2439</v>
      </c>
      <c r="D96" s="262"/>
      <c r="E96" s="262">
        <v>5280</v>
      </c>
      <c r="F96" s="301"/>
      <c r="G96" s="302">
        <f t="shared" si="2"/>
        <v>10972</v>
      </c>
      <c r="H96" s="383"/>
      <c r="K96" s="571"/>
      <c r="L96" s="305"/>
    </row>
    <row r="97" spans="1:12" ht="21">
      <c r="A97" s="348"/>
      <c r="B97" s="261" t="s">
        <v>2442</v>
      </c>
      <c r="C97" s="379" t="s">
        <v>2439</v>
      </c>
      <c r="D97" s="262"/>
      <c r="E97" s="262">
        <v>5280</v>
      </c>
      <c r="F97" s="301"/>
      <c r="G97" s="302">
        <f t="shared" si="2"/>
        <v>5692</v>
      </c>
      <c r="H97" s="383"/>
      <c r="K97" s="571"/>
      <c r="L97" s="305"/>
    </row>
    <row r="98" spans="1:12" ht="21">
      <c r="A98" s="348"/>
      <c r="B98" s="261"/>
      <c r="C98" s="379"/>
      <c r="D98" s="262"/>
      <c r="E98" s="262"/>
      <c r="F98" s="301"/>
      <c r="G98" s="302"/>
      <c r="H98" s="383"/>
      <c r="K98" s="571"/>
      <c r="L98" s="305"/>
    </row>
    <row r="99" spans="1:12" ht="21">
      <c r="A99" s="348"/>
      <c r="B99" s="261"/>
      <c r="C99" s="379"/>
      <c r="D99" s="262"/>
      <c r="E99" s="262"/>
      <c r="F99" s="301"/>
      <c r="G99" s="302"/>
      <c r="H99" s="383"/>
      <c r="K99" s="571"/>
      <c r="L99" s="305"/>
    </row>
    <row r="100" spans="1:12" ht="21">
      <c r="A100" s="348"/>
      <c r="B100" s="261"/>
      <c r="C100" s="239" t="s">
        <v>1795</v>
      </c>
      <c r="D100" s="262">
        <v>100000</v>
      </c>
      <c r="E100" s="262"/>
      <c r="F100" s="301"/>
      <c r="G100" s="302">
        <f>D100-E100</f>
        <v>100000</v>
      </c>
      <c r="H100" s="383"/>
      <c r="K100" s="571"/>
      <c r="L100" s="305"/>
    </row>
    <row r="101" spans="1:12" ht="21">
      <c r="A101" s="348" t="s">
        <v>1943</v>
      </c>
      <c r="B101" s="261" t="s">
        <v>1941</v>
      </c>
      <c r="C101" s="239" t="s">
        <v>2204</v>
      </c>
      <c r="D101" s="262"/>
      <c r="E101" s="262">
        <v>6600</v>
      </c>
      <c r="F101" s="303"/>
      <c r="G101" s="302">
        <f>G100-E101</f>
        <v>93400</v>
      </c>
      <c r="H101" s="383"/>
      <c r="K101" s="571"/>
      <c r="L101" s="305"/>
    </row>
    <row r="102" spans="1:12" ht="21">
      <c r="A102" s="348"/>
      <c r="B102" s="261"/>
      <c r="C102" s="239"/>
      <c r="D102" s="262"/>
      <c r="E102" s="262"/>
      <c r="F102" s="303"/>
      <c r="G102" s="302"/>
      <c r="H102" s="383"/>
      <c r="K102" s="571"/>
      <c r="L102" s="305"/>
    </row>
    <row r="103" spans="1:12" ht="21">
      <c r="A103" s="348" t="s">
        <v>1461</v>
      </c>
      <c r="B103" s="254" t="s">
        <v>1469</v>
      </c>
      <c r="C103" s="113" t="s">
        <v>1793</v>
      </c>
      <c r="D103" s="303">
        <v>100000</v>
      </c>
      <c r="E103" s="257"/>
      <c r="F103" s="257"/>
      <c r="G103" s="475">
        <v>100000</v>
      </c>
      <c r="H103" s="238" t="s">
        <v>1471</v>
      </c>
      <c r="K103" s="571"/>
      <c r="L103" s="305"/>
    </row>
    <row r="104" spans="1:12" ht="21">
      <c r="A104" s="348" t="s">
        <v>1943</v>
      </c>
      <c r="B104" s="254" t="s">
        <v>1944</v>
      </c>
      <c r="C104" s="239" t="s">
        <v>2418</v>
      </c>
      <c r="D104" s="262"/>
      <c r="E104" s="262">
        <v>27000</v>
      </c>
      <c r="F104" s="301"/>
      <c r="G104" s="302">
        <f>G103-E104</f>
        <v>73000</v>
      </c>
      <c r="H104" s="383"/>
      <c r="K104" s="571"/>
      <c r="L104" s="305"/>
    </row>
    <row r="105" spans="1:12" ht="21">
      <c r="A105" s="348" t="s">
        <v>2375</v>
      </c>
      <c r="B105" s="261" t="s">
        <v>2417</v>
      </c>
      <c r="C105" s="239" t="s">
        <v>2418</v>
      </c>
      <c r="D105" s="262"/>
      <c r="E105" s="262">
        <v>6000</v>
      </c>
      <c r="F105" s="301"/>
      <c r="G105" s="302">
        <f>G104-E105</f>
        <v>67000</v>
      </c>
      <c r="H105" s="383"/>
      <c r="K105" s="571"/>
      <c r="L105" s="305"/>
    </row>
    <row r="106" spans="1:12" ht="21">
      <c r="A106" s="348"/>
      <c r="B106" s="261"/>
      <c r="C106" s="239"/>
      <c r="D106" s="262"/>
      <c r="E106" s="262"/>
      <c r="F106" s="301"/>
      <c r="G106" s="302"/>
      <c r="H106" s="383"/>
      <c r="K106" s="571"/>
      <c r="L106" s="305"/>
    </row>
    <row r="107" spans="1:12" ht="21">
      <c r="A107" s="348"/>
      <c r="B107" s="261"/>
      <c r="C107" s="239"/>
      <c r="D107" s="262"/>
      <c r="E107" s="262"/>
      <c r="F107" s="301"/>
      <c r="G107" s="302"/>
      <c r="H107" s="383"/>
      <c r="K107" s="571"/>
      <c r="L107" s="305"/>
    </row>
    <row r="108" spans="1:12" ht="21">
      <c r="A108" s="348" t="s">
        <v>1741</v>
      </c>
      <c r="B108" s="261" t="s">
        <v>1742</v>
      </c>
      <c r="C108" s="239" t="s">
        <v>1743</v>
      </c>
      <c r="D108" s="262"/>
      <c r="E108" s="346"/>
      <c r="F108" s="301"/>
      <c r="G108" s="302"/>
      <c r="H108" s="383" t="s">
        <v>1471</v>
      </c>
      <c r="K108" s="571"/>
      <c r="L108" s="305"/>
    </row>
    <row r="109" spans="1:12" ht="21">
      <c r="A109" s="348"/>
      <c r="B109" s="261"/>
      <c r="C109" s="239" t="s">
        <v>2201</v>
      </c>
      <c r="D109" s="437">
        <v>50000</v>
      </c>
      <c r="E109" s="346"/>
      <c r="F109" s="301"/>
      <c r="G109" s="302">
        <f>D109-E109</f>
        <v>50000</v>
      </c>
      <c r="H109" s="383"/>
      <c r="K109" s="571"/>
      <c r="L109" s="305"/>
    </row>
    <row r="110" spans="1:12" ht="21">
      <c r="A110" s="348"/>
      <c r="B110" s="261"/>
      <c r="C110" s="239"/>
      <c r="D110" s="437"/>
      <c r="E110" s="346"/>
      <c r="F110" s="301"/>
      <c r="G110" s="302"/>
      <c r="H110" s="383"/>
      <c r="K110" s="571"/>
      <c r="L110" s="305"/>
    </row>
    <row r="111" spans="1:12" ht="21">
      <c r="A111" s="348"/>
      <c r="B111" s="261"/>
      <c r="C111" s="239"/>
      <c r="D111" s="437"/>
      <c r="E111" s="346"/>
      <c r="F111" s="301"/>
      <c r="G111" s="302"/>
      <c r="H111" s="383"/>
      <c r="K111" s="571"/>
      <c r="L111" s="305"/>
    </row>
    <row r="112" spans="1:12" ht="21">
      <c r="A112" s="348"/>
      <c r="B112" s="261"/>
      <c r="C112" s="239" t="s">
        <v>2202</v>
      </c>
      <c r="D112" s="437">
        <v>50000</v>
      </c>
      <c r="E112" s="346"/>
      <c r="F112" s="301"/>
      <c r="G112" s="302">
        <f>D112-E112</f>
        <v>50000</v>
      </c>
      <c r="H112" s="383"/>
      <c r="K112" s="571"/>
      <c r="L112" s="305"/>
    </row>
    <row r="113" spans="1:12" ht="21">
      <c r="A113" s="348"/>
      <c r="B113" s="261"/>
      <c r="C113" s="239"/>
      <c r="D113" s="437"/>
      <c r="E113" s="346"/>
      <c r="F113" s="301"/>
      <c r="G113" s="302"/>
      <c r="H113" s="383"/>
      <c r="K113" s="571"/>
      <c r="L113" s="305"/>
    </row>
    <row r="114" spans="1:12" ht="21">
      <c r="A114" s="348"/>
      <c r="B114" s="261"/>
      <c r="C114" s="239"/>
      <c r="D114" s="437"/>
      <c r="E114" s="346"/>
      <c r="F114" s="301"/>
      <c r="G114" s="302"/>
      <c r="H114" s="383"/>
      <c r="K114" s="571"/>
      <c r="L114" s="305"/>
    </row>
    <row r="115" spans="1:12" ht="21">
      <c r="A115" s="348"/>
      <c r="B115" s="261"/>
      <c r="C115" s="239" t="s">
        <v>1796</v>
      </c>
      <c r="D115" s="437">
        <v>50000</v>
      </c>
      <c r="E115" s="346"/>
      <c r="F115" s="301"/>
      <c r="G115" s="302">
        <f>D115-E115</f>
        <v>50000</v>
      </c>
      <c r="H115" s="383"/>
      <c r="K115" s="571"/>
      <c r="L115" s="305"/>
    </row>
    <row r="116" spans="1:12" ht="21">
      <c r="A116" s="348" t="s">
        <v>2590</v>
      </c>
      <c r="B116" s="261" t="s">
        <v>2603</v>
      </c>
      <c r="C116" s="239" t="s">
        <v>2604</v>
      </c>
      <c r="D116" s="262"/>
      <c r="E116" s="262">
        <v>50000</v>
      </c>
      <c r="F116" s="301"/>
      <c r="G116" s="302">
        <f>G115-E116</f>
        <v>0</v>
      </c>
      <c r="H116" s="383"/>
      <c r="K116" s="571"/>
      <c r="L116" s="305"/>
    </row>
    <row r="117" spans="1:12" ht="21">
      <c r="A117" s="348"/>
      <c r="B117" s="261"/>
      <c r="C117" s="239"/>
      <c r="D117" s="262"/>
      <c r="E117" s="346"/>
      <c r="F117" s="301"/>
      <c r="G117" s="302"/>
      <c r="H117" s="383"/>
      <c r="K117" s="571"/>
      <c r="L117" s="305"/>
    </row>
    <row r="118" spans="1:12" ht="21">
      <c r="A118" s="348"/>
      <c r="B118" s="261"/>
      <c r="C118" s="330" t="s">
        <v>2474</v>
      </c>
      <c r="D118" s="507"/>
      <c r="E118" s="507">
        <f>SUM(E90:E116)</f>
        <v>183908</v>
      </c>
      <c r="F118" s="301"/>
      <c r="G118" s="302"/>
      <c r="H118" s="383"/>
      <c r="K118" s="571"/>
      <c r="L118" s="305"/>
    </row>
    <row r="119" spans="1:12" ht="21">
      <c r="A119" s="348"/>
      <c r="B119" s="261"/>
      <c r="C119" s="542"/>
      <c r="D119" s="543"/>
      <c r="E119" s="540"/>
      <c r="F119" s="255"/>
      <c r="G119" s="302"/>
      <c r="H119" s="317"/>
      <c r="K119" s="571"/>
      <c r="L119" s="305"/>
    </row>
    <row r="120" spans="1:12" ht="21.75" thickBot="1">
      <c r="A120" s="273"/>
      <c r="B120" s="310"/>
      <c r="C120" s="298" t="s">
        <v>391</v>
      </c>
      <c r="D120" s="337">
        <f>D87+D89+D100+D103+D109+D112+D115</f>
        <v>3839500</v>
      </c>
      <c r="E120" s="337">
        <f>E87+E118</f>
        <v>1838103</v>
      </c>
      <c r="F120" s="337">
        <f>F87+F89+F100+F103+F109+F112+F115</f>
        <v>0</v>
      </c>
      <c r="G120" s="337">
        <f>D120-E120</f>
        <v>2001397</v>
      </c>
      <c r="H120" s="258"/>
      <c r="K120" s="571"/>
      <c r="L120" s="305"/>
    </row>
    <row r="121" spans="4:12" ht="21.75" thickTop="1">
      <c r="D121" s="304"/>
      <c r="F121" s="345"/>
      <c r="G121" s="448"/>
      <c r="J121" s="322"/>
      <c r="K121" s="571"/>
      <c r="L121" s="305"/>
    </row>
    <row r="122" spans="4:10" ht="21">
      <c r="D122" s="304"/>
      <c r="E122" s="299"/>
      <c r="F122" s="331"/>
      <c r="G122" s="299"/>
      <c r="J122" s="322"/>
    </row>
    <row r="123" spans="4:13" ht="21">
      <c r="D123" s="304"/>
      <c r="E123" s="299"/>
      <c r="G123" s="299"/>
      <c r="J123" s="299"/>
      <c r="M123" s="299"/>
    </row>
    <row r="124" spans="3:13" ht="21">
      <c r="C124" s="331"/>
      <c r="E124" s="299"/>
      <c r="G124" s="331"/>
      <c r="M124" s="299"/>
    </row>
    <row r="125" spans="3:15" ht="21">
      <c r="C125" s="331"/>
      <c r="E125" s="331"/>
      <c r="G125" s="331"/>
      <c r="M125" s="331"/>
      <c r="O125" s="331"/>
    </row>
    <row r="126" spans="5:15" ht="21">
      <c r="E126" s="306"/>
      <c r="F126" s="299"/>
      <c r="G126" s="331"/>
      <c r="M126" s="299"/>
      <c r="N126" s="299"/>
      <c r="O126" s="331"/>
    </row>
    <row r="127" spans="2:15" ht="21">
      <c r="B127" s="305"/>
      <c r="C127" s="313"/>
      <c r="D127" s="338"/>
      <c r="E127" s="339"/>
      <c r="G127" s="340"/>
      <c r="O127" s="340"/>
    </row>
    <row r="128" spans="2:5" ht="21">
      <c r="B128" s="305"/>
      <c r="C128" s="305"/>
      <c r="D128" s="307"/>
      <c r="E128" s="306"/>
    </row>
    <row r="129" spans="2:15" ht="21">
      <c r="B129" s="305"/>
      <c r="C129" s="305"/>
      <c r="D129" s="307"/>
      <c r="E129" s="306"/>
      <c r="G129" s="299"/>
      <c r="O129" s="299"/>
    </row>
    <row r="130" spans="2:7" ht="21">
      <c r="B130" s="305"/>
      <c r="C130" s="305"/>
      <c r="D130" s="307"/>
      <c r="E130" s="306"/>
      <c r="G130" s="299"/>
    </row>
    <row r="131" spans="2:5" ht="21">
      <c r="B131" s="305"/>
      <c r="C131" s="305"/>
      <c r="D131" s="341"/>
      <c r="E131" s="313"/>
    </row>
    <row r="132" spans="2:5" ht="21">
      <c r="B132" s="305"/>
      <c r="C132" s="305"/>
      <c r="D132" s="305"/>
      <c r="E132" s="306"/>
    </row>
    <row r="133" spans="2:5" ht="21">
      <c r="B133" s="305"/>
      <c r="C133" s="305"/>
      <c r="D133" s="305"/>
      <c r="E133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3138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1750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1751</v>
      </c>
      <c r="B7" s="254" t="s">
        <v>1469</v>
      </c>
      <c r="C7" s="113" t="s">
        <v>1752</v>
      </c>
      <c r="D7" s="257">
        <v>350000</v>
      </c>
      <c r="E7" s="257"/>
      <c r="F7" s="257"/>
      <c r="G7" s="475">
        <v>350000</v>
      </c>
      <c r="H7" s="238" t="s">
        <v>1713</v>
      </c>
    </row>
    <row r="8" spans="1:8" ht="17.25">
      <c r="A8" s="348" t="s">
        <v>3120</v>
      </c>
      <c r="B8" s="254" t="s">
        <v>1062</v>
      </c>
      <c r="C8" s="113" t="s">
        <v>3122</v>
      </c>
      <c r="D8" s="257"/>
      <c r="E8" s="257">
        <v>75720</v>
      </c>
      <c r="F8" s="257"/>
      <c r="G8" s="475">
        <f>G7-E8</f>
        <v>274280</v>
      </c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 t="s">
        <v>2596</v>
      </c>
      <c r="B10" s="254" t="s">
        <v>2597</v>
      </c>
      <c r="C10" s="113" t="s">
        <v>2598</v>
      </c>
      <c r="D10" s="257">
        <v>284000</v>
      </c>
      <c r="E10" s="257"/>
      <c r="F10" s="257"/>
      <c r="G10" s="256">
        <v>284000</v>
      </c>
      <c r="H10" s="258" t="s">
        <v>1713</v>
      </c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/>
      <c r="B14" s="254"/>
      <c r="C14" s="113"/>
      <c r="D14" s="257"/>
      <c r="E14" s="257"/>
      <c r="F14" s="257"/>
      <c r="G14" s="256"/>
      <c r="H14" s="25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12" ht="17.25">
      <c r="A27" s="348"/>
      <c r="B27" s="261"/>
      <c r="C27" s="375"/>
      <c r="D27" s="301"/>
      <c r="E27" s="255"/>
      <c r="F27" s="255"/>
      <c r="G27" s="302"/>
      <c r="H27" s="317"/>
      <c r="K27" s="306"/>
      <c r="L27" s="305"/>
    </row>
    <row r="28" spans="1:12" ht="18" thickBot="1">
      <c r="A28" s="273"/>
      <c r="B28" s="310"/>
      <c r="C28" s="298" t="s">
        <v>391</v>
      </c>
      <c r="D28" s="337">
        <f>SUM(D7:D27)</f>
        <v>634000</v>
      </c>
      <c r="E28" s="337">
        <f>SUM(E7:E27)</f>
        <v>75720</v>
      </c>
      <c r="F28" s="337">
        <f>SUM(F7:F27)</f>
        <v>0</v>
      </c>
      <c r="G28" s="328">
        <f>D28-E28-F28</f>
        <v>558280</v>
      </c>
      <c r="H28" s="258"/>
      <c r="K28" s="306"/>
      <c r="L28" s="305"/>
    </row>
    <row r="29" spans="4:12" ht="18" thickTop="1">
      <c r="D29" s="304"/>
      <c r="F29" s="345"/>
      <c r="G29" s="448"/>
      <c r="J29" s="322"/>
      <c r="K29" s="306"/>
      <c r="L29" s="305"/>
    </row>
    <row r="30" spans="4:10" ht="17.25">
      <c r="D30" s="304"/>
      <c r="E30" s="299"/>
      <c r="F30" s="331"/>
      <c r="G30" s="299"/>
      <c r="J30" s="322"/>
    </row>
    <row r="31" spans="4:13" ht="17.25">
      <c r="D31" s="304"/>
      <c r="E31" s="299"/>
      <c r="G31" s="299"/>
      <c r="J31" s="299"/>
      <c r="M31" s="299"/>
    </row>
    <row r="32" spans="3:13" ht="17.25">
      <c r="C32" s="331"/>
      <c r="E32" s="299"/>
      <c r="G32" s="331"/>
      <c r="M32" s="299"/>
    </row>
    <row r="33" spans="3:15" ht="17.25">
      <c r="C33" s="331"/>
      <c r="E33" s="331"/>
      <c r="G33" s="331"/>
      <c r="M33" s="331"/>
      <c r="O33" s="331"/>
    </row>
    <row r="34" spans="5:15" ht="17.25">
      <c r="E34" s="306"/>
      <c r="F34" s="299"/>
      <c r="G34" s="331"/>
      <c r="M34" s="299"/>
      <c r="N34" s="299"/>
      <c r="O34" s="331"/>
    </row>
    <row r="35" spans="2:15" ht="17.25">
      <c r="B35" s="305"/>
      <c r="C35" s="313"/>
      <c r="D35" s="338"/>
      <c r="E35" s="339"/>
      <c r="G35" s="340"/>
      <c r="O35" s="340"/>
    </row>
    <row r="36" spans="2:5" ht="17.25">
      <c r="B36" s="305"/>
      <c r="C36" s="305"/>
      <c r="D36" s="307"/>
      <c r="E36" s="306"/>
    </row>
    <row r="37" spans="2:15" ht="17.25">
      <c r="B37" s="305"/>
      <c r="C37" s="305"/>
      <c r="D37" s="307"/>
      <c r="E37" s="306"/>
      <c r="G37" s="299"/>
      <c r="O37" s="299"/>
    </row>
    <row r="38" spans="2:7" ht="17.25">
      <c r="B38" s="305"/>
      <c r="C38" s="305"/>
      <c r="D38" s="307"/>
      <c r="E38" s="306"/>
      <c r="G38" s="299"/>
    </row>
    <row r="39" spans="2:5" ht="17.25">
      <c r="B39" s="305"/>
      <c r="C39" s="305"/>
      <c r="D39" s="341"/>
      <c r="E39" s="313"/>
    </row>
    <row r="40" spans="2:5" ht="17.25">
      <c r="B40" s="305"/>
      <c r="C40" s="305"/>
      <c r="D40" s="305"/>
      <c r="E40" s="306"/>
    </row>
    <row r="41" spans="2:5" ht="17.25">
      <c r="B41" s="305"/>
      <c r="C41" s="305"/>
      <c r="D41" s="305"/>
      <c r="E4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3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7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3138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1468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2263</v>
      </c>
      <c r="B7" s="254" t="s">
        <v>2268</v>
      </c>
      <c r="C7" s="113" t="s">
        <v>2269</v>
      </c>
      <c r="D7" s="257">
        <v>346320</v>
      </c>
      <c r="E7" s="257"/>
      <c r="F7" s="257"/>
      <c r="G7" s="475">
        <v>346320</v>
      </c>
      <c r="H7" s="238" t="s">
        <v>39</v>
      </c>
    </row>
    <row r="8" spans="1:8" ht="17.25">
      <c r="A8" s="348"/>
      <c r="B8" s="254"/>
      <c r="C8" s="237" t="s">
        <v>2500</v>
      </c>
      <c r="D8" s="257"/>
      <c r="E8" s="257"/>
      <c r="F8" s="257"/>
      <c r="G8" s="475"/>
      <c r="H8" s="238"/>
    </row>
    <row r="9" spans="1:8" ht="17.25">
      <c r="A9" s="348" t="s">
        <v>2877</v>
      </c>
      <c r="B9" s="261" t="s">
        <v>2890</v>
      </c>
      <c r="C9" s="113" t="s">
        <v>2501</v>
      </c>
      <c r="D9" s="257">
        <v>3120</v>
      </c>
      <c r="E9" s="257">
        <v>3120</v>
      </c>
      <c r="F9" s="257"/>
      <c r="G9" s="256">
        <f>D9-E9</f>
        <v>0</v>
      </c>
      <c r="H9" s="258"/>
    </row>
    <row r="10" spans="1:8" ht="17.25">
      <c r="A10" s="348" t="s">
        <v>2596</v>
      </c>
      <c r="B10" s="261" t="s">
        <v>2626</v>
      </c>
      <c r="C10" s="113" t="s">
        <v>2098</v>
      </c>
      <c r="D10" s="257">
        <v>3120</v>
      </c>
      <c r="E10" s="257">
        <v>3120</v>
      </c>
      <c r="F10" s="257"/>
      <c r="G10" s="256">
        <f aca="true" t="shared" si="0" ref="G10:G73">D10-E10</f>
        <v>0</v>
      </c>
      <c r="H10" s="258"/>
    </row>
    <row r="11" spans="1:8" ht="17.25">
      <c r="A11" s="348" t="s">
        <v>2596</v>
      </c>
      <c r="B11" s="261" t="s">
        <v>2626</v>
      </c>
      <c r="C11" s="113" t="s">
        <v>2093</v>
      </c>
      <c r="D11" s="257">
        <v>3120</v>
      </c>
      <c r="E11" s="257">
        <v>3120</v>
      </c>
      <c r="F11" s="257"/>
      <c r="G11" s="256">
        <f t="shared" si="0"/>
        <v>0</v>
      </c>
      <c r="H11" s="258"/>
    </row>
    <row r="12" spans="1:8" ht="17.25">
      <c r="A12" s="348" t="s">
        <v>2571</v>
      </c>
      <c r="B12" s="261" t="s">
        <v>827</v>
      </c>
      <c r="C12" s="113" t="s">
        <v>301</v>
      </c>
      <c r="D12" s="257">
        <v>3120</v>
      </c>
      <c r="E12" s="257">
        <v>3120</v>
      </c>
      <c r="F12" s="257"/>
      <c r="G12" s="256">
        <f t="shared" si="0"/>
        <v>0</v>
      </c>
      <c r="H12" s="258"/>
    </row>
    <row r="13" spans="1:8" ht="17.25">
      <c r="A13" s="348" t="s">
        <v>2596</v>
      </c>
      <c r="B13" s="261" t="s">
        <v>2626</v>
      </c>
      <c r="C13" s="113" t="s">
        <v>72</v>
      </c>
      <c r="D13" s="257">
        <v>3120</v>
      </c>
      <c r="E13" s="257">
        <v>3120</v>
      </c>
      <c r="F13" s="257"/>
      <c r="G13" s="256">
        <f t="shared" si="0"/>
        <v>0</v>
      </c>
      <c r="H13" s="258"/>
    </row>
    <row r="14" spans="1:8" ht="17.25">
      <c r="A14" s="348" t="s">
        <v>2596</v>
      </c>
      <c r="B14" s="261" t="s">
        <v>2624</v>
      </c>
      <c r="C14" s="113" t="s">
        <v>2121</v>
      </c>
      <c r="D14" s="257">
        <v>3120</v>
      </c>
      <c r="E14" s="257">
        <v>3120</v>
      </c>
      <c r="F14" s="257"/>
      <c r="G14" s="256">
        <f t="shared" si="0"/>
        <v>0</v>
      </c>
      <c r="H14" s="258"/>
    </row>
    <row r="15" spans="1:8" ht="17.25">
      <c r="A15" s="348" t="s">
        <v>2922</v>
      </c>
      <c r="B15" s="261" t="s">
        <v>2949</v>
      </c>
      <c r="C15" s="113" t="s">
        <v>2108</v>
      </c>
      <c r="D15" s="257">
        <v>3120</v>
      </c>
      <c r="E15" s="257">
        <v>3120</v>
      </c>
      <c r="F15" s="257"/>
      <c r="G15" s="256">
        <f t="shared" si="0"/>
        <v>0</v>
      </c>
      <c r="H15" s="258"/>
    </row>
    <row r="16" spans="1:8" ht="17.25">
      <c r="A16" s="348" t="s">
        <v>2490</v>
      </c>
      <c r="B16" s="261" t="s">
        <v>2569</v>
      </c>
      <c r="C16" s="113" t="s">
        <v>2502</v>
      </c>
      <c r="D16" s="257">
        <v>3120</v>
      </c>
      <c r="E16" s="257">
        <v>3120</v>
      </c>
      <c r="F16" s="257"/>
      <c r="G16" s="256">
        <f t="shared" si="0"/>
        <v>0</v>
      </c>
      <c r="H16" s="258"/>
    </row>
    <row r="17" spans="1:8" ht="17.25">
      <c r="A17" s="348" t="s">
        <v>2490</v>
      </c>
      <c r="B17" s="261" t="s">
        <v>2569</v>
      </c>
      <c r="C17" s="113" t="s">
        <v>2503</v>
      </c>
      <c r="D17" s="257">
        <v>3120</v>
      </c>
      <c r="E17" s="257">
        <v>3120</v>
      </c>
      <c r="F17" s="257"/>
      <c r="G17" s="256">
        <f t="shared" si="0"/>
        <v>0</v>
      </c>
      <c r="H17" s="258"/>
    </row>
    <row r="18" spans="1:8" ht="17.25">
      <c r="A18" s="348" t="s">
        <v>2772</v>
      </c>
      <c r="B18" s="254" t="s">
        <v>2773</v>
      </c>
      <c r="C18" s="113" t="s">
        <v>298</v>
      </c>
      <c r="D18" s="257">
        <v>3120</v>
      </c>
      <c r="E18" s="257">
        <v>3120</v>
      </c>
      <c r="F18" s="257"/>
      <c r="G18" s="256">
        <f t="shared" si="0"/>
        <v>0</v>
      </c>
      <c r="H18" s="258"/>
    </row>
    <row r="19" spans="1:8" ht="17.25">
      <c r="A19" s="348" t="s">
        <v>2883</v>
      </c>
      <c r="B19" s="254" t="s">
        <v>2917</v>
      </c>
      <c r="C19" s="113" t="s">
        <v>2504</v>
      </c>
      <c r="D19" s="257">
        <v>3120</v>
      </c>
      <c r="E19" s="257">
        <v>3120</v>
      </c>
      <c r="F19" s="257"/>
      <c r="G19" s="256">
        <f t="shared" si="0"/>
        <v>0</v>
      </c>
      <c r="H19" s="258"/>
    </row>
    <row r="20" spans="1:8" ht="17.25">
      <c r="A20" s="348"/>
      <c r="B20" s="254">
        <v>12</v>
      </c>
      <c r="C20" s="113" t="s">
        <v>313</v>
      </c>
      <c r="D20" s="257">
        <v>3120</v>
      </c>
      <c r="E20" s="257"/>
      <c r="F20" s="257"/>
      <c r="G20" s="256">
        <f t="shared" si="0"/>
        <v>3120</v>
      </c>
      <c r="H20" s="258"/>
    </row>
    <row r="21" spans="1:8" ht="17.25">
      <c r="A21" s="348" t="s">
        <v>2772</v>
      </c>
      <c r="B21" s="254" t="s">
        <v>2773</v>
      </c>
      <c r="C21" s="113" t="s">
        <v>406</v>
      </c>
      <c r="D21" s="257">
        <v>3120</v>
      </c>
      <c r="E21" s="257">
        <v>3120</v>
      </c>
      <c r="F21" s="257"/>
      <c r="G21" s="256">
        <f t="shared" si="0"/>
        <v>0</v>
      </c>
      <c r="H21" s="258"/>
    </row>
    <row r="22" spans="1:8" ht="17.25">
      <c r="A22" s="348" t="s">
        <v>2596</v>
      </c>
      <c r="B22" s="261" t="s">
        <v>2626</v>
      </c>
      <c r="C22" s="113" t="s">
        <v>2122</v>
      </c>
      <c r="D22" s="257">
        <v>3120</v>
      </c>
      <c r="E22" s="257">
        <v>3120</v>
      </c>
      <c r="F22" s="257"/>
      <c r="G22" s="256">
        <f t="shared" si="0"/>
        <v>0</v>
      </c>
      <c r="H22" s="258"/>
    </row>
    <row r="23" spans="1:8" ht="17.25">
      <c r="A23" s="348" t="s">
        <v>2747</v>
      </c>
      <c r="B23" s="254" t="s">
        <v>2774</v>
      </c>
      <c r="C23" s="113" t="s">
        <v>2099</v>
      </c>
      <c r="D23" s="257">
        <v>3120</v>
      </c>
      <c r="E23" s="257">
        <v>3120</v>
      </c>
      <c r="F23" s="257"/>
      <c r="G23" s="256">
        <f t="shared" si="0"/>
        <v>0</v>
      </c>
      <c r="H23" s="258"/>
    </row>
    <row r="24" spans="1:8" ht="17.25">
      <c r="A24" s="348" t="s">
        <v>2490</v>
      </c>
      <c r="B24" s="261" t="s">
        <v>2569</v>
      </c>
      <c r="C24" s="113" t="s">
        <v>315</v>
      </c>
      <c r="D24" s="257">
        <v>3120</v>
      </c>
      <c r="E24" s="257">
        <v>3120</v>
      </c>
      <c r="F24" s="257"/>
      <c r="G24" s="256">
        <f t="shared" si="0"/>
        <v>0</v>
      </c>
      <c r="H24" s="258"/>
    </row>
    <row r="25" spans="1:8" ht="17.25">
      <c r="A25" s="348" t="s">
        <v>2669</v>
      </c>
      <c r="B25" s="254" t="s">
        <v>2685</v>
      </c>
      <c r="C25" s="113" t="s">
        <v>260</v>
      </c>
      <c r="D25" s="257">
        <v>3120</v>
      </c>
      <c r="E25" s="257">
        <v>3120</v>
      </c>
      <c r="F25" s="257"/>
      <c r="G25" s="256">
        <f t="shared" si="0"/>
        <v>0</v>
      </c>
      <c r="H25" s="258"/>
    </row>
    <row r="26" spans="1:8" ht="17.25">
      <c r="A26" s="348" t="s">
        <v>2877</v>
      </c>
      <c r="B26" s="254" t="s">
        <v>1035</v>
      </c>
      <c r="C26" s="113" t="s">
        <v>2113</v>
      </c>
      <c r="D26" s="257">
        <v>3120</v>
      </c>
      <c r="E26" s="257">
        <v>3120</v>
      </c>
      <c r="F26" s="257"/>
      <c r="G26" s="256">
        <f t="shared" si="0"/>
        <v>0</v>
      </c>
      <c r="H26" s="258"/>
    </row>
    <row r="27" spans="1:8" ht="17.25">
      <c r="A27" s="348" t="s">
        <v>2596</v>
      </c>
      <c r="B27" s="261" t="s">
        <v>2626</v>
      </c>
      <c r="C27" s="375" t="s">
        <v>2109</v>
      </c>
      <c r="D27" s="257">
        <v>3120</v>
      </c>
      <c r="E27" s="257">
        <v>3120</v>
      </c>
      <c r="F27" s="257"/>
      <c r="G27" s="256">
        <f t="shared" si="0"/>
        <v>0</v>
      </c>
      <c r="H27" s="317"/>
    </row>
    <row r="28" spans="1:8" ht="17.25">
      <c r="A28" s="348" t="s">
        <v>2883</v>
      </c>
      <c r="B28" s="254" t="s">
        <v>2907</v>
      </c>
      <c r="C28" s="375" t="s">
        <v>302</v>
      </c>
      <c r="D28" s="257">
        <v>3120</v>
      </c>
      <c r="E28" s="257">
        <v>3120</v>
      </c>
      <c r="F28" s="257"/>
      <c r="G28" s="256">
        <f t="shared" si="0"/>
        <v>0</v>
      </c>
      <c r="H28" s="317"/>
    </row>
    <row r="29" spans="1:8" ht="17.25">
      <c r="A29" s="348" t="s">
        <v>2877</v>
      </c>
      <c r="B29" s="254" t="s">
        <v>2888</v>
      </c>
      <c r="C29" s="375" t="s">
        <v>2112</v>
      </c>
      <c r="D29" s="257">
        <v>3120</v>
      </c>
      <c r="E29" s="257">
        <v>3120</v>
      </c>
      <c r="F29" s="257"/>
      <c r="G29" s="256">
        <f t="shared" si="0"/>
        <v>0</v>
      </c>
      <c r="H29" s="317"/>
    </row>
    <row r="30" spans="1:8" ht="17.25">
      <c r="A30" s="348" t="s">
        <v>2571</v>
      </c>
      <c r="B30" s="254" t="s">
        <v>2574</v>
      </c>
      <c r="C30" s="375" t="s">
        <v>284</v>
      </c>
      <c r="D30" s="257">
        <v>3120</v>
      </c>
      <c r="E30" s="257">
        <v>3120</v>
      </c>
      <c r="F30" s="257"/>
      <c r="G30" s="256">
        <f t="shared" si="0"/>
        <v>0</v>
      </c>
      <c r="H30" s="317"/>
    </row>
    <row r="31" spans="1:8" ht="17.25">
      <c r="A31" s="348" t="s">
        <v>3120</v>
      </c>
      <c r="B31" s="254" t="s">
        <v>3124</v>
      </c>
      <c r="C31" s="375" t="s">
        <v>2107</v>
      </c>
      <c r="D31" s="257">
        <v>3120</v>
      </c>
      <c r="E31" s="257">
        <v>3120</v>
      </c>
      <c r="F31" s="257"/>
      <c r="G31" s="256">
        <f t="shared" si="0"/>
        <v>0</v>
      </c>
      <c r="H31" s="317"/>
    </row>
    <row r="32" spans="1:8" ht="17.25">
      <c r="A32" s="348" t="s">
        <v>2883</v>
      </c>
      <c r="B32" s="254" t="s">
        <v>2918</v>
      </c>
      <c r="C32" s="375" t="s">
        <v>2116</v>
      </c>
      <c r="D32" s="257">
        <v>3120</v>
      </c>
      <c r="E32" s="257">
        <v>3120</v>
      </c>
      <c r="F32" s="257"/>
      <c r="G32" s="256">
        <f t="shared" si="0"/>
        <v>0</v>
      </c>
      <c r="H32" s="317"/>
    </row>
    <row r="33" spans="1:8" ht="17.25">
      <c r="A33" s="348" t="s">
        <v>2939</v>
      </c>
      <c r="B33" s="261" t="s">
        <v>2961</v>
      </c>
      <c r="C33" s="375" t="s">
        <v>2118</v>
      </c>
      <c r="D33" s="257">
        <v>3120</v>
      </c>
      <c r="E33" s="257">
        <v>3120</v>
      </c>
      <c r="F33" s="257"/>
      <c r="G33" s="256">
        <f t="shared" si="0"/>
        <v>0</v>
      </c>
      <c r="H33" s="317"/>
    </row>
    <row r="34" spans="1:8" ht="17.25">
      <c r="A34" s="348" t="s">
        <v>2672</v>
      </c>
      <c r="B34" s="261" t="s">
        <v>2675</v>
      </c>
      <c r="C34" s="375" t="s">
        <v>285</v>
      </c>
      <c r="D34" s="257">
        <v>3120</v>
      </c>
      <c r="E34" s="257">
        <v>3120</v>
      </c>
      <c r="F34" s="257"/>
      <c r="G34" s="256">
        <f t="shared" si="0"/>
        <v>0</v>
      </c>
      <c r="H34" s="317"/>
    </row>
    <row r="35" spans="1:8" ht="17.25">
      <c r="A35" s="348" t="s">
        <v>2590</v>
      </c>
      <c r="B35" s="254" t="s">
        <v>2609</v>
      </c>
      <c r="C35" s="375" t="s">
        <v>258</v>
      </c>
      <c r="D35" s="257">
        <v>3120</v>
      </c>
      <c r="E35" s="257">
        <v>3120</v>
      </c>
      <c r="F35" s="257"/>
      <c r="G35" s="256">
        <f t="shared" si="0"/>
        <v>0</v>
      </c>
      <c r="H35" s="317"/>
    </row>
    <row r="36" spans="1:8" ht="17.25">
      <c r="A36" s="348" t="s">
        <v>2699</v>
      </c>
      <c r="B36" s="261" t="s">
        <v>2704</v>
      </c>
      <c r="C36" s="375" t="s">
        <v>2100</v>
      </c>
      <c r="D36" s="257">
        <v>3120</v>
      </c>
      <c r="E36" s="257">
        <v>3120</v>
      </c>
      <c r="F36" s="257"/>
      <c r="G36" s="256">
        <f t="shared" si="0"/>
        <v>0</v>
      </c>
      <c r="H36" s="317"/>
    </row>
    <row r="37" spans="1:8" ht="17.25">
      <c r="A37" s="348" t="s">
        <v>2625</v>
      </c>
      <c r="B37" s="254" t="s">
        <v>2641</v>
      </c>
      <c r="C37" s="375" t="s">
        <v>283</v>
      </c>
      <c r="D37" s="257">
        <v>3120</v>
      </c>
      <c r="E37" s="257">
        <v>3120</v>
      </c>
      <c r="F37" s="257"/>
      <c r="G37" s="256">
        <f t="shared" si="0"/>
        <v>0</v>
      </c>
      <c r="H37" s="317"/>
    </row>
    <row r="38" spans="1:8" ht="17.25">
      <c r="A38" s="348" t="s">
        <v>2596</v>
      </c>
      <c r="B38" s="261" t="s">
        <v>2624</v>
      </c>
      <c r="C38" s="375" t="s">
        <v>2115</v>
      </c>
      <c r="D38" s="257">
        <v>3120</v>
      </c>
      <c r="E38" s="257">
        <v>3120</v>
      </c>
      <c r="F38" s="257"/>
      <c r="G38" s="256">
        <f t="shared" si="0"/>
        <v>0</v>
      </c>
      <c r="H38" s="317"/>
    </row>
    <row r="39" spans="1:8" ht="17.25">
      <c r="A39" s="348" t="s">
        <v>2596</v>
      </c>
      <c r="B39" s="261" t="s">
        <v>2626</v>
      </c>
      <c r="C39" s="375" t="s">
        <v>408</v>
      </c>
      <c r="D39" s="257">
        <v>3120</v>
      </c>
      <c r="E39" s="257">
        <v>3120</v>
      </c>
      <c r="F39" s="257"/>
      <c r="G39" s="256">
        <f t="shared" si="0"/>
        <v>0</v>
      </c>
      <c r="H39" s="317"/>
    </row>
    <row r="40" spans="1:8" ht="17.25">
      <c r="A40" s="348" t="s">
        <v>2669</v>
      </c>
      <c r="B40" s="254" t="s">
        <v>2684</v>
      </c>
      <c r="C40" s="375" t="s">
        <v>2097</v>
      </c>
      <c r="D40" s="257">
        <v>3120</v>
      </c>
      <c r="E40" s="257">
        <v>3120</v>
      </c>
      <c r="F40" s="257"/>
      <c r="G40" s="256">
        <f t="shared" si="0"/>
        <v>0</v>
      </c>
      <c r="H40" s="317"/>
    </row>
    <row r="41" spans="1:8" ht="17.25">
      <c r="A41" s="348" t="s">
        <v>2672</v>
      </c>
      <c r="B41" s="261" t="s">
        <v>2676</v>
      </c>
      <c r="C41" s="375" t="s">
        <v>300</v>
      </c>
      <c r="D41" s="257">
        <v>3120</v>
      </c>
      <c r="E41" s="257">
        <v>3120</v>
      </c>
      <c r="F41" s="257"/>
      <c r="G41" s="256">
        <f t="shared" si="0"/>
        <v>0</v>
      </c>
      <c r="H41" s="317"/>
    </row>
    <row r="42" spans="1:8" ht="17.25">
      <c r="A42" s="348" t="s">
        <v>2571</v>
      </c>
      <c r="B42" s="261" t="s">
        <v>827</v>
      </c>
      <c r="C42" s="375" t="s">
        <v>2505</v>
      </c>
      <c r="D42" s="257">
        <v>3120</v>
      </c>
      <c r="E42" s="257">
        <v>3120</v>
      </c>
      <c r="F42" s="257"/>
      <c r="G42" s="256">
        <f t="shared" si="0"/>
        <v>0</v>
      </c>
      <c r="H42" s="317"/>
    </row>
    <row r="43" spans="1:8" ht="17.25">
      <c r="A43" s="348" t="s">
        <v>2490</v>
      </c>
      <c r="B43" s="261" t="s">
        <v>2569</v>
      </c>
      <c r="C43" s="375" t="s">
        <v>323</v>
      </c>
      <c r="D43" s="257">
        <v>3120</v>
      </c>
      <c r="E43" s="257">
        <v>3120</v>
      </c>
      <c r="F43" s="257"/>
      <c r="G43" s="256">
        <f t="shared" si="0"/>
        <v>0</v>
      </c>
      <c r="H43" s="317"/>
    </row>
    <row r="44" spans="1:8" ht="17.25">
      <c r="A44" s="348" t="s">
        <v>2747</v>
      </c>
      <c r="B44" s="261" t="s">
        <v>2774</v>
      </c>
      <c r="C44" s="375" t="s">
        <v>2103</v>
      </c>
      <c r="D44" s="257">
        <v>3120</v>
      </c>
      <c r="E44" s="257">
        <v>3120</v>
      </c>
      <c r="F44" s="257"/>
      <c r="G44" s="256">
        <f t="shared" si="0"/>
        <v>0</v>
      </c>
      <c r="H44" s="317"/>
    </row>
    <row r="45" spans="1:8" ht="17.25">
      <c r="A45" s="348" t="s">
        <v>2590</v>
      </c>
      <c r="B45" s="254" t="s">
        <v>2609</v>
      </c>
      <c r="C45" s="375" t="s">
        <v>2119</v>
      </c>
      <c r="D45" s="257">
        <v>3120</v>
      </c>
      <c r="E45" s="257">
        <v>3120</v>
      </c>
      <c r="F45" s="257"/>
      <c r="G45" s="256">
        <f t="shared" si="0"/>
        <v>0</v>
      </c>
      <c r="H45" s="317"/>
    </row>
    <row r="46" spans="1:8" ht="17.25">
      <c r="A46" s="348" t="s">
        <v>2596</v>
      </c>
      <c r="B46" s="261" t="s">
        <v>2624</v>
      </c>
      <c r="C46" s="375" t="s">
        <v>2101</v>
      </c>
      <c r="D46" s="257">
        <v>3120</v>
      </c>
      <c r="E46" s="257">
        <v>3120</v>
      </c>
      <c r="F46" s="257"/>
      <c r="G46" s="256">
        <f t="shared" si="0"/>
        <v>0</v>
      </c>
      <c r="H46" s="317"/>
    </row>
    <row r="47" spans="1:8" ht="17.25">
      <c r="A47" s="348" t="s">
        <v>2490</v>
      </c>
      <c r="B47" s="261" t="s">
        <v>2569</v>
      </c>
      <c r="C47" s="375" t="s">
        <v>2094</v>
      </c>
      <c r="D47" s="257">
        <v>3120</v>
      </c>
      <c r="E47" s="257">
        <v>3120</v>
      </c>
      <c r="F47" s="257"/>
      <c r="G47" s="256">
        <f t="shared" si="0"/>
        <v>0</v>
      </c>
      <c r="H47" s="317"/>
    </row>
    <row r="48" spans="1:8" ht="17.25">
      <c r="A48" s="348" t="s">
        <v>2571</v>
      </c>
      <c r="B48" s="254" t="s">
        <v>2575</v>
      </c>
      <c r="C48" s="375" t="s">
        <v>2105</v>
      </c>
      <c r="D48" s="257">
        <v>3120</v>
      </c>
      <c r="E48" s="257">
        <v>3120</v>
      </c>
      <c r="F48" s="257"/>
      <c r="G48" s="256">
        <f t="shared" si="0"/>
        <v>0</v>
      </c>
      <c r="H48" s="317"/>
    </row>
    <row r="49" spans="1:8" ht="17.25">
      <c r="A49" s="348" t="s">
        <v>2672</v>
      </c>
      <c r="B49" s="261" t="s">
        <v>2676</v>
      </c>
      <c r="C49" s="375" t="s">
        <v>1219</v>
      </c>
      <c r="D49" s="257">
        <v>3120</v>
      </c>
      <c r="E49" s="257">
        <v>3120</v>
      </c>
      <c r="F49" s="257"/>
      <c r="G49" s="256">
        <f t="shared" si="0"/>
        <v>0</v>
      </c>
      <c r="H49" s="317"/>
    </row>
    <row r="50" spans="1:8" ht="17.25">
      <c r="A50" s="348" t="s">
        <v>2877</v>
      </c>
      <c r="B50" s="261" t="s">
        <v>975</v>
      </c>
      <c r="C50" s="375" t="s">
        <v>2117</v>
      </c>
      <c r="D50" s="257">
        <v>3120</v>
      </c>
      <c r="E50" s="257">
        <v>3120</v>
      </c>
      <c r="F50" s="257"/>
      <c r="G50" s="256">
        <f t="shared" si="0"/>
        <v>0</v>
      </c>
      <c r="H50" s="317"/>
    </row>
    <row r="51" spans="1:8" ht="17.25">
      <c r="A51" s="348"/>
      <c r="B51" s="254"/>
      <c r="C51" s="237" t="s">
        <v>2506</v>
      </c>
      <c r="D51" s="257"/>
      <c r="E51" s="257"/>
      <c r="F51" s="257"/>
      <c r="G51" s="256"/>
      <c r="H51" s="317"/>
    </row>
    <row r="52" spans="1:8" ht="17.25">
      <c r="A52" s="348" t="s">
        <v>2625</v>
      </c>
      <c r="B52" s="254" t="s">
        <v>2643</v>
      </c>
      <c r="C52" s="375" t="s">
        <v>309</v>
      </c>
      <c r="D52" s="257">
        <v>3120</v>
      </c>
      <c r="E52" s="257">
        <v>3120</v>
      </c>
      <c r="F52" s="257"/>
      <c r="G52" s="256">
        <f t="shared" si="0"/>
        <v>0</v>
      </c>
      <c r="H52" s="317"/>
    </row>
    <row r="53" spans="1:8" ht="17.25">
      <c r="A53" s="348" t="s">
        <v>2490</v>
      </c>
      <c r="B53" s="261" t="s">
        <v>2569</v>
      </c>
      <c r="C53" s="375" t="s">
        <v>2154</v>
      </c>
      <c r="D53" s="257">
        <v>3120</v>
      </c>
      <c r="E53" s="257">
        <v>3120</v>
      </c>
      <c r="F53" s="257"/>
      <c r="G53" s="256">
        <f t="shared" si="0"/>
        <v>0</v>
      </c>
      <c r="H53" s="317"/>
    </row>
    <row r="54" spans="1:8" ht="17.25">
      <c r="A54" s="348" t="s">
        <v>2625</v>
      </c>
      <c r="B54" s="254" t="s">
        <v>2643</v>
      </c>
      <c r="C54" s="375" t="s">
        <v>2169</v>
      </c>
      <c r="D54" s="257">
        <v>3120</v>
      </c>
      <c r="E54" s="257">
        <v>3120</v>
      </c>
      <c r="F54" s="257"/>
      <c r="G54" s="256">
        <f t="shared" si="0"/>
        <v>0</v>
      </c>
      <c r="H54" s="317"/>
    </row>
    <row r="55" spans="1:8" ht="17.25">
      <c r="A55" s="348"/>
      <c r="B55" s="261">
        <v>46</v>
      </c>
      <c r="C55" s="375" t="s">
        <v>2507</v>
      </c>
      <c r="D55" s="257">
        <v>3120</v>
      </c>
      <c r="E55" s="257"/>
      <c r="F55" s="257"/>
      <c r="G55" s="256">
        <f t="shared" si="0"/>
        <v>3120</v>
      </c>
      <c r="H55" s="317"/>
    </row>
    <row r="56" spans="1:8" ht="17.25">
      <c r="A56" s="348" t="s">
        <v>2922</v>
      </c>
      <c r="B56" s="261" t="s">
        <v>2949</v>
      </c>
      <c r="C56" s="375" t="s">
        <v>2149</v>
      </c>
      <c r="D56" s="257">
        <v>3120</v>
      </c>
      <c r="E56" s="257">
        <v>3120</v>
      </c>
      <c r="F56" s="257"/>
      <c r="G56" s="256">
        <f t="shared" si="0"/>
        <v>0</v>
      </c>
      <c r="H56" s="317"/>
    </row>
    <row r="57" spans="1:8" ht="17.25">
      <c r="A57" s="348" t="s">
        <v>2596</v>
      </c>
      <c r="B57" s="261" t="s">
        <v>2626</v>
      </c>
      <c r="C57" s="375" t="s">
        <v>2508</v>
      </c>
      <c r="D57" s="257">
        <v>3120</v>
      </c>
      <c r="E57" s="257">
        <v>3120</v>
      </c>
      <c r="F57" s="257"/>
      <c r="G57" s="256">
        <f t="shared" si="0"/>
        <v>0</v>
      </c>
      <c r="H57" s="317"/>
    </row>
    <row r="58" spans="1:8" ht="17.25">
      <c r="A58" s="348" t="s">
        <v>2596</v>
      </c>
      <c r="B58" s="261" t="s">
        <v>2626</v>
      </c>
      <c r="C58" s="375" t="s">
        <v>2509</v>
      </c>
      <c r="D58" s="257">
        <v>3120</v>
      </c>
      <c r="E58" s="257">
        <v>3120</v>
      </c>
      <c r="F58" s="257"/>
      <c r="G58" s="256">
        <f t="shared" si="0"/>
        <v>0</v>
      </c>
      <c r="H58" s="317"/>
    </row>
    <row r="59" spans="1:8" ht="17.25">
      <c r="A59" s="348" t="s">
        <v>2571</v>
      </c>
      <c r="B59" s="254" t="s">
        <v>2572</v>
      </c>
      <c r="C59" s="375" t="s">
        <v>2510</v>
      </c>
      <c r="D59" s="257">
        <v>3120</v>
      </c>
      <c r="E59" s="257">
        <v>3120</v>
      </c>
      <c r="F59" s="257"/>
      <c r="G59" s="256">
        <f t="shared" si="0"/>
        <v>0</v>
      </c>
      <c r="H59" s="317"/>
    </row>
    <row r="60" spans="1:8" ht="17.25">
      <c r="A60" s="348" t="s">
        <v>2991</v>
      </c>
      <c r="B60" s="261" t="s">
        <v>992</v>
      </c>
      <c r="C60" s="375" t="s">
        <v>2511</v>
      </c>
      <c r="D60" s="257">
        <v>3120</v>
      </c>
      <c r="E60" s="257">
        <v>3120</v>
      </c>
      <c r="F60" s="257"/>
      <c r="G60" s="256">
        <f t="shared" si="0"/>
        <v>0</v>
      </c>
      <c r="H60" s="317"/>
    </row>
    <row r="61" spans="1:8" ht="17.25">
      <c r="A61" s="348"/>
      <c r="B61" s="261">
        <v>52</v>
      </c>
      <c r="C61" s="375" t="s">
        <v>2512</v>
      </c>
      <c r="D61" s="257">
        <v>3120</v>
      </c>
      <c r="E61" s="257"/>
      <c r="F61" s="257"/>
      <c r="G61" s="256">
        <f t="shared" si="0"/>
        <v>3120</v>
      </c>
      <c r="H61" s="317"/>
    </row>
    <row r="62" spans="1:8" ht="17.25">
      <c r="A62" s="348" t="s">
        <v>2490</v>
      </c>
      <c r="B62" s="261" t="s">
        <v>2569</v>
      </c>
      <c r="C62" s="375" t="s">
        <v>2513</v>
      </c>
      <c r="D62" s="257">
        <v>3120</v>
      </c>
      <c r="E62" s="257">
        <v>3120</v>
      </c>
      <c r="F62" s="257"/>
      <c r="G62" s="256">
        <f t="shared" si="0"/>
        <v>0</v>
      </c>
      <c r="H62" s="317"/>
    </row>
    <row r="63" spans="1:8" ht="17.25">
      <c r="A63" s="348" t="s">
        <v>2571</v>
      </c>
      <c r="B63" s="261" t="s">
        <v>2576</v>
      </c>
      <c r="C63" s="375" t="s">
        <v>2514</v>
      </c>
      <c r="D63" s="257">
        <v>3120</v>
      </c>
      <c r="E63" s="257">
        <v>3120</v>
      </c>
      <c r="F63" s="257"/>
      <c r="G63" s="256">
        <f t="shared" si="0"/>
        <v>0</v>
      </c>
      <c r="H63" s="317"/>
    </row>
    <row r="64" spans="1:8" ht="17.25">
      <c r="A64" s="348" t="s">
        <v>2625</v>
      </c>
      <c r="B64" s="254" t="s">
        <v>2644</v>
      </c>
      <c r="C64" s="375" t="s">
        <v>2515</v>
      </c>
      <c r="D64" s="257">
        <v>3120</v>
      </c>
      <c r="E64" s="257">
        <v>3120</v>
      </c>
      <c r="F64" s="257"/>
      <c r="G64" s="256">
        <f t="shared" si="0"/>
        <v>0</v>
      </c>
      <c r="H64" s="317"/>
    </row>
    <row r="65" spans="1:8" ht="17.25">
      <c r="A65" s="348" t="s">
        <v>2669</v>
      </c>
      <c r="B65" s="261" t="s">
        <v>2682</v>
      </c>
      <c r="C65" s="375" t="s">
        <v>2516</v>
      </c>
      <c r="D65" s="257">
        <v>3120</v>
      </c>
      <c r="E65" s="257">
        <v>3120</v>
      </c>
      <c r="F65" s="257"/>
      <c r="G65" s="256">
        <f t="shared" si="0"/>
        <v>0</v>
      </c>
      <c r="H65" s="317"/>
    </row>
    <row r="66" spans="1:8" ht="17.25">
      <c r="A66" s="348" t="s">
        <v>2669</v>
      </c>
      <c r="B66" s="261" t="s">
        <v>2682</v>
      </c>
      <c r="C66" s="375" t="s">
        <v>2517</v>
      </c>
      <c r="D66" s="257">
        <v>3120</v>
      </c>
      <c r="E66" s="257">
        <v>3120</v>
      </c>
      <c r="F66" s="257"/>
      <c r="G66" s="256">
        <f t="shared" si="0"/>
        <v>0</v>
      </c>
      <c r="H66" s="317"/>
    </row>
    <row r="67" spans="1:8" ht="17.25">
      <c r="A67" s="348" t="s">
        <v>2490</v>
      </c>
      <c r="B67" s="261" t="s">
        <v>2569</v>
      </c>
      <c r="C67" s="375" t="s">
        <v>2518</v>
      </c>
      <c r="D67" s="257">
        <v>3120</v>
      </c>
      <c r="E67" s="257">
        <v>3120</v>
      </c>
      <c r="F67" s="257"/>
      <c r="G67" s="256">
        <f t="shared" si="0"/>
        <v>0</v>
      </c>
      <c r="H67" s="317"/>
    </row>
    <row r="68" spans="1:8" ht="17.25">
      <c r="A68" s="348" t="s">
        <v>2647</v>
      </c>
      <c r="B68" s="261" t="s">
        <v>2255</v>
      </c>
      <c r="C68" s="375" t="s">
        <v>2519</v>
      </c>
      <c r="D68" s="257">
        <v>3120</v>
      </c>
      <c r="E68" s="257">
        <v>3120</v>
      </c>
      <c r="F68" s="257"/>
      <c r="G68" s="256">
        <f t="shared" si="0"/>
        <v>0</v>
      </c>
      <c r="H68" s="317"/>
    </row>
    <row r="69" spans="1:8" ht="17.25">
      <c r="A69" s="348" t="s">
        <v>2571</v>
      </c>
      <c r="B69" s="261" t="s">
        <v>2570</v>
      </c>
      <c r="C69" s="375" t="s">
        <v>423</v>
      </c>
      <c r="D69" s="257">
        <v>3120</v>
      </c>
      <c r="E69" s="257">
        <v>3120</v>
      </c>
      <c r="F69" s="257"/>
      <c r="G69" s="256">
        <f t="shared" si="0"/>
        <v>0</v>
      </c>
      <c r="H69" s="317"/>
    </row>
    <row r="70" spans="1:8" ht="17.25">
      <c r="A70" s="348" t="s">
        <v>2991</v>
      </c>
      <c r="B70" s="261" t="s">
        <v>992</v>
      </c>
      <c r="C70" s="375" t="s">
        <v>2520</v>
      </c>
      <c r="D70" s="257">
        <v>3120</v>
      </c>
      <c r="E70" s="257">
        <v>3120</v>
      </c>
      <c r="F70" s="257"/>
      <c r="G70" s="256">
        <f t="shared" si="0"/>
        <v>0</v>
      </c>
      <c r="H70" s="317"/>
    </row>
    <row r="71" spans="1:8" ht="17.25">
      <c r="A71" s="348" t="s">
        <v>2699</v>
      </c>
      <c r="B71" s="261" t="s">
        <v>2704</v>
      </c>
      <c r="C71" s="375" t="s">
        <v>2521</v>
      </c>
      <c r="D71" s="257">
        <v>3120</v>
      </c>
      <c r="E71" s="257">
        <v>3120</v>
      </c>
      <c r="F71" s="257"/>
      <c r="G71" s="256">
        <f t="shared" si="0"/>
        <v>0</v>
      </c>
      <c r="H71" s="317"/>
    </row>
    <row r="72" spans="1:8" ht="17.25">
      <c r="A72" s="348" t="s">
        <v>2490</v>
      </c>
      <c r="B72" s="261" t="s">
        <v>2569</v>
      </c>
      <c r="C72" s="375" t="s">
        <v>2522</v>
      </c>
      <c r="D72" s="257">
        <v>3120</v>
      </c>
      <c r="E72" s="257">
        <v>3120</v>
      </c>
      <c r="F72" s="257"/>
      <c r="G72" s="256">
        <f t="shared" si="0"/>
        <v>0</v>
      </c>
      <c r="H72" s="317"/>
    </row>
    <row r="73" spans="1:8" ht="17.25">
      <c r="A73" s="348" t="s">
        <v>2625</v>
      </c>
      <c r="B73" s="254" t="s">
        <v>2642</v>
      </c>
      <c r="C73" s="375" t="s">
        <v>2523</v>
      </c>
      <c r="D73" s="257">
        <v>3120</v>
      </c>
      <c r="E73" s="257">
        <v>3120</v>
      </c>
      <c r="F73" s="257"/>
      <c r="G73" s="256">
        <f t="shared" si="0"/>
        <v>0</v>
      </c>
      <c r="H73" s="317"/>
    </row>
    <row r="74" spans="1:8" ht="17.25">
      <c r="A74" s="348" t="s">
        <v>2939</v>
      </c>
      <c r="B74" s="261" t="s">
        <v>2961</v>
      </c>
      <c r="C74" s="375" t="s">
        <v>2524</v>
      </c>
      <c r="D74" s="257">
        <v>3120</v>
      </c>
      <c r="E74" s="257">
        <v>3120</v>
      </c>
      <c r="F74" s="257"/>
      <c r="G74" s="256">
        <f aca="true" t="shared" si="1" ref="G74:G122">D74-E74</f>
        <v>0</v>
      </c>
      <c r="H74" s="317"/>
    </row>
    <row r="75" spans="1:8" ht="17.25">
      <c r="A75" s="348" t="s">
        <v>2699</v>
      </c>
      <c r="B75" s="261" t="s">
        <v>2704</v>
      </c>
      <c r="C75" s="375" t="s">
        <v>2525</v>
      </c>
      <c r="D75" s="257">
        <v>3120</v>
      </c>
      <c r="E75" s="257">
        <v>3120</v>
      </c>
      <c r="F75" s="257"/>
      <c r="G75" s="256">
        <f t="shared" si="1"/>
        <v>0</v>
      </c>
      <c r="H75" s="317"/>
    </row>
    <row r="76" spans="1:8" ht="17.25">
      <c r="A76" s="348" t="s">
        <v>2775</v>
      </c>
      <c r="B76" s="261" t="s">
        <v>2774</v>
      </c>
      <c r="C76" s="375" t="s">
        <v>2526</v>
      </c>
      <c r="D76" s="257">
        <v>3120</v>
      </c>
      <c r="E76" s="257">
        <v>3120</v>
      </c>
      <c r="F76" s="257"/>
      <c r="G76" s="256">
        <f t="shared" si="1"/>
        <v>0</v>
      </c>
      <c r="H76" s="317"/>
    </row>
    <row r="77" spans="1:8" ht="17.25">
      <c r="A77" s="348" t="s">
        <v>2490</v>
      </c>
      <c r="B77" s="261" t="s">
        <v>2569</v>
      </c>
      <c r="C77" s="375" t="s">
        <v>2527</v>
      </c>
      <c r="D77" s="257">
        <v>3120</v>
      </c>
      <c r="E77" s="257">
        <v>3120</v>
      </c>
      <c r="F77" s="257"/>
      <c r="G77" s="256">
        <f t="shared" si="1"/>
        <v>0</v>
      </c>
      <c r="H77" s="317"/>
    </row>
    <row r="78" spans="1:8" ht="17.25">
      <c r="A78" s="348" t="s">
        <v>2571</v>
      </c>
      <c r="B78" s="261" t="s">
        <v>2570</v>
      </c>
      <c r="C78" s="375" t="s">
        <v>2528</v>
      </c>
      <c r="D78" s="257">
        <v>3120</v>
      </c>
      <c r="E78" s="257">
        <v>3120</v>
      </c>
      <c r="F78" s="257"/>
      <c r="G78" s="256">
        <f t="shared" si="1"/>
        <v>0</v>
      </c>
      <c r="H78" s="317"/>
    </row>
    <row r="79" spans="1:8" ht="17.25">
      <c r="A79" s="348" t="s">
        <v>2490</v>
      </c>
      <c r="B79" s="261" t="s">
        <v>2569</v>
      </c>
      <c r="C79" s="375" t="s">
        <v>2529</v>
      </c>
      <c r="D79" s="257">
        <v>3120</v>
      </c>
      <c r="E79" s="257">
        <v>3120</v>
      </c>
      <c r="F79" s="257"/>
      <c r="G79" s="256">
        <f t="shared" si="1"/>
        <v>0</v>
      </c>
      <c r="H79" s="317"/>
    </row>
    <row r="80" spans="1:8" ht="17.25">
      <c r="A80" s="348" t="s">
        <v>2672</v>
      </c>
      <c r="B80" s="261" t="s">
        <v>2676</v>
      </c>
      <c r="C80" s="375" t="s">
        <v>2530</v>
      </c>
      <c r="D80" s="257">
        <v>3120</v>
      </c>
      <c r="E80" s="257">
        <v>3120</v>
      </c>
      <c r="F80" s="257"/>
      <c r="G80" s="256">
        <f t="shared" si="1"/>
        <v>0</v>
      </c>
      <c r="H80" s="317"/>
    </row>
    <row r="81" spans="1:8" ht="17.25">
      <c r="A81" s="348" t="s">
        <v>2490</v>
      </c>
      <c r="B81" s="261" t="s">
        <v>2569</v>
      </c>
      <c r="C81" s="375" t="s">
        <v>2531</v>
      </c>
      <c r="D81" s="257">
        <v>3120</v>
      </c>
      <c r="E81" s="257">
        <v>3120</v>
      </c>
      <c r="F81" s="257"/>
      <c r="G81" s="256">
        <f t="shared" si="1"/>
        <v>0</v>
      </c>
      <c r="H81" s="317"/>
    </row>
    <row r="82" spans="1:8" ht="17.25">
      <c r="A82" s="348" t="s">
        <v>2571</v>
      </c>
      <c r="B82" s="261" t="s">
        <v>827</v>
      </c>
      <c r="C82" s="375" t="s">
        <v>2532</v>
      </c>
      <c r="D82" s="257">
        <v>3120</v>
      </c>
      <c r="E82" s="257">
        <v>3120</v>
      </c>
      <c r="F82" s="257"/>
      <c r="G82" s="256">
        <f t="shared" si="1"/>
        <v>0</v>
      </c>
      <c r="H82" s="317"/>
    </row>
    <row r="83" spans="1:8" ht="17.25">
      <c r="A83" s="348" t="s">
        <v>2571</v>
      </c>
      <c r="B83" s="261" t="s">
        <v>2576</v>
      </c>
      <c r="C83" s="375" t="s">
        <v>2533</v>
      </c>
      <c r="D83" s="257">
        <v>3120</v>
      </c>
      <c r="E83" s="257">
        <v>3120</v>
      </c>
      <c r="F83" s="257"/>
      <c r="G83" s="256">
        <f t="shared" si="1"/>
        <v>0</v>
      </c>
      <c r="H83" s="317"/>
    </row>
    <row r="84" spans="1:8" ht="17.25">
      <c r="A84" s="348" t="s">
        <v>2490</v>
      </c>
      <c r="B84" s="261" t="s">
        <v>2569</v>
      </c>
      <c r="C84" s="375" t="s">
        <v>2534</v>
      </c>
      <c r="D84" s="257">
        <v>3120</v>
      </c>
      <c r="E84" s="257">
        <v>3120</v>
      </c>
      <c r="F84" s="257"/>
      <c r="G84" s="256">
        <f t="shared" si="1"/>
        <v>0</v>
      </c>
      <c r="H84" s="317"/>
    </row>
    <row r="85" spans="1:8" ht="17.25">
      <c r="A85" s="348" t="s">
        <v>2571</v>
      </c>
      <c r="B85" s="261" t="s">
        <v>827</v>
      </c>
      <c r="C85" s="375" t="s">
        <v>2535</v>
      </c>
      <c r="D85" s="257">
        <v>3120</v>
      </c>
      <c r="E85" s="257">
        <v>3120</v>
      </c>
      <c r="F85" s="257"/>
      <c r="G85" s="256">
        <f t="shared" si="1"/>
        <v>0</v>
      </c>
      <c r="H85" s="317"/>
    </row>
    <row r="86" spans="1:8" ht="17.25">
      <c r="A86" s="348" t="s">
        <v>2490</v>
      </c>
      <c r="B86" s="261" t="s">
        <v>2569</v>
      </c>
      <c r="C86" s="375" t="s">
        <v>2536</v>
      </c>
      <c r="D86" s="257">
        <v>3120</v>
      </c>
      <c r="E86" s="257">
        <v>3120</v>
      </c>
      <c r="F86" s="257"/>
      <c r="G86" s="256">
        <f t="shared" si="1"/>
        <v>0</v>
      </c>
      <c r="H86" s="317"/>
    </row>
    <row r="87" spans="1:8" ht="17.25">
      <c r="A87" s="348" t="s">
        <v>2571</v>
      </c>
      <c r="B87" s="261" t="s">
        <v>827</v>
      </c>
      <c r="C87" s="375" t="s">
        <v>2537</v>
      </c>
      <c r="D87" s="257">
        <v>3120</v>
      </c>
      <c r="E87" s="257">
        <v>3120</v>
      </c>
      <c r="F87" s="257"/>
      <c r="G87" s="256">
        <f t="shared" si="1"/>
        <v>0</v>
      </c>
      <c r="H87" s="317"/>
    </row>
    <row r="88" spans="1:8" ht="17.25">
      <c r="A88" s="348" t="s">
        <v>2877</v>
      </c>
      <c r="B88" s="261" t="s">
        <v>2890</v>
      </c>
      <c r="C88" s="375" t="s">
        <v>2889</v>
      </c>
      <c r="D88" s="257">
        <v>3120</v>
      </c>
      <c r="E88" s="257">
        <v>3120</v>
      </c>
      <c r="F88" s="257"/>
      <c r="G88" s="256">
        <f t="shared" si="1"/>
        <v>0</v>
      </c>
      <c r="H88" s="317"/>
    </row>
    <row r="89" spans="1:8" ht="17.25">
      <c r="A89" s="348" t="s">
        <v>2647</v>
      </c>
      <c r="B89" s="261" t="s">
        <v>2255</v>
      </c>
      <c r="C89" s="375" t="s">
        <v>2538</v>
      </c>
      <c r="D89" s="257">
        <v>3120</v>
      </c>
      <c r="E89" s="257">
        <v>3120</v>
      </c>
      <c r="F89" s="257"/>
      <c r="G89" s="256">
        <f t="shared" si="1"/>
        <v>0</v>
      </c>
      <c r="H89" s="317"/>
    </row>
    <row r="90" spans="1:8" ht="17.25">
      <c r="A90" s="348" t="s">
        <v>2490</v>
      </c>
      <c r="B90" s="261" t="s">
        <v>2569</v>
      </c>
      <c r="C90" s="375" t="s">
        <v>2539</v>
      </c>
      <c r="D90" s="257">
        <v>3120</v>
      </c>
      <c r="E90" s="257">
        <v>3120</v>
      </c>
      <c r="F90" s="257"/>
      <c r="G90" s="256">
        <f t="shared" si="1"/>
        <v>0</v>
      </c>
      <c r="H90" s="317"/>
    </row>
    <row r="91" spans="1:8" ht="17.25">
      <c r="A91" s="348" t="s">
        <v>2490</v>
      </c>
      <c r="B91" s="261" t="s">
        <v>2569</v>
      </c>
      <c r="C91" s="375" t="s">
        <v>2188</v>
      </c>
      <c r="D91" s="257">
        <v>3120</v>
      </c>
      <c r="E91" s="257">
        <v>3120</v>
      </c>
      <c r="F91" s="257"/>
      <c r="G91" s="256">
        <f t="shared" si="1"/>
        <v>0</v>
      </c>
      <c r="H91" s="317"/>
    </row>
    <row r="92" spans="1:8" ht="17.25">
      <c r="A92" s="348" t="s">
        <v>2571</v>
      </c>
      <c r="B92" s="261" t="s">
        <v>827</v>
      </c>
      <c r="C92" s="375" t="s">
        <v>2540</v>
      </c>
      <c r="D92" s="257">
        <v>3120</v>
      </c>
      <c r="E92" s="257">
        <v>3120</v>
      </c>
      <c r="F92" s="257"/>
      <c r="G92" s="256">
        <f t="shared" si="1"/>
        <v>0</v>
      </c>
      <c r="H92" s="317"/>
    </row>
    <row r="93" spans="1:8" ht="17.25">
      <c r="A93" s="348" t="s">
        <v>2490</v>
      </c>
      <c r="B93" s="261" t="s">
        <v>2569</v>
      </c>
      <c r="C93" s="375" t="s">
        <v>2541</v>
      </c>
      <c r="D93" s="257">
        <v>3120</v>
      </c>
      <c r="E93" s="257">
        <v>3120</v>
      </c>
      <c r="F93" s="257"/>
      <c r="G93" s="256">
        <f t="shared" si="1"/>
        <v>0</v>
      </c>
      <c r="H93" s="317"/>
    </row>
    <row r="94" spans="1:8" ht="17.25">
      <c r="A94" s="348"/>
      <c r="B94" s="261"/>
      <c r="C94" s="237" t="s">
        <v>2543</v>
      </c>
      <c r="D94" s="257"/>
      <c r="E94" s="257"/>
      <c r="F94" s="257"/>
      <c r="G94" s="256"/>
      <c r="H94" s="317"/>
    </row>
    <row r="95" spans="1:8" ht="17.25">
      <c r="A95" s="348" t="s">
        <v>2747</v>
      </c>
      <c r="B95" s="261" t="s">
        <v>964</v>
      </c>
      <c r="C95" s="375" t="s">
        <v>2542</v>
      </c>
      <c r="D95" s="257">
        <v>3120</v>
      </c>
      <c r="E95" s="257">
        <v>3120</v>
      </c>
      <c r="F95" s="257"/>
      <c r="G95" s="256">
        <f t="shared" si="1"/>
        <v>0</v>
      </c>
      <c r="H95" s="317"/>
    </row>
    <row r="96" spans="1:8" ht="17.25">
      <c r="A96" s="348"/>
      <c r="B96" s="261">
        <v>86</v>
      </c>
      <c r="C96" s="375" t="s">
        <v>2544</v>
      </c>
      <c r="D96" s="257">
        <v>3120</v>
      </c>
      <c r="E96" s="257"/>
      <c r="F96" s="257"/>
      <c r="G96" s="256">
        <f t="shared" si="1"/>
        <v>3120</v>
      </c>
      <c r="H96" s="317"/>
    </row>
    <row r="97" spans="1:8" ht="17.25">
      <c r="A97" s="348" t="s">
        <v>2596</v>
      </c>
      <c r="B97" s="261" t="s">
        <v>2623</v>
      </c>
      <c r="C97" s="375" t="s">
        <v>2545</v>
      </c>
      <c r="D97" s="257">
        <v>3120</v>
      </c>
      <c r="E97" s="257">
        <v>3120</v>
      </c>
      <c r="F97" s="257"/>
      <c r="G97" s="256">
        <f t="shared" si="1"/>
        <v>0</v>
      </c>
      <c r="H97" s="317"/>
    </row>
    <row r="98" spans="1:8" ht="17.25">
      <c r="A98" s="348" t="s">
        <v>2883</v>
      </c>
      <c r="B98" s="261" t="s">
        <v>2919</v>
      </c>
      <c r="C98" s="375" t="s">
        <v>2546</v>
      </c>
      <c r="D98" s="257">
        <v>3120</v>
      </c>
      <c r="E98" s="257">
        <v>3120</v>
      </c>
      <c r="F98" s="257"/>
      <c r="G98" s="256">
        <f t="shared" si="1"/>
        <v>0</v>
      </c>
      <c r="H98" s="317"/>
    </row>
    <row r="99" spans="1:8" ht="17.25">
      <c r="A99" s="348" t="s">
        <v>2877</v>
      </c>
      <c r="B99" s="261" t="s">
        <v>972</v>
      </c>
      <c r="C99" s="375" t="s">
        <v>2547</v>
      </c>
      <c r="D99" s="257">
        <v>3120</v>
      </c>
      <c r="E99" s="257">
        <v>3120</v>
      </c>
      <c r="F99" s="257"/>
      <c r="G99" s="256">
        <f t="shared" si="1"/>
        <v>0</v>
      </c>
      <c r="H99" s="317"/>
    </row>
    <row r="100" spans="1:8" ht="17.25">
      <c r="A100" s="348" t="s">
        <v>2699</v>
      </c>
      <c r="B100" s="261" t="s">
        <v>2704</v>
      </c>
      <c r="C100" s="375" t="s">
        <v>113</v>
      </c>
      <c r="D100" s="257">
        <v>3120</v>
      </c>
      <c r="E100" s="257">
        <v>3120</v>
      </c>
      <c r="F100" s="257"/>
      <c r="G100" s="256">
        <f t="shared" si="1"/>
        <v>0</v>
      </c>
      <c r="H100" s="317"/>
    </row>
    <row r="101" spans="1:8" ht="17.25">
      <c r="A101" s="348"/>
      <c r="B101" s="261"/>
      <c r="C101" s="237" t="s">
        <v>2549</v>
      </c>
      <c r="D101" s="257"/>
      <c r="E101" s="257"/>
      <c r="F101" s="257"/>
      <c r="G101" s="256"/>
      <c r="H101" s="317"/>
    </row>
    <row r="102" spans="1:8" ht="17.25">
      <c r="A102" s="348" t="s">
        <v>2672</v>
      </c>
      <c r="B102" s="261" t="s">
        <v>2674</v>
      </c>
      <c r="C102" s="375" t="s">
        <v>2548</v>
      </c>
      <c r="D102" s="257">
        <v>3120</v>
      </c>
      <c r="E102" s="257">
        <v>3120</v>
      </c>
      <c r="F102" s="257"/>
      <c r="G102" s="256">
        <f t="shared" si="1"/>
        <v>0</v>
      </c>
      <c r="H102" s="317"/>
    </row>
    <row r="103" spans="1:8" ht="17.25">
      <c r="A103" s="348" t="s">
        <v>2775</v>
      </c>
      <c r="B103" s="261" t="s">
        <v>2774</v>
      </c>
      <c r="C103" s="375" t="s">
        <v>2550</v>
      </c>
      <c r="D103" s="257">
        <v>3120</v>
      </c>
      <c r="E103" s="257">
        <v>3120</v>
      </c>
      <c r="F103" s="257"/>
      <c r="G103" s="256">
        <f t="shared" si="1"/>
        <v>0</v>
      </c>
      <c r="H103" s="317"/>
    </row>
    <row r="104" spans="1:8" ht="17.25">
      <c r="A104" s="348" t="s">
        <v>2573</v>
      </c>
      <c r="B104" s="261" t="s">
        <v>827</v>
      </c>
      <c r="C104" s="375" t="s">
        <v>2551</v>
      </c>
      <c r="D104" s="257">
        <v>3120</v>
      </c>
      <c r="E104" s="257">
        <v>3120</v>
      </c>
      <c r="F104" s="257"/>
      <c r="G104" s="256">
        <f t="shared" si="1"/>
        <v>0</v>
      </c>
      <c r="H104" s="317"/>
    </row>
    <row r="105" spans="1:8" ht="17.25">
      <c r="A105" s="348" t="s">
        <v>2877</v>
      </c>
      <c r="B105" s="261" t="s">
        <v>975</v>
      </c>
      <c r="C105" s="375" t="s">
        <v>2552</v>
      </c>
      <c r="D105" s="257">
        <v>3120</v>
      </c>
      <c r="E105" s="257">
        <v>3120</v>
      </c>
      <c r="F105" s="257"/>
      <c r="G105" s="256">
        <f t="shared" si="1"/>
        <v>0</v>
      </c>
      <c r="H105" s="317"/>
    </row>
    <row r="106" spans="1:8" ht="17.25">
      <c r="A106" s="348" t="s">
        <v>2775</v>
      </c>
      <c r="B106" s="261" t="s">
        <v>2774</v>
      </c>
      <c r="C106" s="375" t="s">
        <v>2553</v>
      </c>
      <c r="D106" s="257">
        <v>3120</v>
      </c>
      <c r="E106" s="257">
        <v>3120</v>
      </c>
      <c r="F106" s="257"/>
      <c r="G106" s="256">
        <f t="shared" si="1"/>
        <v>0</v>
      </c>
      <c r="H106" s="317"/>
    </row>
    <row r="107" spans="1:8" ht="17.25">
      <c r="A107" s="348" t="s">
        <v>2747</v>
      </c>
      <c r="B107" s="261" t="s">
        <v>964</v>
      </c>
      <c r="C107" s="375" t="s">
        <v>2554</v>
      </c>
      <c r="D107" s="257">
        <v>3120</v>
      </c>
      <c r="E107" s="257">
        <v>3120</v>
      </c>
      <c r="F107" s="257"/>
      <c r="G107" s="256">
        <f t="shared" si="1"/>
        <v>0</v>
      </c>
      <c r="H107" s="317"/>
    </row>
    <row r="108" spans="1:8" ht="17.25">
      <c r="A108" s="348"/>
      <c r="B108" s="261"/>
      <c r="C108" s="375" t="s">
        <v>2555</v>
      </c>
      <c r="D108" s="257">
        <v>3120</v>
      </c>
      <c r="E108" s="257"/>
      <c r="F108" s="257"/>
      <c r="G108" s="256">
        <f t="shared" si="1"/>
        <v>3120</v>
      </c>
      <c r="H108" s="317"/>
    </row>
    <row r="109" spans="1:8" ht="17.25">
      <c r="A109" s="348" t="s">
        <v>2747</v>
      </c>
      <c r="B109" s="261" t="s">
        <v>2774</v>
      </c>
      <c r="C109" s="375" t="s">
        <v>2556</v>
      </c>
      <c r="D109" s="257">
        <v>3120</v>
      </c>
      <c r="E109" s="257">
        <v>3120</v>
      </c>
      <c r="F109" s="257"/>
      <c r="G109" s="256">
        <f t="shared" si="1"/>
        <v>0</v>
      </c>
      <c r="H109" s="317"/>
    </row>
    <row r="110" spans="1:8" ht="17.25">
      <c r="A110" s="348" t="s">
        <v>2699</v>
      </c>
      <c r="B110" s="261" t="s">
        <v>2703</v>
      </c>
      <c r="C110" s="375" t="s">
        <v>2557</v>
      </c>
      <c r="D110" s="257">
        <v>3120</v>
      </c>
      <c r="E110" s="257">
        <v>3120</v>
      </c>
      <c r="F110" s="257"/>
      <c r="G110" s="256">
        <f t="shared" si="1"/>
        <v>0</v>
      </c>
      <c r="H110" s="317"/>
    </row>
    <row r="111" spans="1:8" ht="17.25">
      <c r="A111" s="348" t="s">
        <v>2747</v>
      </c>
      <c r="B111" s="261" t="s">
        <v>2776</v>
      </c>
      <c r="C111" s="375" t="s">
        <v>2558</v>
      </c>
      <c r="D111" s="257">
        <v>3120</v>
      </c>
      <c r="E111" s="257">
        <v>3120</v>
      </c>
      <c r="F111" s="257"/>
      <c r="G111" s="256">
        <f t="shared" si="1"/>
        <v>0</v>
      </c>
      <c r="H111" s="317"/>
    </row>
    <row r="112" spans="1:8" ht="17.25">
      <c r="A112" s="348" t="s">
        <v>2669</v>
      </c>
      <c r="B112" s="261" t="s">
        <v>2683</v>
      </c>
      <c r="C112" s="375" t="s">
        <v>2559</v>
      </c>
      <c r="D112" s="257">
        <v>3120</v>
      </c>
      <c r="E112" s="257">
        <v>3120</v>
      </c>
      <c r="F112" s="257"/>
      <c r="G112" s="256">
        <f t="shared" si="1"/>
        <v>0</v>
      </c>
      <c r="H112" s="317"/>
    </row>
    <row r="113" spans="1:8" ht="17.25">
      <c r="A113" s="348" t="s">
        <v>2747</v>
      </c>
      <c r="B113" s="261" t="s">
        <v>964</v>
      </c>
      <c r="C113" s="375" t="s">
        <v>2560</v>
      </c>
      <c r="D113" s="257">
        <v>3120</v>
      </c>
      <c r="E113" s="257">
        <v>3120</v>
      </c>
      <c r="F113" s="257"/>
      <c r="G113" s="256">
        <f t="shared" si="1"/>
        <v>0</v>
      </c>
      <c r="H113" s="317"/>
    </row>
    <row r="114" spans="1:8" ht="17.25">
      <c r="A114" s="348" t="s">
        <v>2747</v>
      </c>
      <c r="B114" s="261" t="s">
        <v>964</v>
      </c>
      <c r="C114" s="375" t="s">
        <v>2561</v>
      </c>
      <c r="D114" s="257">
        <v>3120</v>
      </c>
      <c r="E114" s="257">
        <v>3120</v>
      </c>
      <c r="F114" s="257"/>
      <c r="G114" s="256">
        <f t="shared" si="1"/>
        <v>0</v>
      </c>
      <c r="H114" s="317"/>
    </row>
    <row r="115" spans="1:8" ht="17.25">
      <c r="A115" s="348" t="s">
        <v>2747</v>
      </c>
      <c r="B115" s="261" t="s">
        <v>964</v>
      </c>
      <c r="C115" s="375" t="s">
        <v>2562</v>
      </c>
      <c r="D115" s="257">
        <v>3120</v>
      </c>
      <c r="E115" s="257">
        <v>3120</v>
      </c>
      <c r="F115" s="257"/>
      <c r="G115" s="256">
        <f t="shared" si="1"/>
        <v>0</v>
      </c>
      <c r="H115" s="317"/>
    </row>
    <row r="116" spans="1:8" ht="17.25">
      <c r="A116" s="348" t="s">
        <v>2775</v>
      </c>
      <c r="B116" s="261" t="s">
        <v>2774</v>
      </c>
      <c r="C116" s="375" t="s">
        <v>2563</v>
      </c>
      <c r="D116" s="257">
        <v>3120</v>
      </c>
      <c r="E116" s="257">
        <v>3120</v>
      </c>
      <c r="F116" s="257"/>
      <c r="G116" s="256">
        <f t="shared" si="1"/>
        <v>0</v>
      </c>
      <c r="H116" s="317"/>
    </row>
    <row r="117" spans="1:8" ht="17.25">
      <c r="A117" s="348" t="s">
        <v>2490</v>
      </c>
      <c r="B117" s="261" t="s">
        <v>2569</v>
      </c>
      <c r="C117" s="375" t="s">
        <v>2564</v>
      </c>
      <c r="D117" s="257">
        <v>3120</v>
      </c>
      <c r="E117" s="257">
        <v>3120</v>
      </c>
      <c r="F117" s="257"/>
      <c r="G117" s="256">
        <f t="shared" si="1"/>
        <v>0</v>
      </c>
      <c r="H117" s="317"/>
    </row>
    <row r="118" spans="1:8" ht="17.25">
      <c r="A118" s="348" t="s">
        <v>2490</v>
      </c>
      <c r="B118" s="261" t="s">
        <v>2569</v>
      </c>
      <c r="C118" s="375" t="s">
        <v>321</v>
      </c>
      <c r="D118" s="257">
        <v>3120</v>
      </c>
      <c r="E118" s="257">
        <v>3120</v>
      </c>
      <c r="F118" s="257"/>
      <c r="G118" s="256">
        <f t="shared" si="1"/>
        <v>0</v>
      </c>
      <c r="H118" s="317"/>
    </row>
    <row r="119" spans="1:8" ht="17.25">
      <c r="A119" s="348" t="s">
        <v>2672</v>
      </c>
      <c r="B119" s="261" t="s">
        <v>2673</v>
      </c>
      <c r="C119" s="375" t="s">
        <v>2565</v>
      </c>
      <c r="D119" s="257">
        <v>3120</v>
      </c>
      <c r="E119" s="257">
        <v>3120</v>
      </c>
      <c r="F119" s="257"/>
      <c r="G119" s="256">
        <f t="shared" si="1"/>
        <v>0</v>
      </c>
      <c r="H119" s="317"/>
    </row>
    <row r="120" spans="1:8" ht="17.25">
      <c r="A120" s="348" t="s">
        <v>2490</v>
      </c>
      <c r="B120" s="261" t="s">
        <v>2569</v>
      </c>
      <c r="C120" s="375" t="s">
        <v>2566</v>
      </c>
      <c r="D120" s="257">
        <v>3120</v>
      </c>
      <c r="E120" s="257">
        <v>3120</v>
      </c>
      <c r="F120" s="257"/>
      <c r="G120" s="256">
        <f t="shared" si="1"/>
        <v>0</v>
      </c>
      <c r="H120" s="317"/>
    </row>
    <row r="121" spans="1:8" ht="17.25">
      <c r="A121" s="348" t="s">
        <v>2699</v>
      </c>
      <c r="B121" s="261" t="s">
        <v>2703</v>
      </c>
      <c r="C121" s="375" t="s">
        <v>2567</v>
      </c>
      <c r="D121" s="257">
        <v>3120</v>
      </c>
      <c r="E121" s="257">
        <v>3120</v>
      </c>
      <c r="F121" s="257"/>
      <c r="G121" s="256">
        <f t="shared" si="1"/>
        <v>0</v>
      </c>
      <c r="H121" s="317"/>
    </row>
    <row r="122" spans="1:8" ht="17.25">
      <c r="A122" s="348" t="s">
        <v>2877</v>
      </c>
      <c r="B122" s="254" t="s">
        <v>1035</v>
      </c>
      <c r="C122" s="375" t="s">
        <v>2568</v>
      </c>
      <c r="D122" s="257">
        <v>3120</v>
      </c>
      <c r="E122" s="257">
        <v>3120</v>
      </c>
      <c r="F122" s="257"/>
      <c r="G122" s="256">
        <f t="shared" si="1"/>
        <v>0</v>
      </c>
      <c r="H122" s="317"/>
    </row>
    <row r="123" spans="1:12" ht="17.25">
      <c r="A123" s="348"/>
      <c r="B123" s="261"/>
      <c r="C123" s="375"/>
      <c r="D123" s="301"/>
      <c r="E123" s="255"/>
      <c r="F123" s="255"/>
      <c r="G123" s="302"/>
      <c r="H123" s="317"/>
      <c r="K123" s="306"/>
      <c r="L123" s="305"/>
    </row>
    <row r="124" spans="1:12" ht="18" thickBot="1">
      <c r="A124" s="273"/>
      <c r="B124" s="310"/>
      <c r="C124" s="298"/>
      <c r="D124" s="337">
        <f>SUM(D9:D123)</f>
        <v>346320</v>
      </c>
      <c r="E124" s="337">
        <f>SUM(E7:E123)</f>
        <v>330720</v>
      </c>
      <c r="F124" s="337">
        <f>SUM(F7:F123)</f>
        <v>0</v>
      </c>
      <c r="G124" s="328">
        <f>D124-E124-F124</f>
        <v>15600</v>
      </c>
      <c r="H124" s="258"/>
      <c r="K124" s="306"/>
      <c r="L124" s="305"/>
    </row>
    <row r="125" spans="4:12" ht="18" thickTop="1">
      <c r="D125" s="304"/>
      <c r="F125" s="345"/>
      <c r="G125" s="448"/>
      <c r="J125" s="322"/>
      <c r="K125" s="306"/>
      <c r="L125" s="305"/>
    </row>
    <row r="126" spans="4:10" ht="17.25">
      <c r="D126" s="304"/>
      <c r="E126" s="299"/>
      <c r="F126" s="331"/>
      <c r="G126" s="299"/>
      <c r="J126" s="322"/>
    </row>
    <row r="127" spans="4:13" ht="17.25">
      <c r="D127" s="304"/>
      <c r="E127" s="299"/>
      <c r="G127" s="299"/>
      <c r="J127" s="299"/>
      <c r="M127" s="299"/>
    </row>
    <row r="128" spans="3:13" ht="17.25">
      <c r="C128" s="331"/>
      <c r="E128" s="299"/>
      <c r="G128" s="331"/>
      <c r="M128" s="299"/>
    </row>
    <row r="129" spans="3:15" ht="17.25">
      <c r="C129" s="331"/>
      <c r="E129" s="331"/>
      <c r="G129" s="331"/>
      <c r="M129" s="331"/>
      <c r="O129" s="331"/>
    </row>
    <row r="130" spans="5:15" ht="17.25">
      <c r="E130" s="306"/>
      <c r="F130" s="299"/>
      <c r="G130" s="331"/>
      <c r="M130" s="299"/>
      <c r="N130" s="299"/>
      <c r="O130" s="331"/>
    </row>
    <row r="131" spans="2:15" ht="17.25">
      <c r="B131" s="305"/>
      <c r="C131" s="313"/>
      <c r="D131" s="338"/>
      <c r="E131" s="339"/>
      <c r="G131" s="340"/>
      <c r="O131" s="340"/>
    </row>
    <row r="132" spans="2:5" ht="17.25">
      <c r="B132" s="305"/>
      <c r="C132" s="305"/>
      <c r="D132" s="307"/>
      <c r="E132" s="306"/>
    </row>
    <row r="133" spans="2:15" ht="17.25">
      <c r="B133" s="305"/>
      <c r="C133" s="305"/>
      <c r="D133" s="307"/>
      <c r="E133" s="306"/>
      <c r="G133" s="299"/>
      <c r="O133" s="299"/>
    </row>
    <row r="134" spans="2:7" ht="17.25">
      <c r="B134" s="305"/>
      <c r="C134" s="305"/>
      <c r="D134" s="307"/>
      <c r="E134" s="306"/>
      <c r="G134" s="299"/>
    </row>
    <row r="135" spans="2:5" ht="17.25">
      <c r="B135" s="305"/>
      <c r="C135" s="305"/>
      <c r="D135" s="341"/>
      <c r="E135" s="313"/>
    </row>
    <row r="136" spans="2:5" ht="17.25">
      <c r="B136" s="305"/>
      <c r="C136" s="305"/>
      <c r="D136" s="305"/>
      <c r="E136" s="306"/>
    </row>
    <row r="137" spans="2:5" ht="17.25">
      <c r="B137" s="305"/>
      <c r="C137" s="305"/>
      <c r="D137" s="305"/>
      <c r="E137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5">
      <selection activeCell="C42" sqref="C42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1.14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3.140625" style="242" customWidth="1"/>
    <col min="8" max="8" width="9.7109375" style="242" customWidth="1"/>
    <col min="9" max="9" width="9.8515625" style="304" bestFit="1" customWidth="1"/>
    <col min="10" max="10" width="11.281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5" width="11.7109375" style="242" customWidth="1"/>
    <col min="16" max="16384" width="9.140625" style="242" customWidth="1"/>
  </cols>
  <sheetData>
    <row r="1" spans="1:8" ht="17.25">
      <c r="A1" s="589" t="s">
        <v>1344</v>
      </c>
      <c r="B1" s="589"/>
      <c r="C1" s="589"/>
      <c r="D1" s="589"/>
      <c r="E1" s="589"/>
      <c r="F1" s="589"/>
      <c r="G1" s="589"/>
      <c r="H1" s="589"/>
    </row>
    <row r="2" spans="1:8" ht="17.25">
      <c r="A2" s="589" t="s">
        <v>3139</v>
      </c>
      <c r="B2" s="589"/>
      <c r="C2" s="589"/>
      <c r="D2" s="589"/>
      <c r="E2" s="589"/>
      <c r="F2" s="589"/>
      <c r="G2" s="589"/>
      <c r="H2" s="589"/>
    </row>
    <row r="3" spans="1:8" ht="17.25">
      <c r="A3" s="266" t="s">
        <v>583</v>
      </c>
      <c r="B3" s="240"/>
      <c r="C3" s="240"/>
      <c r="D3" s="240"/>
      <c r="E3" s="319"/>
      <c r="F3" s="240"/>
      <c r="G3" s="336" t="s">
        <v>5</v>
      </c>
      <c r="H3" s="336" t="s">
        <v>2746</v>
      </c>
    </row>
    <row r="4" spans="1:8" ht="17.25">
      <c r="A4" s="347" t="s">
        <v>34</v>
      </c>
      <c r="B4" s="323" t="s">
        <v>18</v>
      </c>
      <c r="C4" s="245" t="s">
        <v>4</v>
      </c>
      <c r="D4" s="246" t="s">
        <v>33</v>
      </c>
      <c r="E4" s="246" t="s">
        <v>1</v>
      </c>
      <c r="F4" s="246" t="s">
        <v>100</v>
      </c>
      <c r="G4" s="247" t="s">
        <v>2</v>
      </c>
      <c r="H4" s="245" t="s">
        <v>3</v>
      </c>
    </row>
    <row r="5" spans="1:8" ht="17.25">
      <c r="A5" s="270"/>
      <c r="B5" s="248"/>
      <c r="C5" s="249"/>
      <c r="D5" s="250" t="s">
        <v>0</v>
      </c>
      <c r="E5" s="250"/>
      <c r="F5" s="250" t="s">
        <v>101</v>
      </c>
      <c r="G5" s="251"/>
      <c r="H5" s="325"/>
    </row>
    <row r="6" spans="1:8" ht="18.75">
      <c r="A6" s="348" t="s">
        <v>2747</v>
      </c>
      <c r="B6" s="254" t="s">
        <v>2748</v>
      </c>
      <c r="C6" s="474" t="s">
        <v>2749</v>
      </c>
      <c r="D6" s="257">
        <v>1102400</v>
      </c>
      <c r="E6" s="257"/>
      <c r="F6" s="257"/>
      <c r="G6" s="475">
        <v>1102400</v>
      </c>
      <c r="H6" s="238" t="s">
        <v>1471</v>
      </c>
    </row>
    <row r="7" spans="1:8" ht="18.75">
      <c r="A7" s="348" t="s">
        <v>2813</v>
      </c>
      <c r="B7" s="254" t="s">
        <v>2836</v>
      </c>
      <c r="C7" s="474" t="s">
        <v>2837</v>
      </c>
      <c r="D7" s="257"/>
      <c r="E7" s="257">
        <v>55210</v>
      </c>
      <c r="F7" s="257"/>
      <c r="G7" s="475">
        <f>G6-E7</f>
        <v>1047190</v>
      </c>
      <c r="H7" s="238"/>
    </row>
    <row r="8" spans="1:8" ht="18.75">
      <c r="A8" s="348"/>
      <c r="B8" s="254" t="s">
        <v>2838</v>
      </c>
      <c r="C8" s="474" t="s">
        <v>2839</v>
      </c>
      <c r="D8" s="257"/>
      <c r="E8" s="257">
        <v>61226</v>
      </c>
      <c r="F8" s="257"/>
      <c r="G8" s="475">
        <f aca="true" t="shared" si="0" ref="G8:G37">G7-E8</f>
        <v>985964</v>
      </c>
      <c r="H8" s="258"/>
    </row>
    <row r="9" spans="1:8" ht="18.75">
      <c r="A9" s="348"/>
      <c r="B9" s="254" t="s">
        <v>2844</v>
      </c>
      <c r="C9" s="474" t="s">
        <v>2840</v>
      </c>
      <c r="D9" s="257"/>
      <c r="E9" s="257">
        <v>18635</v>
      </c>
      <c r="F9" s="257"/>
      <c r="G9" s="475">
        <f t="shared" si="0"/>
        <v>967329</v>
      </c>
      <c r="H9" s="258"/>
    </row>
    <row r="10" spans="1:8" ht="18.75">
      <c r="A10" s="348"/>
      <c r="B10" s="254" t="s">
        <v>2845</v>
      </c>
      <c r="C10" s="474" t="s">
        <v>2841</v>
      </c>
      <c r="D10" s="257"/>
      <c r="E10" s="257">
        <v>33630</v>
      </c>
      <c r="F10" s="257"/>
      <c r="G10" s="475">
        <f t="shared" si="0"/>
        <v>933699</v>
      </c>
      <c r="H10" s="258"/>
    </row>
    <row r="11" spans="1:8" ht="18.75">
      <c r="A11" s="348"/>
      <c r="B11" s="254" t="s">
        <v>2846</v>
      </c>
      <c r="C11" s="474" t="s">
        <v>2842</v>
      </c>
      <c r="D11" s="257"/>
      <c r="E11" s="257">
        <v>36100</v>
      </c>
      <c r="F11" s="257"/>
      <c r="G11" s="475">
        <f t="shared" si="0"/>
        <v>897599</v>
      </c>
      <c r="H11" s="258"/>
    </row>
    <row r="12" spans="1:8" ht="18.75">
      <c r="A12" s="348"/>
      <c r="B12" s="254" t="s">
        <v>2847</v>
      </c>
      <c r="C12" s="474" t="s">
        <v>2842</v>
      </c>
      <c r="D12" s="257"/>
      <c r="E12" s="257">
        <v>38630</v>
      </c>
      <c r="F12" s="257"/>
      <c r="G12" s="475">
        <f t="shared" si="0"/>
        <v>858969</v>
      </c>
      <c r="H12" s="258"/>
    </row>
    <row r="13" spans="1:8" ht="18.75">
      <c r="A13" s="348"/>
      <c r="B13" s="254" t="s">
        <v>2848</v>
      </c>
      <c r="C13" s="474" t="s">
        <v>2843</v>
      </c>
      <c r="D13" s="257"/>
      <c r="E13" s="257">
        <v>82401</v>
      </c>
      <c r="F13" s="257"/>
      <c r="G13" s="475">
        <f t="shared" si="0"/>
        <v>776568</v>
      </c>
      <c r="H13" s="258"/>
    </row>
    <row r="14" spans="1:8" ht="18.75">
      <c r="A14" s="348" t="s">
        <v>2858</v>
      </c>
      <c r="B14" s="254" t="s">
        <v>2859</v>
      </c>
      <c r="C14" s="474" t="s">
        <v>2860</v>
      </c>
      <c r="D14" s="257"/>
      <c r="E14" s="257">
        <v>11660</v>
      </c>
      <c r="F14" s="257"/>
      <c r="G14" s="475">
        <f t="shared" si="0"/>
        <v>764908</v>
      </c>
      <c r="H14" s="258"/>
    </row>
    <row r="15" spans="1:8" ht="18.75">
      <c r="A15" s="348" t="s">
        <v>2866</v>
      </c>
      <c r="B15" s="254" t="s">
        <v>2865</v>
      </c>
      <c r="C15" s="474" t="s">
        <v>2864</v>
      </c>
      <c r="D15" s="257"/>
      <c r="E15" s="257">
        <v>19200</v>
      </c>
      <c r="F15" s="257"/>
      <c r="G15" s="475">
        <f t="shared" si="0"/>
        <v>745708</v>
      </c>
      <c r="H15" s="258"/>
    </row>
    <row r="16" spans="1:8" ht="18.75">
      <c r="A16" s="348"/>
      <c r="B16" s="254" t="s">
        <v>2869</v>
      </c>
      <c r="C16" s="474" t="s">
        <v>2867</v>
      </c>
      <c r="D16" s="257"/>
      <c r="E16" s="257">
        <v>33100</v>
      </c>
      <c r="F16" s="257"/>
      <c r="G16" s="475">
        <f t="shared" si="0"/>
        <v>712608</v>
      </c>
      <c r="H16" s="258"/>
    </row>
    <row r="17" spans="1:8" ht="18.75">
      <c r="A17" s="348"/>
      <c r="B17" s="254" t="s">
        <v>2870</v>
      </c>
      <c r="C17" s="474" t="s">
        <v>2868</v>
      </c>
      <c r="D17" s="257"/>
      <c r="E17" s="257">
        <v>51870</v>
      </c>
      <c r="F17" s="257"/>
      <c r="G17" s="475">
        <f t="shared" si="0"/>
        <v>660738</v>
      </c>
      <c r="H17" s="258"/>
    </row>
    <row r="18" spans="1:8" ht="18.75">
      <c r="A18" s="348"/>
      <c r="B18" s="254" t="s">
        <v>2872</v>
      </c>
      <c r="C18" s="474" t="s">
        <v>2871</v>
      </c>
      <c r="D18" s="257"/>
      <c r="E18" s="257">
        <v>55516</v>
      </c>
      <c r="F18" s="257"/>
      <c r="G18" s="475">
        <f t="shared" si="0"/>
        <v>605222</v>
      </c>
      <c r="H18" s="258"/>
    </row>
    <row r="19" spans="1:8" ht="18.75">
      <c r="A19" s="348"/>
      <c r="B19" s="254" t="s">
        <v>2873</v>
      </c>
      <c r="C19" s="474" t="s">
        <v>2875</v>
      </c>
      <c r="D19" s="257"/>
      <c r="E19" s="257">
        <v>68218</v>
      </c>
      <c r="F19" s="257"/>
      <c r="G19" s="475">
        <f t="shared" si="0"/>
        <v>537004</v>
      </c>
      <c r="H19" s="258"/>
    </row>
    <row r="20" spans="1:17" ht="18.75">
      <c r="A20" s="348"/>
      <c r="B20" s="254" t="s">
        <v>2874</v>
      </c>
      <c r="C20" s="474" t="s">
        <v>2876</v>
      </c>
      <c r="D20" s="257"/>
      <c r="E20" s="257">
        <v>17038</v>
      </c>
      <c r="F20" s="257"/>
      <c r="G20" s="475">
        <f t="shared" si="0"/>
        <v>519966</v>
      </c>
      <c r="H20" s="258"/>
      <c r="O20" s="242">
        <v>319</v>
      </c>
      <c r="P20" s="242">
        <v>838</v>
      </c>
      <c r="Q20" s="242">
        <v>126</v>
      </c>
    </row>
    <row r="21" spans="1:17" ht="18.75">
      <c r="A21" s="348" t="s">
        <v>2877</v>
      </c>
      <c r="B21" s="254" t="s">
        <v>2878</v>
      </c>
      <c r="C21" s="474" t="s">
        <v>2868</v>
      </c>
      <c r="D21" s="257"/>
      <c r="E21" s="257">
        <v>57868</v>
      </c>
      <c r="F21" s="257"/>
      <c r="G21" s="475">
        <f t="shared" si="0"/>
        <v>462098</v>
      </c>
      <c r="H21" s="258"/>
      <c r="O21" s="242">
        <v>234</v>
      </c>
      <c r="P21" s="242">
        <v>138</v>
      </c>
      <c r="Q21" s="242">
        <v>196</v>
      </c>
    </row>
    <row r="22" spans="1:17" ht="18.75">
      <c r="A22" s="348"/>
      <c r="B22" s="254" t="s">
        <v>2879</v>
      </c>
      <c r="C22" s="474" t="s">
        <v>2880</v>
      </c>
      <c r="D22" s="257"/>
      <c r="E22" s="257">
        <v>64280</v>
      </c>
      <c r="F22" s="257"/>
      <c r="G22" s="475">
        <f t="shared" si="0"/>
        <v>397818</v>
      </c>
      <c r="H22" s="258"/>
      <c r="O22" s="242">
        <v>284</v>
      </c>
      <c r="P22" s="242">
        <v>476</v>
      </c>
      <c r="Q22" s="575">
        <f>SUM(Q20:Q21)</f>
        <v>322</v>
      </c>
    </row>
    <row r="23" spans="1:16" ht="18.75">
      <c r="A23" s="348"/>
      <c r="B23" s="254" t="s">
        <v>2882</v>
      </c>
      <c r="C23" s="474" t="s">
        <v>2881</v>
      </c>
      <c r="D23" s="257"/>
      <c r="E23" s="257">
        <v>25298</v>
      </c>
      <c r="F23" s="257"/>
      <c r="G23" s="475">
        <f t="shared" si="0"/>
        <v>372520</v>
      </c>
      <c r="H23" s="258"/>
      <c r="K23" s="299">
        <v>266</v>
      </c>
      <c r="L23" s="242">
        <v>206</v>
      </c>
      <c r="M23" s="242">
        <v>1226</v>
      </c>
      <c r="N23" s="242">
        <v>100</v>
      </c>
      <c r="O23" s="242">
        <v>2050</v>
      </c>
      <c r="P23" s="242">
        <v>76</v>
      </c>
    </row>
    <row r="24" spans="1:16" ht="18.75">
      <c r="A24" s="348" t="s">
        <v>2922</v>
      </c>
      <c r="B24" s="254" t="s">
        <v>2955</v>
      </c>
      <c r="C24" s="474" t="s">
        <v>2956</v>
      </c>
      <c r="D24" s="257"/>
      <c r="E24" s="257">
        <v>15684</v>
      </c>
      <c r="F24" s="257"/>
      <c r="G24" s="475">
        <f t="shared" si="0"/>
        <v>356836</v>
      </c>
      <c r="H24" s="258"/>
      <c r="K24" s="299">
        <v>246</v>
      </c>
      <c r="L24" s="242">
        <v>206</v>
      </c>
      <c r="M24" s="242">
        <v>46</v>
      </c>
      <c r="N24" s="242">
        <v>600</v>
      </c>
      <c r="O24" s="242">
        <v>1130</v>
      </c>
      <c r="P24" s="242">
        <v>200</v>
      </c>
    </row>
    <row r="25" spans="1:16" ht="18.75">
      <c r="A25" s="348" t="s">
        <v>2939</v>
      </c>
      <c r="B25" s="254" t="s">
        <v>2959</v>
      </c>
      <c r="C25" s="474" t="s">
        <v>2960</v>
      </c>
      <c r="D25" s="257"/>
      <c r="E25" s="257">
        <v>7160</v>
      </c>
      <c r="F25" s="257"/>
      <c r="G25" s="475">
        <f t="shared" si="0"/>
        <v>349676</v>
      </c>
      <c r="H25" s="258"/>
      <c r="K25" s="299">
        <v>376</v>
      </c>
      <c r="L25" s="242">
        <v>294</v>
      </c>
      <c r="M25" s="242">
        <v>336</v>
      </c>
      <c r="N25" s="242">
        <v>94</v>
      </c>
      <c r="O25" s="242">
        <v>2050</v>
      </c>
      <c r="P25" s="575">
        <f>SUM(P20:P24)</f>
        <v>1728</v>
      </c>
    </row>
    <row r="26" spans="1:15" ht="18.75">
      <c r="A26" s="348" t="s">
        <v>2973</v>
      </c>
      <c r="B26" s="254" t="s">
        <v>2974</v>
      </c>
      <c r="C26" s="474" t="s">
        <v>2976</v>
      </c>
      <c r="D26" s="257"/>
      <c r="E26" s="257">
        <v>65424</v>
      </c>
      <c r="F26" s="257"/>
      <c r="G26" s="475">
        <f t="shared" si="0"/>
        <v>284252</v>
      </c>
      <c r="H26" s="258"/>
      <c r="K26" s="299">
        <v>2104</v>
      </c>
      <c r="L26" s="242">
        <v>94</v>
      </c>
      <c r="M26" s="242">
        <v>720</v>
      </c>
      <c r="O26" s="242">
        <v>840</v>
      </c>
    </row>
    <row r="27" spans="1:15" ht="18.75">
      <c r="A27" s="348"/>
      <c r="B27" s="254" t="s">
        <v>2975</v>
      </c>
      <c r="C27" s="474" t="s">
        <v>2976</v>
      </c>
      <c r="D27" s="257"/>
      <c r="E27" s="257">
        <v>98930</v>
      </c>
      <c r="F27" s="257"/>
      <c r="G27" s="475">
        <f t="shared" si="0"/>
        <v>185322</v>
      </c>
      <c r="H27" s="258"/>
      <c r="K27" s="299">
        <v>68</v>
      </c>
      <c r="L27" s="242">
        <v>206</v>
      </c>
      <c r="M27" s="242">
        <v>60</v>
      </c>
      <c r="O27" s="242">
        <v>80</v>
      </c>
    </row>
    <row r="28" spans="1:15" ht="18.75">
      <c r="A28" s="348" t="s">
        <v>2966</v>
      </c>
      <c r="B28" s="254" t="s">
        <v>2967</v>
      </c>
      <c r="C28" s="474" t="s">
        <v>2968</v>
      </c>
      <c r="D28" s="257"/>
      <c r="E28" s="257">
        <v>50640</v>
      </c>
      <c r="F28" s="257"/>
      <c r="G28" s="475">
        <f t="shared" si="0"/>
        <v>134682</v>
      </c>
      <c r="H28" s="258"/>
      <c r="K28" s="299">
        <v>500</v>
      </c>
      <c r="L28" s="573">
        <f>SUM(L23:L27)</f>
        <v>1006</v>
      </c>
      <c r="M28" s="345">
        <v>504</v>
      </c>
      <c r="O28" s="242">
        <v>190</v>
      </c>
    </row>
    <row r="29" spans="1:15" ht="18.75">
      <c r="A29" s="348"/>
      <c r="B29" s="254" t="s">
        <v>2969</v>
      </c>
      <c r="C29" s="474" t="s">
        <v>2880</v>
      </c>
      <c r="D29" s="257"/>
      <c r="E29" s="257">
        <v>69120</v>
      </c>
      <c r="F29" s="257"/>
      <c r="G29" s="475">
        <f t="shared" si="0"/>
        <v>65562</v>
      </c>
      <c r="H29" s="258"/>
      <c r="K29" s="299">
        <v>194</v>
      </c>
      <c r="M29" s="575">
        <f>SUM(M23:M28)</f>
        <v>2892</v>
      </c>
      <c r="O29" s="242">
        <v>568</v>
      </c>
    </row>
    <row r="30" spans="1:15" ht="18.75">
      <c r="A30" s="348"/>
      <c r="B30" s="254" t="s">
        <v>2972</v>
      </c>
      <c r="C30" s="474" t="s">
        <v>2968</v>
      </c>
      <c r="D30" s="257"/>
      <c r="E30" s="257">
        <v>62095</v>
      </c>
      <c r="F30" s="257"/>
      <c r="G30" s="475">
        <f t="shared" si="0"/>
        <v>3467</v>
      </c>
      <c r="H30" s="258"/>
      <c r="K30" s="299">
        <v>214</v>
      </c>
      <c r="O30" s="242">
        <v>1792</v>
      </c>
    </row>
    <row r="31" spans="1:15" ht="18.75">
      <c r="A31" s="348" t="s">
        <v>2973</v>
      </c>
      <c r="B31" s="254"/>
      <c r="C31" s="474" t="s">
        <v>3145</v>
      </c>
      <c r="D31" s="257"/>
      <c r="E31" s="257">
        <v>-9340</v>
      </c>
      <c r="F31" s="257"/>
      <c r="G31" s="475">
        <f t="shared" si="0"/>
        <v>12807</v>
      </c>
      <c r="H31" s="258"/>
      <c r="K31" s="299">
        <v>3820</v>
      </c>
      <c r="O31" s="242">
        <v>1212</v>
      </c>
    </row>
    <row r="32" spans="1:15" ht="18.75">
      <c r="A32" s="348" t="s">
        <v>2966</v>
      </c>
      <c r="B32" s="254"/>
      <c r="C32" s="474" t="s">
        <v>3146</v>
      </c>
      <c r="D32" s="257"/>
      <c r="E32" s="257">
        <v>-1006</v>
      </c>
      <c r="F32" s="257"/>
      <c r="G32" s="475">
        <f t="shared" si="0"/>
        <v>13813</v>
      </c>
      <c r="H32" s="258"/>
      <c r="K32" s="299">
        <v>680</v>
      </c>
      <c r="O32" s="242">
        <v>530</v>
      </c>
    </row>
    <row r="33" spans="1:15" ht="18.75">
      <c r="A33" s="348" t="s">
        <v>2991</v>
      </c>
      <c r="B33" s="254"/>
      <c r="C33" s="474" t="s">
        <v>3147</v>
      </c>
      <c r="D33" s="257"/>
      <c r="E33" s="257">
        <v>-2892</v>
      </c>
      <c r="F33" s="257"/>
      <c r="G33" s="475">
        <f t="shared" si="0"/>
        <v>16705</v>
      </c>
      <c r="H33" s="258"/>
      <c r="K33" s="299">
        <v>46</v>
      </c>
      <c r="O33" s="242">
        <v>14</v>
      </c>
    </row>
    <row r="34" spans="1:15" ht="18.75">
      <c r="A34" s="348" t="s">
        <v>2999</v>
      </c>
      <c r="B34" s="254"/>
      <c r="C34" s="474" t="s">
        <v>3148</v>
      </c>
      <c r="D34" s="257"/>
      <c r="E34" s="257">
        <v>-794</v>
      </c>
      <c r="F34" s="257"/>
      <c r="G34" s="475">
        <f t="shared" si="0"/>
        <v>17499</v>
      </c>
      <c r="H34" s="258"/>
      <c r="K34" s="299">
        <v>46</v>
      </c>
      <c r="O34" s="242">
        <v>2630</v>
      </c>
    </row>
    <row r="35" spans="1:15" ht="18.75">
      <c r="A35" s="348" t="s">
        <v>2993</v>
      </c>
      <c r="B35" s="254"/>
      <c r="C35" s="474" t="s">
        <v>3149</v>
      </c>
      <c r="D35" s="257"/>
      <c r="E35" s="257">
        <v>-15409</v>
      </c>
      <c r="F35" s="257"/>
      <c r="G35" s="475">
        <f t="shared" si="0"/>
        <v>32908</v>
      </c>
      <c r="H35" s="258"/>
      <c r="K35" s="299">
        <v>780</v>
      </c>
      <c r="O35" s="242">
        <v>916</v>
      </c>
    </row>
    <row r="36" spans="1:15" ht="18.75">
      <c r="A36" s="348" t="s">
        <v>3120</v>
      </c>
      <c r="B36" s="254"/>
      <c r="C36" s="474" t="s">
        <v>3146</v>
      </c>
      <c r="D36" s="257"/>
      <c r="E36" s="257">
        <v>-1728</v>
      </c>
      <c r="F36" s="257"/>
      <c r="G36" s="475">
        <f t="shared" si="0"/>
        <v>34636</v>
      </c>
      <c r="H36" s="258"/>
      <c r="K36" s="574">
        <f>SUM(K23:K35)</f>
        <v>9340</v>
      </c>
      <c r="O36" s="242">
        <v>170</v>
      </c>
    </row>
    <row r="37" spans="1:11" ht="18.75">
      <c r="A37" s="348" t="s">
        <v>3131</v>
      </c>
      <c r="B37" s="261"/>
      <c r="C37" s="474" t="s">
        <v>3150</v>
      </c>
      <c r="D37" s="257"/>
      <c r="E37" s="257">
        <v>-322</v>
      </c>
      <c r="F37" s="257"/>
      <c r="G37" s="475">
        <f t="shared" si="0"/>
        <v>34958</v>
      </c>
      <c r="H37" s="317"/>
      <c r="K37" s="574"/>
    </row>
    <row r="38" spans="1:11" ht="17.25">
      <c r="A38" s="348"/>
      <c r="B38" s="261"/>
      <c r="C38" s="113"/>
      <c r="D38" s="257"/>
      <c r="E38" s="257"/>
      <c r="F38" s="257"/>
      <c r="G38" s="475"/>
      <c r="H38" s="317"/>
      <c r="K38" s="574"/>
    </row>
    <row r="39" spans="1:15" ht="17.25">
      <c r="A39" s="348"/>
      <c r="B39" s="261"/>
      <c r="C39" s="375"/>
      <c r="D39" s="301"/>
      <c r="E39" s="255"/>
      <c r="F39" s="255"/>
      <c r="G39" s="302"/>
      <c r="H39" s="317"/>
      <c r="K39" s="306"/>
      <c r="L39" s="305"/>
      <c r="O39" s="242">
        <v>400</v>
      </c>
    </row>
    <row r="40" spans="1:15" ht="18" thickBot="1">
      <c r="A40" s="273"/>
      <c r="B40" s="310"/>
      <c r="C40" s="298" t="s">
        <v>391</v>
      </c>
      <c r="D40" s="337">
        <f>SUM(D6:D39)</f>
        <v>1102400</v>
      </c>
      <c r="E40" s="337">
        <f>SUM(E6:E39)</f>
        <v>1067442</v>
      </c>
      <c r="F40" s="337">
        <f>SUM(F6:F39)</f>
        <v>0</v>
      </c>
      <c r="G40" s="328">
        <f>D40-E40-F40</f>
        <v>34958</v>
      </c>
      <c r="H40" s="258"/>
      <c r="K40" s="306"/>
      <c r="L40" s="305"/>
      <c r="O40" s="575">
        <f>SUM(O20:O39)</f>
        <v>15409</v>
      </c>
    </row>
    <row r="41" spans="4:12" ht="18" thickTop="1">
      <c r="D41" s="304"/>
      <c r="F41" s="345"/>
      <c r="G41" s="448"/>
      <c r="J41" s="322"/>
      <c r="K41" s="306"/>
      <c r="L41" s="305"/>
    </row>
    <row r="42" spans="4:10" ht="17.25">
      <c r="D42" s="304"/>
      <c r="E42" s="299"/>
      <c r="F42" s="331"/>
      <c r="G42" s="299"/>
      <c r="J42" s="322"/>
    </row>
    <row r="43" spans="4:13" ht="17.25">
      <c r="D43" s="304"/>
      <c r="E43" s="299"/>
      <c r="G43" s="299"/>
      <c r="J43" s="299"/>
      <c r="M43" s="299"/>
    </row>
    <row r="44" spans="3:13" ht="17.25">
      <c r="C44" s="331"/>
      <c r="E44" s="299"/>
      <c r="G44" s="331"/>
      <c r="M44" s="299"/>
    </row>
    <row r="45" spans="3:15" ht="17.25">
      <c r="C45" s="331"/>
      <c r="E45" s="331"/>
      <c r="G45" s="331"/>
      <c r="M45" s="331"/>
      <c r="O45" s="331"/>
    </row>
    <row r="46" spans="5:15" ht="17.25">
      <c r="E46" s="306"/>
      <c r="F46" s="299"/>
      <c r="G46" s="331"/>
      <c r="M46" s="299"/>
      <c r="N46" s="299"/>
      <c r="O46" s="331"/>
    </row>
    <row r="47" spans="2:15" ht="17.25">
      <c r="B47" s="305"/>
      <c r="C47" s="313"/>
      <c r="D47" s="338"/>
      <c r="E47" s="339"/>
      <c r="G47" s="340"/>
      <c r="O47" s="340"/>
    </row>
    <row r="48" spans="2:5" ht="17.25">
      <c r="B48" s="305"/>
      <c r="C48" s="305"/>
      <c r="D48" s="307"/>
      <c r="E48" s="306"/>
    </row>
    <row r="49" spans="2:15" ht="17.25">
      <c r="B49" s="305"/>
      <c r="C49" s="305"/>
      <c r="D49" s="307"/>
      <c r="E49" s="306"/>
      <c r="G49" s="299"/>
      <c r="O49" s="299"/>
    </row>
    <row r="50" spans="2:7" ht="17.25">
      <c r="B50" s="305"/>
      <c r="C50" s="305"/>
      <c r="D50" s="307"/>
      <c r="E50" s="306"/>
      <c r="G50" s="299"/>
    </row>
    <row r="51" spans="2:5" ht="17.25">
      <c r="B51" s="305"/>
      <c r="C51" s="305"/>
      <c r="D51" s="341"/>
      <c r="E51" s="313"/>
    </row>
    <row r="52" spans="2:5" ht="17.25">
      <c r="B52" s="305"/>
      <c r="C52" s="305"/>
      <c r="D52" s="305"/>
      <c r="E52" s="306"/>
    </row>
    <row r="53" spans="2:5" ht="17.25">
      <c r="B53" s="305"/>
      <c r="C53" s="305"/>
      <c r="D53" s="305"/>
      <c r="E53" s="313"/>
    </row>
  </sheetData>
  <sheetProtection/>
  <mergeCells count="2">
    <mergeCell ref="A1:H1"/>
    <mergeCell ref="A2:H2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47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3139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2746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8.75">
      <c r="A7" s="348" t="s">
        <v>2939</v>
      </c>
      <c r="B7" s="254" t="s">
        <v>2958</v>
      </c>
      <c r="C7" s="474" t="s">
        <v>2957</v>
      </c>
      <c r="D7" s="257">
        <v>2047420</v>
      </c>
      <c r="E7" s="257"/>
      <c r="F7" s="257"/>
      <c r="G7" s="475">
        <f>D7</f>
        <v>2047420</v>
      </c>
      <c r="H7" s="238" t="s">
        <v>1471</v>
      </c>
    </row>
    <row r="8" spans="1:8" ht="18.75">
      <c r="A8" s="348" t="s">
        <v>2966</v>
      </c>
      <c r="B8" s="254" t="s">
        <v>2970</v>
      </c>
      <c r="C8" s="474" t="s">
        <v>2868</v>
      </c>
      <c r="D8" s="257"/>
      <c r="E8" s="257">
        <v>68960</v>
      </c>
      <c r="F8" s="257"/>
      <c r="G8" s="475">
        <f>G7-E8</f>
        <v>1978460</v>
      </c>
      <c r="H8" s="238"/>
    </row>
    <row r="9" spans="1:8" ht="18.75">
      <c r="A9" s="348" t="s">
        <v>2966</v>
      </c>
      <c r="B9" s="254" t="s">
        <v>2971</v>
      </c>
      <c r="C9" s="474" t="s">
        <v>2977</v>
      </c>
      <c r="D9" s="257"/>
      <c r="E9" s="257">
        <v>74667</v>
      </c>
      <c r="F9" s="257"/>
      <c r="G9" s="475">
        <f aca="true" t="shared" si="0" ref="G9:G19">G8-E9</f>
        <v>1903793</v>
      </c>
      <c r="H9" s="238"/>
    </row>
    <row r="10" spans="1:8" ht="18.75">
      <c r="A10" s="348"/>
      <c r="B10" s="254" t="s">
        <v>2978</v>
      </c>
      <c r="C10" s="474" t="s">
        <v>2839</v>
      </c>
      <c r="D10" s="257"/>
      <c r="E10" s="257">
        <v>66905</v>
      </c>
      <c r="F10" s="257"/>
      <c r="G10" s="475">
        <f t="shared" si="0"/>
        <v>1836888</v>
      </c>
      <c r="H10" s="258"/>
    </row>
    <row r="11" spans="1:8" ht="18.75">
      <c r="A11" s="348"/>
      <c r="B11" s="254" t="s">
        <v>2979</v>
      </c>
      <c r="C11" s="474" t="s">
        <v>2982</v>
      </c>
      <c r="D11" s="257"/>
      <c r="E11" s="257">
        <v>73480</v>
      </c>
      <c r="F11" s="257"/>
      <c r="G11" s="475">
        <f t="shared" si="0"/>
        <v>1763408</v>
      </c>
      <c r="H11" s="258"/>
    </row>
    <row r="12" spans="1:8" ht="18.75">
      <c r="A12" s="348"/>
      <c r="B12" s="254" t="s">
        <v>2980</v>
      </c>
      <c r="C12" s="474" t="s">
        <v>2983</v>
      </c>
      <c r="D12" s="257"/>
      <c r="E12" s="257">
        <v>61286</v>
      </c>
      <c r="F12" s="257"/>
      <c r="G12" s="475">
        <f t="shared" si="0"/>
        <v>1702122</v>
      </c>
      <c r="H12" s="258"/>
    </row>
    <row r="13" spans="1:8" ht="18.75">
      <c r="A13" s="348"/>
      <c r="B13" s="254" t="s">
        <v>2981</v>
      </c>
      <c r="C13" s="474" t="s">
        <v>2839</v>
      </c>
      <c r="D13" s="257"/>
      <c r="E13" s="257">
        <v>62084</v>
      </c>
      <c r="F13" s="257"/>
      <c r="G13" s="475">
        <f t="shared" si="0"/>
        <v>1640038</v>
      </c>
      <c r="H13" s="258"/>
    </row>
    <row r="14" spans="1:8" ht="18.75">
      <c r="A14" s="348"/>
      <c r="B14" s="254" t="s">
        <v>1029</v>
      </c>
      <c r="C14" s="474" t="s">
        <v>2984</v>
      </c>
      <c r="D14" s="257"/>
      <c r="E14" s="257">
        <v>88460</v>
      </c>
      <c r="F14" s="257"/>
      <c r="G14" s="475">
        <f t="shared" si="0"/>
        <v>1551578</v>
      </c>
      <c r="H14" s="258"/>
    </row>
    <row r="15" spans="1:8" ht="18.75">
      <c r="A15" s="348"/>
      <c r="B15" s="254" t="s">
        <v>2986</v>
      </c>
      <c r="C15" s="474" t="s">
        <v>2842</v>
      </c>
      <c r="D15" s="257"/>
      <c r="E15" s="257">
        <v>51866</v>
      </c>
      <c r="F15" s="257"/>
      <c r="G15" s="475">
        <f t="shared" si="0"/>
        <v>1499712</v>
      </c>
      <c r="H15" s="258"/>
    </row>
    <row r="16" spans="1:8" ht="18.75">
      <c r="A16" s="348"/>
      <c r="B16" s="254" t="s">
        <v>2987</v>
      </c>
      <c r="C16" s="474" t="s">
        <v>2841</v>
      </c>
      <c r="D16" s="257"/>
      <c r="E16" s="257">
        <v>47534</v>
      </c>
      <c r="F16" s="257"/>
      <c r="G16" s="475">
        <f t="shared" si="0"/>
        <v>1452178</v>
      </c>
      <c r="H16" s="258"/>
    </row>
    <row r="17" spans="1:8" ht="18.75">
      <c r="A17" s="348"/>
      <c r="B17" s="254" t="s">
        <v>2988</v>
      </c>
      <c r="C17" s="474" t="s">
        <v>2985</v>
      </c>
      <c r="D17" s="257"/>
      <c r="E17" s="257">
        <v>10000</v>
      </c>
      <c r="F17" s="257"/>
      <c r="G17" s="475">
        <f t="shared" si="0"/>
        <v>1442178</v>
      </c>
      <c r="H17" s="258"/>
    </row>
    <row r="18" spans="1:8" ht="18.75">
      <c r="A18" s="348" t="s">
        <v>2991</v>
      </c>
      <c r="B18" s="254" t="s">
        <v>2990</v>
      </c>
      <c r="C18" s="474" t="s">
        <v>2989</v>
      </c>
      <c r="D18" s="257"/>
      <c r="E18" s="257">
        <v>30000</v>
      </c>
      <c r="F18" s="257"/>
      <c r="G18" s="475">
        <f t="shared" si="0"/>
        <v>1412178</v>
      </c>
      <c r="H18" s="258"/>
    </row>
    <row r="19" spans="1:8" ht="18.75">
      <c r="A19" s="348"/>
      <c r="B19" s="254" t="s">
        <v>2992</v>
      </c>
      <c r="C19" s="474" t="s">
        <v>2841</v>
      </c>
      <c r="D19" s="257"/>
      <c r="E19" s="257">
        <v>37010</v>
      </c>
      <c r="F19" s="257"/>
      <c r="G19" s="475">
        <f t="shared" si="0"/>
        <v>1375168</v>
      </c>
      <c r="H19" s="258"/>
    </row>
    <row r="20" spans="1:8" ht="18.75">
      <c r="A20" s="348" t="s">
        <v>2993</v>
      </c>
      <c r="B20" s="254" t="s">
        <v>2994</v>
      </c>
      <c r="C20" s="474" t="s">
        <v>2989</v>
      </c>
      <c r="D20" s="257"/>
      <c r="E20" s="257">
        <v>15766</v>
      </c>
      <c r="F20" s="257"/>
      <c r="G20" s="475">
        <f>G19-E20</f>
        <v>1359402</v>
      </c>
      <c r="H20" s="258"/>
    </row>
    <row r="21" spans="1:8" ht="18.75">
      <c r="A21" s="348"/>
      <c r="B21" s="254" t="s">
        <v>3006</v>
      </c>
      <c r="C21" s="474" t="s">
        <v>2977</v>
      </c>
      <c r="D21" s="257"/>
      <c r="E21" s="257">
        <v>68368</v>
      </c>
      <c r="F21" s="257"/>
      <c r="G21" s="475">
        <f>G20-E21</f>
        <v>1291034</v>
      </c>
      <c r="H21" s="258"/>
    </row>
    <row r="22" spans="1:8" ht="18.75">
      <c r="A22" s="348"/>
      <c r="B22" s="254" t="s">
        <v>3007</v>
      </c>
      <c r="C22" s="474" t="s">
        <v>2983</v>
      </c>
      <c r="D22" s="257"/>
      <c r="E22" s="257">
        <v>62536</v>
      </c>
      <c r="F22" s="257"/>
      <c r="G22" s="475">
        <f>G21-E22</f>
        <v>1228498</v>
      </c>
      <c r="H22" s="258"/>
    </row>
    <row r="23" spans="1:8" ht="18.75">
      <c r="A23" s="348"/>
      <c r="B23" s="254" t="s">
        <v>3008</v>
      </c>
      <c r="C23" s="474" t="s">
        <v>2977</v>
      </c>
      <c r="D23" s="257"/>
      <c r="E23" s="257">
        <v>66740</v>
      </c>
      <c r="F23" s="257"/>
      <c r="G23" s="475">
        <f>G22-E23</f>
        <v>1161758</v>
      </c>
      <c r="H23" s="258"/>
    </row>
    <row r="24" spans="1:8" ht="17.25">
      <c r="A24" s="348" t="s">
        <v>2993</v>
      </c>
      <c r="B24" s="254" t="s">
        <v>3107</v>
      </c>
      <c r="C24" s="113" t="s">
        <v>3108</v>
      </c>
      <c r="D24" s="257"/>
      <c r="E24" s="257">
        <v>17968</v>
      </c>
      <c r="F24" s="257"/>
      <c r="G24" s="475">
        <f>G23-E24</f>
        <v>1143790</v>
      </c>
      <c r="H24" s="258"/>
    </row>
    <row r="25" spans="1:8" ht="18.75">
      <c r="A25" s="348" t="s">
        <v>3118</v>
      </c>
      <c r="B25" s="254" t="s">
        <v>1055</v>
      </c>
      <c r="C25" s="474" t="s">
        <v>3109</v>
      </c>
      <c r="D25" s="257"/>
      <c r="E25" s="257">
        <v>55298</v>
      </c>
      <c r="F25" s="257"/>
      <c r="G25" s="475">
        <f aca="true" t="shared" si="1" ref="G25:G30">G24-E25</f>
        <v>1088492</v>
      </c>
      <c r="H25" s="258"/>
    </row>
    <row r="26" spans="1:8" ht="18.75">
      <c r="A26" s="348"/>
      <c r="B26" s="254" t="s">
        <v>1056</v>
      </c>
      <c r="C26" s="474" t="s">
        <v>3110</v>
      </c>
      <c r="D26" s="257"/>
      <c r="E26" s="257">
        <v>81537</v>
      </c>
      <c r="F26" s="257"/>
      <c r="G26" s="475">
        <f t="shared" si="1"/>
        <v>1006955</v>
      </c>
      <c r="H26" s="258"/>
    </row>
    <row r="27" spans="1:8" ht="18.75">
      <c r="A27" s="348"/>
      <c r="B27" s="254" t="s">
        <v>3114</v>
      </c>
      <c r="C27" s="474" t="s">
        <v>3111</v>
      </c>
      <c r="D27" s="257"/>
      <c r="E27" s="257">
        <v>63900</v>
      </c>
      <c r="F27" s="257"/>
      <c r="G27" s="475">
        <f t="shared" si="1"/>
        <v>943055</v>
      </c>
      <c r="H27" s="258"/>
    </row>
    <row r="28" spans="1:8" ht="18.75">
      <c r="A28" s="348"/>
      <c r="B28" s="254" t="s">
        <v>3115</v>
      </c>
      <c r="C28" s="474" t="s">
        <v>3112</v>
      </c>
      <c r="D28" s="257"/>
      <c r="E28" s="257">
        <v>55162</v>
      </c>
      <c r="F28" s="257"/>
      <c r="G28" s="475">
        <f t="shared" si="1"/>
        <v>887893</v>
      </c>
      <c r="H28" s="258"/>
    </row>
    <row r="29" spans="1:8" ht="18.75">
      <c r="A29" s="348"/>
      <c r="B29" s="254" t="s">
        <v>3116</v>
      </c>
      <c r="C29" s="474" t="s">
        <v>3110</v>
      </c>
      <c r="D29" s="257"/>
      <c r="E29" s="257">
        <v>78250</v>
      </c>
      <c r="F29" s="257"/>
      <c r="G29" s="475">
        <f t="shared" si="1"/>
        <v>809643</v>
      </c>
      <c r="H29" s="258"/>
    </row>
    <row r="30" spans="1:8" ht="18.75">
      <c r="A30" s="348"/>
      <c r="B30" s="254" t="s">
        <v>3117</v>
      </c>
      <c r="C30" s="474" t="s">
        <v>2989</v>
      </c>
      <c r="D30" s="257"/>
      <c r="E30" s="257">
        <v>17330</v>
      </c>
      <c r="F30" s="257"/>
      <c r="G30" s="475">
        <f t="shared" si="1"/>
        <v>792313</v>
      </c>
      <c r="H30" s="258"/>
    </row>
    <row r="31" spans="1:8" ht="17.25">
      <c r="A31" s="348"/>
      <c r="B31" s="254"/>
      <c r="C31" s="113"/>
      <c r="D31" s="257"/>
      <c r="E31" s="257"/>
      <c r="F31" s="257"/>
      <c r="G31" s="256"/>
      <c r="H31" s="258"/>
    </row>
    <row r="32" spans="1:8" ht="17.25">
      <c r="A32" s="348"/>
      <c r="B32" s="254"/>
      <c r="C32" s="113"/>
      <c r="D32" s="257"/>
      <c r="E32" s="257"/>
      <c r="F32" s="257"/>
      <c r="G32" s="256"/>
      <c r="H32" s="258"/>
    </row>
    <row r="33" spans="1:12" ht="17.25">
      <c r="A33" s="348"/>
      <c r="B33" s="261"/>
      <c r="C33" s="375"/>
      <c r="D33" s="301"/>
      <c r="E33" s="255"/>
      <c r="F33" s="255"/>
      <c r="G33" s="302"/>
      <c r="H33" s="317"/>
      <c r="K33" s="306"/>
      <c r="L33" s="305"/>
    </row>
    <row r="34" spans="1:12" ht="18" thickBot="1">
      <c r="A34" s="273"/>
      <c r="B34" s="310"/>
      <c r="C34" s="298" t="s">
        <v>391</v>
      </c>
      <c r="D34" s="337">
        <f>SUM(D7:D33)</f>
        <v>2047420</v>
      </c>
      <c r="E34" s="337">
        <f>SUM(E7:E33)</f>
        <v>1255107</v>
      </c>
      <c r="F34" s="337">
        <f>SUM(F7:F33)</f>
        <v>0</v>
      </c>
      <c r="G34" s="328">
        <f>D34-E34-F34</f>
        <v>792313</v>
      </c>
      <c r="H34" s="258"/>
      <c r="K34" s="306"/>
      <c r="L34" s="305"/>
    </row>
    <row r="35" spans="4:12" ht="18" thickTop="1">
      <c r="D35" s="304"/>
      <c r="F35" s="345"/>
      <c r="G35" s="448"/>
      <c r="J35" s="322"/>
      <c r="K35" s="306"/>
      <c r="L35" s="305"/>
    </row>
    <row r="36" spans="4:10" ht="17.25">
      <c r="D36" s="304"/>
      <c r="E36" s="299"/>
      <c r="F36" s="331"/>
      <c r="G36" s="299"/>
      <c r="J36" s="322"/>
    </row>
    <row r="37" spans="4:13" ht="17.25">
      <c r="D37" s="304"/>
      <c r="E37" s="299"/>
      <c r="G37" s="299"/>
      <c r="J37" s="299"/>
      <c r="M37" s="299"/>
    </row>
    <row r="38" spans="3:13" ht="17.25">
      <c r="C38" s="331"/>
      <c r="E38" s="299"/>
      <c r="G38" s="331"/>
      <c r="M38" s="299"/>
    </row>
    <row r="39" spans="3:15" ht="17.25">
      <c r="C39" s="331"/>
      <c r="E39" s="331"/>
      <c r="G39" s="331"/>
      <c r="M39" s="331"/>
      <c r="O39" s="331"/>
    </row>
    <row r="40" spans="5:15" ht="17.25">
      <c r="E40" s="306"/>
      <c r="F40" s="299"/>
      <c r="G40" s="331"/>
      <c r="M40" s="299"/>
      <c r="N40" s="299"/>
      <c r="O40" s="331"/>
    </row>
    <row r="41" spans="2:15" ht="17.25">
      <c r="B41" s="305"/>
      <c r="C41" s="313"/>
      <c r="D41" s="338"/>
      <c r="E41" s="339"/>
      <c r="G41" s="340"/>
      <c r="O41" s="340"/>
    </row>
    <row r="42" spans="2:5" ht="17.25">
      <c r="B42" s="305"/>
      <c r="C42" s="305"/>
      <c r="D42" s="307"/>
      <c r="E42" s="306"/>
    </row>
    <row r="43" spans="2:15" ht="17.25">
      <c r="B43" s="305"/>
      <c r="C43" s="305"/>
      <c r="D43" s="307"/>
      <c r="E43" s="306"/>
      <c r="G43" s="299"/>
      <c r="O43" s="299"/>
    </row>
    <row r="44" spans="2:7" ht="17.25">
      <c r="B44" s="305"/>
      <c r="C44" s="305"/>
      <c r="D44" s="307"/>
      <c r="E44" s="306"/>
      <c r="G44" s="299"/>
    </row>
    <row r="45" spans="2:5" ht="17.25">
      <c r="B45" s="305"/>
      <c r="C45" s="305"/>
      <c r="D45" s="341"/>
      <c r="E45" s="313"/>
    </row>
    <row r="46" spans="2:5" ht="17.25">
      <c r="B46" s="305"/>
      <c r="C46" s="305"/>
      <c r="D46" s="305"/>
      <c r="E46" s="306"/>
    </row>
    <row r="47" spans="2:5" ht="17.25">
      <c r="B47" s="305"/>
      <c r="C47" s="305"/>
      <c r="D47" s="305"/>
      <c r="E47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3138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1468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2270</v>
      </c>
      <c r="B7" s="254" t="s">
        <v>2271</v>
      </c>
      <c r="C7" s="113" t="s">
        <v>2272</v>
      </c>
      <c r="D7" s="257">
        <v>2200</v>
      </c>
      <c r="E7" s="257"/>
      <c r="F7" s="257"/>
      <c r="G7" s="475">
        <v>2200</v>
      </c>
      <c r="H7" s="238" t="s">
        <v>2031</v>
      </c>
    </row>
    <row r="8" spans="1:8" ht="17.25">
      <c r="A8" s="348" t="s">
        <v>2922</v>
      </c>
      <c r="B8" s="254" t="s">
        <v>2953</v>
      </c>
      <c r="C8" s="113" t="s">
        <v>2761</v>
      </c>
      <c r="D8" s="257"/>
      <c r="E8" s="257">
        <v>1474</v>
      </c>
      <c r="F8" s="257"/>
      <c r="G8" s="475">
        <f>G7-E8</f>
        <v>726</v>
      </c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 t="s">
        <v>2922</v>
      </c>
      <c r="B10" s="254" t="s">
        <v>2936</v>
      </c>
      <c r="C10" s="113" t="s">
        <v>2937</v>
      </c>
      <c r="D10" s="257">
        <v>5500</v>
      </c>
      <c r="E10" s="257"/>
      <c r="F10" s="257"/>
      <c r="G10" s="256">
        <v>5500</v>
      </c>
      <c r="H10" s="258" t="s">
        <v>39</v>
      </c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 t="s">
        <v>3120</v>
      </c>
      <c r="B13" s="254" t="s">
        <v>3152</v>
      </c>
      <c r="C13" s="113" t="s">
        <v>3154</v>
      </c>
      <c r="D13" s="257">
        <v>5000</v>
      </c>
      <c r="E13" s="257"/>
      <c r="F13" s="257"/>
      <c r="G13" s="256">
        <v>5000</v>
      </c>
      <c r="H13" s="258" t="s">
        <v>2787</v>
      </c>
    </row>
    <row r="14" spans="1:8" ht="17.25">
      <c r="A14" s="348"/>
      <c r="B14" s="254"/>
      <c r="C14" s="113" t="s">
        <v>3153</v>
      </c>
      <c r="D14" s="257"/>
      <c r="E14" s="257"/>
      <c r="F14" s="257"/>
      <c r="G14" s="256"/>
      <c r="H14" s="25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12" ht="17.25">
      <c r="A27" s="348"/>
      <c r="B27" s="261"/>
      <c r="C27" s="375"/>
      <c r="D27" s="301"/>
      <c r="E27" s="255"/>
      <c r="F27" s="255"/>
      <c r="G27" s="302"/>
      <c r="H27" s="317"/>
      <c r="K27" s="306"/>
      <c r="L27" s="305"/>
    </row>
    <row r="28" spans="1:12" ht="18" thickBot="1">
      <c r="A28" s="273"/>
      <c r="B28" s="310"/>
      <c r="C28" s="298" t="s">
        <v>391</v>
      </c>
      <c r="D28" s="337">
        <f>SUM(D7:D27)</f>
        <v>12700</v>
      </c>
      <c r="E28" s="337">
        <f>SUM(E7:E27)</f>
        <v>1474</v>
      </c>
      <c r="F28" s="337">
        <f>SUM(F7:F27)</f>
        <v>0</v>
      </c>
      <c r="G28" s="328">
        <f>D28-E28-F28</f>
        <v>11226</v>
      </c>
      <c r="H28" s="258"/>
      <c r="K28" s="306"/>
      <c r="L28" s="305"/>
    </row>
    <row r="29" spans="4:12" ht="18" thickTop="1">
      <c r="D29" s="304"/>
      <c r="F29" s="345"/>
      <c r="G29" s="448"/>
      <c r="J29" s="322"/>
      <c r="K29" s="306"/>
      <c r="L29" s="305"/>
    </row>
    <row r="30" spans="4:10" ht="17.25">
      <c r="D30" s="304"/>
      <c r="E30" s="299"/>
      <c r="F30" s="331"/>
      <c r="G30" s="299"/>
      <c r="J30" s="322"/>
    </row>
    <row r="31" spans="4:13" ht="17.25">
      <c r="D31" s="304"/>
      <c r="E31" s="299"/>
      <c r="G31" s="299"/>
      <c r="J31" s="299"/>
      <c r="M31" s="299"/>
    </row>
    <row r="32" spans="3:13" ht="17.25">
      <c r="C32" s="331"/>
      <c r="E32" s="299"/>
      <c r="G32" s="331"/>
      <c r="M32" s="299"/>
    </row>
    <row r="33" spans="3:15" ht="17.25">
      <c r="C33" s="331"/>
      <c r="E33" s="331"/>
      <c r="G33" s="331"/>
      <c r="M33" s="331"/>
      <c r="O33" s="331"/>
    </row>
    <row r="34" spans="5:15" ht="17.25">
      <c r="E34" s="306"/>
      <c r="F34" s="299"/>
      <c r="G34" s="331"/>
      <c r="M34" s="299"/>
      <c r="N34" s="299"/>
      <c r="O34" s="331"/>
    </row>
    <row r="35" spans="2:15" ht="17.25">
      <c r="B35" s="305"/>
      <c r="C35" s="313"/>
      <c r="D35" s="338"/>
      <c r="E35" s="339"/>
      <c r="G35" s="340"/>
      <c r="O35" s="340"/>
    </row>
    <row r="36" spans="2:5" ht="17.25">
      <c r="B36" s="305"/>
      <c r="C36" s="305"/>
      <c r="D36" s="307"/>
      <c r="E36" s="306"/>
    </row>
    <row r="37" spans="2:15" ht="17.25">
      <c r="B37" s="305"/>
      <c r="C37" s="305"/>
      <c r="D37" s="307"/>
      <c r="E37" s="306"/>
      <c r="G37" s="299"/>
      <c r="O37" s="299"/>
    </row>
    <row r="38" spans="2:7" ht="17.25">
      <c r="B38" s="305"/>
      <c r="C38" s="305"/>
      <c r="D38" s="307"/>
      <c r="E38" s="306"/>
      <c r="G38" s="299"/>
    </row>
    <row r="39" spans="2:5" ht="17.25">
      <c r="B39" s="305"/>
      <c r="C39" s="305"/>
      <c r="D39" s="341"/>
      <c r="E39" s="313"/>
    </row>
    <row r="40" spans="2:5" ht="17.25">
      <c r="B40" s="305"/>
      <c r="C40" s="305"/>
      <c r="D40" s="305"/>
      <c r="E40" s="306"/>
    </row>
    <row r="41" spans="2:5" ht="17.25">
      <c r="B41" s="305"/>
      <c r="C41" s="305"/>
      <c r="D41" s="305"/>
      <c r="E4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3140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1468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2270</v>
      </c>
      <c r="B7" s="254" t="s">
        <v>2309</v>
      </c>
      <c r="C7" s="113" t="s">
        <v>2310</v>
      </c>
      <c r="D7" s="257">
        <v>102000</v>
      </c>
      <c r="E7" s="257"/>
      <c r="F7" s="257"/>
      <c r="G7" s="475">
        <v>102000</v>
      </c>
      <c r="H7" s="238" t="s">
        <v>635</v>
      </c>
    </row>
    <row r="8" spans="1:8" ht="17.25">
      <c r="A8" s="348" t="s">
        <v>2813</v>
      </c>
      <c r="B8" s="254" t="s">
        <v>2849</v>
      </c>
      <c r="C8" s="113" t="s">
        <v>2850</v>
      </c>
      <c r="D8" s="257"/>
      <c r="E8" s="257">
        <v>102000</v>
      </c>
      <c r="F8" s="303"/>
      <c r="G8" s="475">
        <v>0</v>
      </c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/>
      <c r="B10" s="254"/>
      <c r="C10" s="113"/>
      <c r="D10" s="257"/>
      <c r="E10" s="257"/>
      <c r="F10" s="257"/>
      <c r="G10" s="256"/>
      <c r="H10" s="258"/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/>
      <c r="B14" s="254"/>
      <c r="C14" s="113"/>
      <c r="D14" s="257"/>
      <c r="E14" s="257"/>
      <c r="F14" s="257"/>
      <c r="G14" s="256"/>
      <c r="H14" s="25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12" ht="17.25">
      <c r="A27" s="348"/>
      <c r="B27" s="261"/>
      <c r="C27" s="375"/>
      <c r="D27" s="301"/>
      <c r="E27" s="255"/>
      <c r="F27" s="255"/>
      <c r="G27" s="302"/>
      <c r="H27" s="317"/>
      <c r="K27" s="306"/>
      <c r="L27" s="305"/>
    </row>
    <row r="28" spans="1:12" ht="18" thickBot="1">
      <c r="A28" s="273"/>
      <c r="B28" s="310"/>
      <c r="C28" s="298" t="s">
        <v>391</v>
      </c>
      <c r="D28" s="337">
        <f>SUM(D7:D27)</f>
        <v>102000</v>
      </c>
      <c r="E28" s="337">
        <f>SUM(E7:E27)</f>
        <v>102000</v>
      </c>
      <c r="F28" s="337">
        <f>SUM(F7:F27)</f>
        <v>0</v>
      </c>
      <c r="G28" s="328">
        <f>D28-E28-F28</f>
        <v>0</v>
      </c>
      <c r="H28" s="258"/>
      <c r="K28" s="306"/>
      <c r="L28" s="305"/>
    </row>
    <row r="29" spans="4:12" ht="18" thickTop="1">
      <c r="D29" s="304"/>
      <c r="F29" s="345"/>
      <c r="G29" s="448"/>
      <c r="J29" s="322"/>
      <c r="K29" s="306"/>
      <c r="L29" s="305"/>
    </row>
    <row r="30" spans="4:10" ht="17.25">
      <c r="D30" s="304"/>
      <c r="E30" s="299"/>
      <c r="F30" s="331"/>
      <c r="G30" s="299"/>
      <c r="J30" s="322"/>
    </row>
    <row r="31" spans="4:13" ht="17.25">
      <c r="D31" s="304"/>
      <c r="E31" s="299"/>
      <c r="G31" s="299"/>
      <c r="J31" s="299"/>
      <c r="M31" s="299"/>
    </row>
    <row r="32" spans="3:13" ht="17.25">
      <c r="C32" s="331"/>
      <c r="E32" s="299"/>
      <c r="G32" s="331"/>
      <c r="M32" s="299"/>
    </row>
    <row r="33" spans="3:15" ht="17.25">
      <c r="C33" s="331"/>
      <c r="E33" s="331"/>
      <c r="G33" s="331"/>
      <c r="M33" s="331"/>
      <c r="O33" s="331"/>
    </row>
    <row r="34" spans="5:15" ht="17.25">
      <c r="E34" s="306"/>
      <c r="F34" s="299"/>
      <c r="G34" s="331"/>
      <c r="M34" s="299"/>
      <c r="N34" s="299"/>
      <c r="O34" s="331"/>
    </row>
    <row r="35" spans="2:15" ht="17.25">
      <c r="B35" s="305"/>
      <c r="C35" s="313"/>
      <c r="D35" s="338"/>
      <c r="E35" s="339"/>
      <c r="G35" s="340"/>
      <c r="O35" s="340"/>
    </row>
    <row r="36" spans="2:5" ht="17.25">
      <c r="B36" s="305"/>
      <c r="C36" s="305"/>
      <c r="D36" s="307"/>
      <c r="E36" s="306"/>
    </row>
    <row r="37" spans="2:15" ht="17.25">
      <c r="B37" s="305"/>
      <c r="C37" s="305"/>
      <c r="D37" s="307"/>
      <c r="E37" s="306"/>
      <c r="G37" s="299"/>
      <c r="O37" s="299"/>
    </row>
    <row r="38" spans="2:7" ht="17.25">
      <c r="B38" s="305"/>
      <c r="C38" s="305"/>
      <c r="D38" s="307"/>
      <c r="E38" s="306"/>
      <c r="G38" s="299"/>
    </row>
    <row r="39" spans="2:5" ht="17.25">
      <c r="B39" s="305"/>
      <c r="C39" s="305"/>
      <c r="D39" s="341"/>
      <c r="E39" s="313"/>
    </row>
    <row r="40" spans="2:5" ht="17.25">
      <c r="B40" s="305"/>
      <c r="C40" s="305"/>
      <c r="D40" s="305"/>
      <c r="E40" s="306"/>
    </row>
    <row r="41" spans="2:5" ht="17.25">
      <c r="B41" s="305"/>
      <c r="C41" s="305"/>
      <c r="D41" s="305"/>
      <c r="E4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3141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1980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1979</v>
      </c>
      <c r="B7" s="254" t="s">
        <v>1981</v>
      </c>
      <c r="C7" s="113" t="s">
        <v>1982</v>
      </c>
      <c r="D7" s="257">
        <v>7836</v>
      </c>
      <c r="E7" s="257"/>
      <c r="F7" s="257"/>
      <c r="G7" s="475">
        <v>7836</v>
      </c>
      <c r="H7" s="238" t="s">
        <v>56</v>
      </c>
    </row>
    <row r="8" spans="1:8" ht="17.25">
      <c r="A8" s="348" t="s">
        <v>2753</v>
      </c>
      <c r="B8" s="254" t="s">
        <v>2760</v>
      </c>
      <c r="C8" s="113" t="s">
        <v>2761</v>
      </c>
      <c r="D8" s="257"/>
      <c r="E8" s="257">
        <v>960</v>
      </c>
      <c r="F8" s="257"/>
      <c r="G8" s="475">
        <f>G7-E8</f>
        <v>6876</v>
      </c>
      <c r="H8" s="238"/>
    </row>
    <row r="9" spans="1:8" ht="17.25">
      <c r="A9" s="348" t="s">
        <v>2963</v>
      </c>
      <c r="B9" s="254" t="s">
        <v>2964</v>
      </c>
      <c r="C9" s="113" t="s">
        <v>2962</v>
      </c>
      <c r="D9" s="257"/>
      <c r="E9" s="257">
        <v>1200</v>
      </c>
      <c r="F9" s="257"/>
      <c r="G9" s="475">
        <f>G8-E9</f>
        <v>5676</v>
      </c>
      <c r="H9" s="258"/>
    </row>
    <row r="10" spans="1:8" ht="17.25">
      <c r="A10" s="348"/>
      <c r="B10" s="254"/>
      <c r="C10" s="113"/>
      <c r="D10" s="257"/>
      <c r="E10" s="257"/>
      <c r="F10" s="257"/>
      <c r="G10" s="256"/>
      <c r="H10" s="258"/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/>
      <c r="B14" s="254"/>
      <c r="C14" s="113"/>
      <c r="D14" s="257"/>
      <c r="E14" s="257"/>
      <c r="F14" s="257"/>
      <c r="G14" s="256"/>
      <c r="H14" s="25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12" ht="17.25">
      <c r="A27" s="348"/>
      <c r="B27" s="261"/>
      <c r="C27" s="375"/>
      <c r="D27" s="301"/>
      <c r="E27" s="255"/>
      <c r="F27" s="255"/>
      <c r="G27" s="302"/>
      <c r="H27" s="317"/>
      <c r="K27" s="306"/>
      <c r="L27" s="305"/>
    </row>
    <row r="28" spans="1:12" ht="18" thickBot="1">
      <c r="A28" s="273"/>
      <c r="B28" s="310"/>
      <c r="C28" s="298" t="s">
        <v>391</v>
      </c>
      <c r="D28" s="337">
        <f>SUM(D7:D27)</f>
        <v>7836</v>
      </c>
      <c r="E28" s="337">
        <f>SUM(E7:E27)</f>
        <v>2160</v>
      </c>
      <c r="F28" s="337">
        <f>SUM(F7:F27)</f>
        <v>0</v>
      </c>
      <c r="G28" s="328">
        <f>D28-E28-F28</f>
        <v>5676</v>
      </c>
      <c r="H28" s="258"/>
      <c r="K28" s="306"/>
      <c r="L28" s="305"/>
    </row>
    <row r="29" spans="4:12" ht="18" thickTop="1">
      <c r="D29" s="304"/>
      <c r="F29" s="345"/>
      <c r="G29" s="448"/>
      <c r="J29" s="322"/>
      <c r="K29" s="306"/>
      <c r="L29" s="305"/>
    </row>
    <row r="30" spans="4:10" ht="17.25">
      <c r="D30" s="304"/>
      <c r="E30" s="299"/>
      <c r="F30" s="331"/>
      <c r="G30" s="299"/>
      <c r="J30" s="322"/>
    </row>
    <row r="31" spans="4:13" ht="17.25">
      <c r="D31" s="304"/>
      <c r="E31" s="299"/>
      <c r="G31" s="299"/>
      <c r="J31" s="299"/>
      <c r="M31" s="299"/>
    </row>
    <row r="32" spans="3:13" ht="17.25">
      <c r="C32" s="331"/>
      <c r="E32" s="299"/>
      <c r="G32" s="331"/>
      <c r="M32" s="299"/>
    </row>
    <row r="33" spans="3:15" ht="17.25">
      <c r="C33" s="331"/>
      <c r="E33" s="331"/>
      <c r="G33" s="331"/>
      <c r="M33" s="331"/>
      <c r="O33" s="331"/>
    </row>
    <row r="34" spans="5:15" ht="17.25">
      <c r="E34" s="306"/>
      <c r="F34" s="299"/>
      <c r="G34" s="331"/>
      <c r="M34" s="299"/>
      <c r="N34" s="299"/>
      <c r="O34" s="331"/>
    </row>
    <row r="35" spans="2:15" ht="17.25">
      <c r="B35" s="305"/>
      <c r="C35" s="313"/>
      <c r="D35" s="338"/>
      <c r="E35" s="339"/>
      <c r="G35" s="340"/>
      <c r="O35" s="340"/>
    </row>
    <row r="36" spans="2:5" ht="17.25">
      <c r="B36" s="305"/>
      <c r="C36" s="305"/>
      <c r="D36" s="307"/>
      <c r="E36" s="306"/>
    </row>
    <row r="37" spans="2:15" ht="17.25">
      <c r="B37" s="305"/>
      <c r="C37" s="305"/>
      <c r="D37" s="307"/>
      <c r="E37" s="306"/>
      <c r="G37" s="299"/>
      <c r="O37" s="299"/>
    </row>
    <row r="38" spans="2:7" ht="17.25">
      <c r="B38" s="305"/>
      <c r="C38" s="305"/>
      <c r="D38" s="307"/>
      <c r="E38" s="306"/>
      <c r="G38" s="299"/>
    </row>
    <row r="39" spans="2:5" ht="17.25">
      <c r="B39" s="305"/>
      <c r="C39" s="305"/>
      <c r="D39" s="341"/>
      <c r="E39" s="313"/>
    </row>
    <row r="40" spans="2:5" ht="17.25">
      <c r="B40" s="305"/>
      <c r="C40" s="305"/>
      <c r="D40" s="305"/>
      <c r="E40" s="306"/>
    </row>
    <row r="41" spans="2:5" ht="17.25">
      <c r="B41" s="305"/>
      <c r="C41" s="305"/>
      <c r="D41" s="305"/>
      <c r="E41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8.140625" style="45" customWidth="1"/>
    <col min="2" max="2" width="6.8515625" style="242" customWidth="1"/>
    <col min="3" max="3" width="35.14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3141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2051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2052</v>
      </c>
      <c r="B7" s="254" t="s">
        <v>2053</v>
      </c>
      <c r="C7" s="113" t="s">
        <v>2054</v>
      </c>
      <c r="D7" s="257"/>
      <c r="E7" s="257"/>
      <c r="F7" s="257"/>
      <c r="G7" s="475"/>
      <c r="H7" s="238" t="s">
        <v>2031</v>
      </c>
    </row>
    <row r="8" spans="1:8" ht="17.25">
      <c r="A8" s="348"/>
      <c r="B8" s="254"/>
      <c r="C8" s="113" t="s">
        <v>2482</v>
      </c>
      <c r="D8" s="257">
        <v>50000</v>
      </c>
      <c r="E8" s="257"/>
      <c r="F8" s="257"/>
      <c r="G8" s="475">
        <f>D8-E8</f>
        <v>50000</v>
      </c>
      <c r="H8" s="238"/>
    </row>
    <row r="9" spans="1:8" ht="17.25">
      <c r="A9" s="348" t="s">
        <v>2731</v>
      </c>
      <c r="B9" s="254" t="s">
        <v>2736</v>
      </c>
      <c r="C9" s="113" t="s">
        <v>2737</v>
      </c>
      <c r="D9" s="257"/>
      <c r="E9" s="257">
        <v>36100</v>
      </c>
      <c r="F9" s="257"/>
      <c r="G9" s="475">
        <f>G8-E9</f>
        <v>13900</v>
      </c>
      <c r="H9" s="238"/>
    </row>
    <row r="10" spans="1:8" ht="17.25">
      <c r="A10" s="348" t="s">
        <v>2999</v>
      </c>
      <c r="B10" s="254" t="s">
        <v>3000</v>
      </c>
      <c r="C10" s="113" t="s">
        <v>3001</v>
      </c>
      <c r="D10" s="257"/>
      <c r="E10" s="257">
        <v>13900</v>
      </c>
      <c r="F10" s="257"/>
      <c r="G10" s="475">
        <f>G9-E10</f>
        <v>0</v>
      </c>
      <c r="H10" s="238"/>
    </row>
    <row r="11" spans="1:8" ht="17.25">
      <c r="A11" s="348"/>
      <c r="B11" s="254"/>
      <c r="C11" s="113"/>
      <c r="D11" s="257"/>
      <c r="E11" s="257"/>
      <c r="F11" s="257"/>
      <c r="G11" s="256"/>
      <c r="H11" s="258"/>
    </row>
    <row r="12" spans="1:8" ht="17.25">
      <c r="A12" s="348"/>
      <c r="B12" s="254" t="s">
        <v>2053</v>
      </c>
      <c r="C12" s="113" t="s">
        <v>2055</v>
      </c>
      <c r="D12" s="257"/>
      <c r="E12" s="257"/>
      <c r="F12" s="257"/>
      <c r="G12" s="475"/>
      <c r="H12" s="238" t="s">
        <v>2031</v>
      </c>
    </row>
    <row r="13" spans="1:8" ht="17.25">
      <c r="A13" s="348" t="s">
        <v>2883</v>
      </c>
      <c r="B13" s="254" t="s">
        <v>2887</v>
      </c>
      <c r="C13" s="113" t="s">
        <v>2483</v>
      </c>
      <c r="D13" s="257">
        <v>30000</v>
      </c>
      <c r="E13" s="257">
        <v>30000</v>
      </c>
      <c r="F13" s="257"/>
      <c r="G13" s="475">
        <f>D13-E13</f>
        <v>0</v>
      </c>
      <c r="H13" s="238"/>
    </row>
    <row r="14" spans="1:8" ht="17.25">
      <c r="A14" s="348" t="s">
        <v>2966</v>
      </c>
      <c r="B14" s="254" t="s">
        <v>2995</v>
      </c>
      <c r="C14" s="113" t="s">
        <v>2484</v>
      </c>
      <c r="D14" s="257">
        <v>30000</v>
      </c>
      <c r="E14" s="257">
        <v>30000</v>
      </c>
      <c r="F14" s="257"/>
      <c r="G14" s="475">
        <f>D14-E14</f>
        <v>0</v>
      </c>
      <c r="H14" s="238"/>
    </row>
    <row r="15" spans="1:8" ht="17.25">
      <c r="A15" s="348" t="s">
        <v>2966</v>
      </c>
      <c r="B15" s="254" t="s">
        <v>2919</v>
      </c>
      <c r="C15" s="113" t="s">
        <v>2485</v>
      </c>
      <c r="D15" s="257">
        <v>30000</v>
      </c>
      <c r="E15" s="257">
        <v>30000</v>
      </c>
      <c r="F15" s="257"/>
      <c r="G15" s="475">
        <f>D15-E15</f>
        <v>0</v>
      </c>
      <c r="H15" s="238"/>
    </row>
    <row r="16" spans="1:8" ht="17.25">
      <c r="A16" s="348" t="s">
        <v>2922</v>
      </c>
      <c r="B16" s="254" t="s">
        <v>2948</v>
      </c>
      <c r="C16" s="113" t="s">
        <v>2486</v>
      </c>
      <c r="D16" s="257">
        <v>30000</v>
      </c>
      <c r="E16" s="257">
        <v>30000</v>
      </c>
      <c r="F16" s="257"/>
      <c r="G16" s="475">
        <f>D16-E16</f>
        <v>0</v>
      </c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 t="s">
        <v>2052</v>
      </c>
      <c r="B18" s="254" t="s">
        <v>2056</v>
      </c>
      <c r="C18" s="113" t="s">
        <v>2057</v>
      </c>
      <c r="D18" s="257">
        <v>4400</v>
      </c>
      <c r="E18" s="257"/>
      <c r="F18" s="257"/>
      <c r="G18" s="256">
        <v>4400</v>
      </c>
      <c r="H18" s="238" t="s">
        <v>2031</v>
      </c>
    </row>
    <row r="19" spans="1:8" ht="17.25">
      <c r="A19" s="348" t="s">
        <v>2939</v>
      </c>
      <c r="B19" s="254" t="s">
        <v>2959</v>
      </c>
      <c r="C19" s="113" t="s">
        <v>2761</v>
      </c>
      <c r="D19" s="257"/>
      <c r="E19" s="257">
        <v>2840</v>
      </c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>
        <f>G18-E19</f>
        <v>1560</v>
      </c>
      <c r="H20" s="258"/>
    </row>
    <row r="21" spans="1:8" ht="17.25">
      <c r="A21" s="348" t="s">
        <v>2813</v>
      </c>
      <c r="B21" s="254" t="s">
        <v>2814</v>
      </c>
      <c r="C21" s="113" t="s">
        <v>2815</v>
      </c>
      <c r="D21" s="257">
        <v>130600</v>
      </c>
      <c r="E21" s="257"/>
      <c r="F21" s="257"/>
      <c r="G21" s="256">
        <v>130600</v>
      </c>
      <c r="H21" s="258" t="s">
        <v>3159</v>
      </c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8" ht="17.25">
      <c r="A26" s="348"/>
      <c r="B26" s="254"/>
      <c r="C26" s="113"/>
      <c r="D26" s="257"/>
      <c r="E26" s="257"/>
      <c r="F26" s="257"/>
      <c r="G26" s="256"/>
      <c r="H26" s="258"/>
    </row>
    <row r="27" spans="1:8" ht="17.25">
      <c r="A27" s="348"/>
      <c r="B27" s="254"/>
      <c r="C27" s="113"/>
      <c r="D27" s="257"/>
      <c r="E27" s="257"/>
      <c r="F27" s="257"/>
      <c r="G27" s="256"/>
      <c r="H27" s="258"/>
    </row>
    <row r="28" spans="1:8" ht="17.25">
      <c r="A28" s="348"/>
      <c r="B28" s="254"/>
      <c r="C28" s="113"/>
      <c r="D28" s="257"/>
      <c r="E28" s="257"/>
      <c r="F28" s="257"/>
      <c r="G28" s="256"/>
      <c r="H28" s="258"/>
    </row>
    <row r="29" spans="1:8" ht="17.25">
      <c r="A29" s="348"/>
      <c r="B29" s="254"/>
      <c r="C29" s="113"/>
      <c r="D29" s="257"/>
      <c r="E29" s="257"/>
      <c r="F29" s="257"/>
      <c r="G29" s="256"/>
      <c r="H29" s="258"/>
    </row>
    <row r="30" spans="1:8" ht="17.25">
      <c r="A30" s="348"/>
      <c r="B30" s="254"/>
      <c r="C30" s="113"/>
      <c r="D30" s="257"/>
      <c r="E30" s="257"/>
      <c r="F30" s="257"/>
      <c r="G30" s="256"/>
      <c r="H30" s="258"/>
    </row>
    <row r="31" spans="1:8" ht="17.25">
      <c r="A31" s="348"/>
      <c r="B31" s="254"/>
      <c r="C31" s="113"/>
      <c r="D31" s="257"/>
      <c r="E31" s="257"/>
      <c r="F31" s="257"/>
      <c r="G31" s="256"/>
      <c r="H31" s="258"/>
    </row>
    <row r="32" spans="1:12" ht="17.25">
      <c r="A32" s="348"/>
      <c r="B32" s="261"/>
      <c r="C32" s="375"/>
      <c r="D32" s="301"/>
      <c r="E32" s="255"/>
      <c r="F32" s="255"/>
      <c r="G32" s="302"/>
      <c r="H32" s="317"/>
      <c r="K32" s="306"/>
      <c r="L32" s="305"/>
    </row>
    <row r="33" spans="1:12" ht="18" thickBot="1">
      <c r="A33" s="273"/>
      <c r="B33" s="310"/>
      <c r="C33" s="298" t="s">
        <v>391</v>
      </c>
      <c r="D33" s="337">
        <f>SUM(D7:D32)</f>
        <v>305000</v>
      </c>
      <c r="E33" s="337">
        <f>SUM(E7:E32)</f>
        <v>172840</v>
      </c>
      <c r="F33" s="337">
        <f>SUM(F7:F32)</f>
        <v>0</v>
      </c>
      <c r="G33" s="328">
        <f>D33-E33-F33</f>
        <v>132160</v>
      </c>
      <c r="H33" s="258"/>
      <c r="K33" s="306"/>
      <c r="L33" s="305"/>
    </row>
    <row r="34" spans="4:12" ht="18" thickTop="1">
      <c r="D34" s="304"/>
      <c r="F34" s="345"/>
      <c r="G34" s="448"/>
      <c r="J34" s="322"/>
      <c r="K34" s="306"/>
      <c r="L34" s="305"/>
    </row>
    <row r="35" spans="4:10" ht="17.25">
      <c r="D35" s="304"/>
      <c r="E35" s="299"/>
      <c r="F35" s="331"/>
      <c r="G35" s="299"/>
      <c r="J35" s="322"/>
    </row>
    <row r="36" spans="4:13" ht="17.25">
      <c r="D36" s="304"/>
      <c r="E36" s="299"/>
      <c r="G36" s="299"/>
      <c r="J36" s="299"/>
      <c r="M36" s="299"/>
    </row>
    <row r="37" spans="3:13" ht="17.25">
      <c r="C37" s="331"/>
      <c r="E37" s="299"/>
      <c r="G37" s="331"/>
      <c r="M37" s="299"/>
    </row>
    <row r="38" spans="3:15" ht="17.25">
      <c r="C38" s="331"/>
      <c r="E38" s="331"/>
      <c r="G38" s="331"/>
      <c r="M38" s="331"/>
      <c r="O38" s="331"/>
    </row>
    <row r="39" spans="5:15" ht="17.25">
      <c r="E39" s="306"/>
      <c r="F39" s="299"/>
      <c r="G39" s="331"/>
      <c r="M39" s="299"/>
      <c r="N39" s="299"/>
      <c r="O39" s="331"/>
    </row>
    <row r="40" spans="2:15" ht="17.25">
      <c r="B40" s="305"/>
      <c r="C40" s="313"/>
      <c r="D40" s="338"/>
      <c r="E40" s="339"/>
      <c r="G40" s="340"/>
      <c r="O40" s="340"/>
    </row>
    <row r="41" spans="2:5" ht="17.25">
      <c r="B41" s="305"/>
      <c r="C41" s="305"/>
      <c r="D41" s="307"/>
      <c r="E41" s="306"/>
    </row>
    <row r="42" spans="2:15" ht="17.25">
      <c r="B42" s="305"/>
      <c r="C42" s="305"/>
      <c r="D42" s="307"/>
      <c r="E42" s="306"/>
      <c r="G42" s="299"/>
      <c r="O42" s="299"/>
    </row>
    <row r="43" spans="2:7" ht="17.25">
      <c r="B43" s="305"/>
      <c r="C43" s="305"/>
      <c r="D43" s="307"/>
      <c r="E43" s="306"/>
      <c r="G43" s="299"/>
    </row>
    <row r="44" spans="2:5" ht="17.25">
      <c r="B44" s="305"/>
      <c r="C44" s="305"/>
      <c r="D44" s="341"/>
      <c r="E44" s="313"/>
    </row>
    <row r="45" spans="2:5" ht="17.25">
      <c r="B45" s="305"/>
      <c r="C45" s="305"/>
      <c r="D45" s="305"/>
      <c r="E45" s="306"/>
    </row>
    <row r="46" spans="2:5" ht="17.25">
      <c r="B46" s="305"/>
      <c r="C46" s="305"/>
      <c r="D46" s="305"/>
      <c r="E46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8"/>
  <sheetViews>
    <sheetView zoomScalePageLayoutView="0" workbookViewId="0" topLeftCell="A253">
      <selection activeCell="E268" sqref="E268"/>
    </sheetView>
  </sheetViews>
  <sheetFormatPr defaultColWidth="9.140625" defaultRowHeight="12.75"/>
  <cols>
    <col min="1" max="1" width="9.140625" style="242" customWidth="1"/>
    <col min="2" max="2" width="8.57421875" style="242" customWidth="1"/>
    <col min="3" max="3" width="26.8515625" style="242" customWidth="1"/>
    <col min="4" max="4" width="12.421875" style="242" bestFit="1" customWidth="1"/>
    <col min="5" max="5" width="11.57421875" style="242" customWidth="1"/>
    <col min="6" max="6" width="10.00390625" style="242" bestFit="1" customWidth="1"/>
    <col min="7" max="7" width="11.28125" style="242" customWidth="1"/>
    <col min="8" max="8" width="9.140625" style="242" customWidth="1"/>
    <col min="9" max="9" width="9.8515625" style="304" bestFit="1" customWidth="1"/>
    <col min="10" max="10" width="12.140625" style="242" customWidth="1"/>
    <col min="11" max="11" width="9.140625" style="242" customWidth="1"/>
    <col min="12" max="12" width="12.00390625" style="242" customWidth="1"/>
    <col min="13" max="13" width="9.140625" style="242" customWidth="1"/>
    <col min="14" max="14" width="12.421875" style="242" bestFit="1" customWidth="1"/>
    <col min="15" max="16384" width="9.140625" style="242" customWidth="1"/>
  </cols>
  <sheetData>
    <row r="1" spans="1:8" ht="18" thickBot="1">
      <c r="A1" s="240"/>
      <c r="B1" s="240"/>
      <c r="C1" s="240"/>
      <c r="D1" s="240"/>
      <c r="E1" s="240"/>
      <c r="F1" s="241" t="s">
        <v>633</v>
      </c>
      <c r="G1" s="240"/>
      <c r="H1" s="240"/>
    </row>
    <row r="2" spans="1:8" ht="17.25">
      <c r="A2" s="240" t="s">
        <v>3136</v>
      </c>
      <c r="B2" s="240"/>
      <c r="C2" s="240"/>
      <c r="D2" s="240"/>
      <c r="E2" s="240"/>
      <c r="F2" s="240"/>
      <c r="G2" s="240"/>
      <c r="H2" s="243" t="s">
        <v>1270</v>
      </c>
    </row>
    <row r="3" spans="1:8" ht="17.25">
      <c r="A3" s="240" t="s">
        <v>32</v>
      </c>
      <c r="B3" s="240"/>
      <c r="C3" s="240"/>
      <c r="D3" s="240"/>
      <c r="E3" s="240"/>
      <c r="F3" s="240"/>
      <c r="G3" s="240"/>
      <c r="H3" s="240"/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9" ht="17.25">
      <c r="A6" s="253" t="s">
        <v>1272</v>
      </c>
      <c r="B6" s="254">
        <v>309123</v>
      </c>
      <c r="C6" s="234" t="s">
        <v>634</v>
      </c>
      <c r="D6" s="235"/>
      <c r="E6" s="255"/>
      <c r="F6" s="255"/>
      <c r="G6" s="256"/>
      <c r="H6" s="472"/>
      <c r="I6" s="304" t="s">
        <v>1580</v>
      </c>
    </row>
    <row r="7" spans="1:12" ht="17.25">
      <c r="A7" s="253"/>
      <c r="B7" s="254"/>
      <c r="C7" s="237" t="s">
        <v>1415</v>
      </c>
      <c r="D7" s="257">
        <v>21000</v>
      </c>
      <c r="E7" s="257"/>
      <c r="F7" s="257"/>
      <c r="G7" s="256">
        <f>D7</f>
        <v>21000</v>
      </c>
      <c r="H7" s="258" t="s">
        <v>635</v>
      </c>
      <c r="J7" s="242">
        <v>15000</v>
      </c>
      <c r="L7" s="242">
        <v>190000</v>
      </c>
    </row>
    <row r="8" spans="1:12" ht="17.25">
      <c r="A8" s="253" t="s">
        <v>1356</v>
      </c>
      <c r="B8" s="254" t="s">
        <v>1377</v>
      </c>
      <c r="C8" s="113" t="s">
        <v>1378</v>
      </c>
      <c r="D8" s="257"/>
      <c r="E8" s="257">
        <v>2890</v>
      </c>
      <c r="F8" s="257"/>
      <c r="G8" s="256">
        <f>G7-E8</f>
        <v>18110</v>
      </c>
      <c r="H8" s="258"/>
      <c r="L8" s="242">
        <v>190000</v>
      </c>
    </row>
    <row r="9" spans="1:12" ht="17.25">
      <c r="A9" s="253" t="s">
        <v>1399</v>
      </c>
      <c r="B9" s="254" t="s">
        <v>1407</v>
      </c>
      <c r="C9" s="113" t="s">
        <v>1378</v>
      </c>
      <c r="D9" s="257"/>
      <c r="E9" s="257">
        <v>12190</v>
      </c>
      <c r="F9" s="257"/>
      <c r="G9" s="256">
        <f>G8-E9</f>
        <v>5920</v>
      </c>
      <c r="H9" s="258"/>
      <c r="L9" s="242">
        <v>270000</v>
      </c>
    </row>
    <row r="10" spans="1:8" ht="17.25">
      <c r="A10" s="253" t="s">
        <v>1399</v>
      </c>
      <c r="B10" s="254" t="s">
        <v>1408</v>
      </c>
      <c r="C10" s="113" t="s">
        <v>1378</v>
      </c>
      <c r="D10" s="257"/>
      <c r="E10" s="257">
        <v>5650</v>
      </c>
      <c r="F10" s="257"/>
      <c r="G10" s="256">
        <f>G9-E10</f>
        <v>270</v>
      </c>
      <c r="H10" s="258"/>
    </row>
    <row r="11" spans="1:8" ht="17.25">
      <c r="A11" s="253"/>
      <c r="B11" s="254"/>
      <c r="C11" s="113" t="s">
        <v>1667</v>
      </c>
      <c r="D11" s="257">
        <v>30000</v>
      </c>
      <c r="E11" s="257"/>
      <c r="F11" s="257"/>
      <c r="G11" s="256">
        <f>G10+D11</f>
        <v>30270</v>
      </c>
      <c r="H11" s="258"/>
    </row>
    <row r="12" spans="1:8" ht="17.25">
      <c r="A12" s="253" t="s">
        <v>1668</v>
      </c>
      <c r="B12" s="254" t="s">
        <v>1669</v>
      </c>
      <c r="C12" s="113" t="s">
        <v>1378</v>
      </c>
      <c r="D12" s="257"/>
      <c r="E12" s="257">
        <v>12200</v>
      </c>
      <c r="F12" s="257"/>
      <c r="G12" s="256">
        <f>G11-E12</f>
        <v>18070</v>
      </c>
      <c r="H12" s="258"/>
    </row>
    <row r="13" spans="1:8" ht="17.25">
      <c r="A13" s="253" t="s">
        <v>1675</v>
      </c>
      <c r="B13" s="254" t="s">
        <v>1676</v>
      </c>
      <c r="C13" s="113" t="s">
        <v>1378</v>
      </c>
      <c r="D13" s="257"/>
      <c r="E13" s="257">
        <v>1200</v>
      </c>
      <c r="F13" s="257"/>
      <c r="G13" s="256">
        <f>G12-E13</f>
        <v>16870</v>
      </c>
      <c r="H13" s="258"/>
    </row>
    <row r="14" spans="1:8" ht="17.25">
      <c r="A14" s="253"/>
      <c r="B14" s="254"/>
      <c r="C14" s="535" t="s">
        <v>1918</v>
      </c>
      <c r="D14" s="262">
        <v>30000</v>
      </c>
      <c r="E14" s="257"/>
      <c r="F14" s="257"/>
      <c r="G14" s="256">
        <f>G13+D14</f>
        <v>46870</v>
      </c>
      <c r="H14" s="258"/>
    </row>
    <row r="15" spans="1:8" ht="17.25">
      <c r="A15" s="253" t="s">
        <v>1926</v>
      </c>
      <c r="B15" s="254" t="s">
        <v>1965</v>
      </c>
      <c r="C15" s="113" t="s">
        <v>1378</v>
      </c>
      <c r="D15" s="262"/>
      <c r="E15" s="257">
        <v>16500</v>
      </c>
      <c r="F15" s="257"/>
      <c r="G15" s="256">
        <f>G14-E15</f>
        <v>30370</v>
      </c>
      <c r="H15" s="258"/>
    </row>
    <row r="16" spans="1:8" ht="17.25">
      <c r="A16" s="253"/>
      <c r="B16" s="254"/>
      <c r="C16" s="413" t="s">
        <v>2457</v>
      </c>
      <c r="D16" s="262">
        <v>-15000</v>
      </c>
      <c r="E16" s="257"/>
      <c r="F16" s="257"/>
      <c r="G16" s="256">
        <f>G15+D16</f>
        <v>15370</v>
      </c>
      <c r="H16" s="258"/>
    </row>
    <row r="17" spans="1:8" ht="17.25">
      <c r="A17" s="253" t="s">
        <v>2445</v>
      </c>
      <c r="B17" s="254"/>
      <c r="C17" s="535" t="s">
        <v>2458</v>
      </c>
      <c r="D17" s="262">
        <v>20000</v>
      </c>
      <c r="E17" s="257"/>
      <c r="F17" s="257"/>
      <c r="G17" s="256">
        <f>G16+D17</f>
        <v>35370</v>
      </c>
      <c r="H17" s="258"/>
    </row>
    <row r="18" spans="1:8" ht="17.25">
      <c r="A18" s="253" t="s">
        <v>2883</v>
      </c>
      <c r="B18" s="254" t="s">
        <v>2914</v>
      </c>
      <c r="C18" s="113" t="s">
        <v>1378</v>
      </c>
      <c r="D18" s="262"/>
      <c r="E18" s="257">
        <v>3300</v>
      </c>
      <c r="F18" s="257"/>
      <c r="G18" s="256">
        <f>G17-E18</f>
        <v>32070</v>
      </c>
      <c r="H18" s="258"/>
    </row>
    <row r="19" spans="1:8" ht="17.25">
      <c r="A19" s="253" t="s">
        <v>2993</v>
      </c>
      <c r="B19" s="254" t="s">
        <v>3098</v>
      </c>
      <c r="C19" s="113" t="s">
        <v>3099</v>
      </c>
      <c r="D19" s="262"/>
      <c r="E19" s="257">
        <v>3050</v>
      </c>
      <c r="F19" s="257"/>
      <c r="G19" s="256">
        <f>G18-E19</f>
        <v>29020</v>
      </c>
      <c r="H19" s="258"/>
    </row>
    <row r="20" spans="1:8" ht="17.25">
      <c r="A20" s="253"/>
      <c r="B20" s="254"/>
      <c r="C20" s="113"/>
      <c r="D20" s="257"/>
      <c r="E20" s="257"/>
      <c r="F20" s="257"/>
      <c r="G20" s="256"/>
      <c r="H20" s="258"/>
    </row>
    <row r="21" spans="1:10" ht="17.25">
      <c r="A21" s="253"/>
      <c r="B21" s="254"/>
      <c r="C21" s="237" t="s">
        <v>694</v>
      </c>
      <c r="D21" s="257">
        <v>161300</v>
      </c>
      <c r="E21" s="257"/>
      <c r="F21" s="257"/>
      <c r="G21" s="256">
        <f>D21</f>
        <v>161300</v>
      </c>
      <c r="H21" s="258" t="s">
        <v>635</v>
      </c>
      <c r="I21" s="304">
        <v>161300</v>
      </c>
      <c r="J21" s="242">
        <v>20000</v>
      </c>
    </row>
    <row r="22" spans="1:8" ht="17.25">
      <c r="A22" s="253" t="s">
        <v>1356</v>
      </c>
      <c r="B22" s="261" t="s">
        <v>1373</v>
      </c>
      <c r="C22" s="239" t="s">
        <v>1374</v>
      </c>
      <c r="D22" s="262"/>
      <c r="E22" s="262">
        <v>450</v>
      </c>
      <c r="F22" s="257"/>
      <c r="G22" s="256">
        <f>G21-E22</f>
        <v>160850</v>
      </c>
      <c r="H22" s="258"/>
    </row>
    <row r="23" spans="1:10" ht="17.25">
      <c r="A23" s="253" t="s">
        <v>1356</v>
      </c>
      <c r="B23" s="261" t="s">
        <v>1376</v>
      </c>
      <c r="C23" s="239" t="s">
        <v>1375</v>
      </c>
      <c r="D23" s="262"/>
      <c r="E23" s="262">
        <v>2310</v>
      </c>
      <c r="F23" s="303"/>
      <c r="G23" s="256">
        <f>G22-E23</f>
        <v>158540</v>
      </c>
      <c r="H23" s="258"/>
      <c r="J23" s="304">
        <v>86000</v>
      </c>
    </row>
    <row r="24" spans="1:10" ht="17.25">
      <c r="A24" s="253" t="s">
        <v>1348</v>
      </c>
      <c r="B24" s="261" t="s">
        <v>1393</v>
      </c>
      <c r="C24" s="239" t="s">
        <v>1375</v>
      </c>
      <c r="D24" s="262"/>
      <c r="E24" s="262">
        <v>2200</v>
      </c>
      <c r="F24" s="257"/>
      <c r="G24" s="256">
        <f>G23-E24</f>
        <v>156340</v>
      </c>
      <c r="H24" s="258"/>
      <c r="J24" s="304">
        <v>321300</v>
      </c>
    </row>
    <row r="25" spans="1:10" ht="17.25">
      <c r="A25" s="253" t="s">
        <v>1444</v>
      </c>
      <c r="B25" s="261" t="s">
        <v>1449</v>
      </c>
      <c r="C25" s="239" t="s">
        <v>1450</v>
      </c>
      <c r="D25" s="262"/>
      <c r="E25" s="262">
        <v>600</v>
      </c>
      <c r="F25" s="257"/>
      <c r="G25" s="256">
        <f>G24-E25</f>
        <v>155740</v>
      </c>
      <c r="H25" s="258"/>
      <c r="J25" s="304">
        <v>81000</v>
      </c>
    </row>
    <row r="26" spans="1:10" ht="17.25">
      <c r="A26" s="253" t="s">
        <v>1585</v>
      </c>
      <c r="B26" s="261" t="s">
        <v>1598</v>
      </c>
      <c r="C26" s="239" t="s">
        <v>1599</v>
      </c>
      <c r="D26" s="262"/>
      <c r="E26" s="262">
        <v>3800</v>
      </c>
      <c r="F26" s="257"/>
      <c r="G26" s="256">
        <f>G25-E26</f>
        <v>151940</v>
      </c>
      <c r="H26" s="258"/>
      <c r="J26" s="304">
        <v>390000</v>
      </c>
    </row>
    <row r="27" spans="1:10" ht="17.25">
      <c r="A27" s="253"/>
      <c r="B27" s="261"/>
      <c r="C27" s="503" t="s">
        <v>1896</v>
      </c>
      <c r="D27" s="262">
        <v>-30000</v>
      </c>
      <c r="E27" s="262"/>
      <c r="F27" s="257"/>
      <c r="G27" s="256">
        <f>G26+D27</f>
        <v>121940</v>
      </c>
      <c r="H27" s="258"/>
      <c r="J27" s="304">
        <v>219000</v>
      </c>
    </row>
    <row r="28" spans="1:10" ht="17.25">
      <c r="A28" s="253" t="s">
        <v>1675</v>
      </c>
      <c r="B28" s="261" t="s">
        <v>1678</v>
      </c>
      <c r="C28" s="239" t="s">
        <v>1679</v>
      </c>
      <c r="D28" s="262"/>
      <c r="E28" s="262">
        <v>4980</v>
      </c>
      <c r="F28" s="257"/>
      <c r="G28" s="256">
        <f>G27-E28</f>
        <v>116960</v>
      </c>
      <c r="H28" s="258"/>
      <c r="J28" s="304">
        <v>20000</v>
      </c>
    </row>
    <row r="29" spans="1:10" ht="17.25">
      <c r="A29" s="253"/>
      <c r="B29" s="261"/>
      <c r="C29" s="503" t="s">
        <v>1897</v>
      </c>
      <c r="D29" s="262">
        <v>-50000</v>
      </c>
      <c r="E29" s="262"/>
      <c r="F29" s="257"/>
      <c r="G29" s="256">
        <f>G28+D29</f>
        <v>66960</v>
      </c>
      <c r="H29" s="258"/>
      <c r="J29" s="304">
        <v>213100</v>
      </c>
    </row>
    <row r="30" spans="1:10" ht="17.25">
      <c r="A30" s="253" t="s">
        <v>1738</v>
      </c>
      <c r="B30" s="261" t="s">
        <v>726</v>
      </c>
      <c r="C30" s="239" t="s">
        <v>1833</v>
      </c>
      <c r="D30" s="262"/>
      <c r="E30" s="262">
        <v>1165</v>
      </c>
      <c r="F30" s="257"/>
      <c r="G30" s="256">
        <f>G29-E30</f>
        <v>65795</v>
      </c>
      <c r="H30" s="258"/>
      <c r="J30" s="304">
        <v>16600</v>
      </c>
    </row>
    <row r="31" spans="1:10" ht="17.25">
      <c r="A31" s="253"/>
      <c r="B31" s="261"/>
      <c r="C31" s="413" t="s">
        <v>1918</v>
      </c>
      <c r="D31" s="262">
        <v>80000</v>
      </c>
      <c r="E31" s="262"/>
      <c r="F31" s="257"/>
      <c r="G31" s="256">
        <f>G30+D31</f>
        <v>145795</v>
      </c>
      <c r="H31" s="258"/>
      <c r="J31" s="304">
        <v>95400</v>
      </c>
    </row>
    <row r="32" spans="1:10" ht="17.25">
      <c r="A32" s="253" t="s">
        <v>1935</v>
      </c>
      <c r="B32" s="261" t="s">
        <v>1974</v>
      </c>
      <c r="C32" s="239" t="s">
        <v>1975</v>
      </c>
      <c r="D32" s="262"/>
      <c r="E32" s="262">
        <v>70370</v>
      </c>
      <c r="F32" s="257"/>
      <c r="G32" s="256">
        <f>G31-E32</f>
        <v>75425</v>
      </c>
      <c r="H32" s="258"/>
      <c r="J32" s="304">
        <v>6600</v>
      </c>
    </row>
    <row r="33" spans="1:10" ht="17.25">
      <c r="A33" s="253" t="s">
        <v>2208</v>
      </c>
      <c r="B33" s="261" t="s">
        <v>2209</v>
      </c>
      <c r="C33" s="239" t="s">
        <v>2210</v>
      </c>
      <c r="D33" s="262"/>
      <c r="E33" s="262">
        <v>280</v>
      </c>
      <c r="F33" s="257"/>
      <c r="G33" s="256">
        <f>G32-E33</f>
        <v>75145</v>
      </c>
      <c r="H33" s="258"/>
      <c r="J33" s="304">
        <v>15000</v>
      </c>
    </row>
    <row r="34" spans="1:10" ht="17.25">
      <c r="A34" s="253" t="s">
        <v>2042</v>
      </c>
      <c r="B34" s="261" t="s">
        <v>2230</v>
      </c>
      <c r="C34" s="239" t="s">
        <v>2229</v>
      </c>
      <c r="D34" s="262"/>
      <c r="E34" s="262">
        <v>1650</v>
      </c>
      <c r="F34" s="257"/>
      <c r="G34" s="256">
        <f>G33-E34</f>
        <v>73495</v>
      </c>
      <c r="H34" s="258"/>
      <c r="J34" s="304">
        <v>16000</v>
      </c>
    </row>
    <row r="35" spans="1:10" ht="17.25">
      <c r="A35" s="253" t="s">
        <v>2375</v>
      </c>
      <c r="B35" s="261" t="s">
        <v>2419</v>
      </c>
      <c r="C35" s="239" t="s">
        <v>1975</v>
      </c>
      <c r="D35" s="262"/>
      <c r="E35" s="262">
        <v>15600</v>
      </c>
      <c r="F35" s="257"/>
      <c r="G35" s="256">
        <f>G34-E35</f>
        <v>57895</v>
      </c>
      <c r="H35" s="258"/>
      <c r="J35" s="304">
        <f>SUM(J23:J34)</f>
        <v>1480000</v>
      </c>
    </row>
    <row r="36" spans="1:10" ht="17.25">
      <c r="A36" s="253"/>
      <c r="B36" s="261"/>
      <c r="C36" s="413" t="s">
        <v>2457</v>
      </c>
      <c r="D36" s="262">
        <v>-20000</v>
      </c>
      <c r="E36" s="262"/>
      <c r="F36" s="257"/>
      <c r="G36" s="256">
        <f>G35+D36</f>
        <v>37895</v>
      </c>
      <c r="H36" s="258"/>
      <c r="J36" s="304"/>
    </row>
    <row r="37" spans="1:10" ht="17.25">
      <c r="A37" s="253" t="s">
        <v>2445</v>
      </c>
      <c r="B37" s="254"/>
      <c r="C37" s="535" t="s">
        <v>2458</v>
      </c>
      <c r="D37" s="262">
        <v>30000</v>
      </c>
      <c r="E37" s="262"/>
      <c r="F37" s="257"/>
      <c r="G37" s="256">
        <f>G36+D37</f>
        <v>67895</v>
      </c>
      <c r="H37" s="258"/>
      <c r="J37" s="304"/>
    </row>
    <row r="38" spans="1:10" ht="17.25">
      <c r="A38" s="253" t="s">
        <v>2647</v>
      </c>
      <c r="B38" s="254" t="s">
        <v>2651</v>
      </c>
      <c r="C38" s="113" t="s">
        <v>1679</v>
      </c>
      <c r="D38" s="262"/>
      <c r="E38" s="262">
        <v>46380</v>
      </c>
      <c r="F38" s="257"/>
      <c r="G38" s="256">
        <f>G37-E38</f>
        <v>21515</v>
      </c>
      <c r="H38" s="258"/>
      <c r="J38" s="304">
        <v>91000</v>
      </c>
    </row>
    <row r="39" spans="1:10" ht="17.25">
      <c r="A39" s="253" t="s">
        <v>2647</v>
      </c>
      <c r="B39" s="254" t="s">
        <v>845</v>
      </c>
      <c r="C39" s="113" t="s">
        <v>720</v>
      </c>
      <c r="D39" s="262"/>
      <c r="E39" s="262">
        <v>1250</v>
      </c>
      <c r="F39" s="257"/>
      <c r="G39" s="256">
        <f>G38-E39</f>
        <v>20265</v>
      </c>
      <c r="H39" s="258"/>
      <c r="J39" s="304">
        <v>875200</v>
      </c>
    </row>
    <row r="40" spans="1:10" ht="17.25">
      <c r="A40" s="253" t="s">
        <v>2883</v>
      </c>
      <c r="B40" s="254"/>
      <c r="C40" s="535" t="s">
        <v>2891</v>
      </c>
      <c r="D40" s="262">
        <v>150000</v>
      </c>
      <c r="E40" s="262"/>
      <c r="F40" s="257"/>
      <c r="G40" s="256">
        <f>G39+D40</f>
        <v>170265</v>
      </c>
      <c r="H40" s="258"/>
      <c r="J40" s="304">
        <v>94000</v>
      </c>
    </row>
    <row r="41" spans="1:10" ht="17.25">
      <c r="A41" s="253"/>
      <c r="B41" s="254"/>
      <c r="C41" s="535"/>
      <c r="D41" s="262"/>
      <c r="E41" s="262"/>
      <c r="F41" s="257"/>
      <c r="G41" s="256"/>
      <c r="H41" s="258"/>
      <c r="J41" s="304">
        <v>89800</v>
      </c>
    </row>
    <row r="42" spans="1:10" ht="17.25">
      <c r="A42" s="253"/>
      <c r="B42" s="254"/>
      <c r="C42" s="535"/>
      <c r="D42" s="262"/>
      <c r="E42" s="262"/>
      <c r="F42" s="257"/>
      <c r="G42" s="256"/>
      <c r="H42" s="258"/>
      <c r="J42" s="304">
        <f>SUM(J38:J41)</f>
        <v>1150000</v>
      </c>
    </row>
    <row r="43" spans="1:8" ht="17.25">
      <c r="A43" s="253"/>
      <c r="B43" s="254"/>
      <c r="C43" s="237" t="s">
        <v>1413</v>
      </c>
      <c r="D43" s="257">
        <v>15000</v>
      </c>
      <c r="E43" s="257"/>
      <c r="F43" s="257"/>
      <c r="G43" s="256">
        <v>15000</v>
      </c>
      <c r="H43" s="258" t="s">
        <v>635</v>
      </c>
    </row>
    <row r="44" spans="1:8" ht="17.25">
      <c r="A44" s="253" t="s">
        <v>1979</v>
      </c>
      <c r="B44" s="254"/>
      <c r="C44" s="413" t="s">
        <v>1978</v>
      </c>
      <c r="D44" s="257">
        <v>16000</v>
      </c>
      <c r="E44" s="257"/>
      <c r="F44" s="257"/>
      <c r="G44" s="256">
        <f>G43+D44</f>
        <v>31000</v>
      </c>
      <c r="H44" s="258"/>
    </row>
    <row r="45" spans="1:8" ht="17.25">
      <c r="A45" s="253" t="s">
        <v>2000</v>
      </c>
      <c r="B45" s="254" t="s">
        <v>791</v>
      </c>
      <c r="C45" s="113" t="s">
        <v>2001</v>
      </c>
      <c r="D45" s="257"/>
      <c r="E45" s="257">
        <v>26400</v>
      </c>
      <c r="F45" s="257"/>
      <c r="G45" s="256">
        <f>G44-E45</f>
        <v>4600</v>
      </c>
      <c r="H45" s="258"/>
    </row>
    <row r="46" spans="1:8" ht="17.25">
      <c r="A46" s="253" t="s">
        <v>2445</v>
      </c>
      <c r="B46" s="254"/>
      <c r="C46" s="535" t="s">
        <v>2458</v>
      </c>
      <c r="D46" s="262">
        <v>10000</v>
      </c>
      <c r="E46" s="257"/>
      <c r="F46" s="257"/>
      <c r="G46" s="256">
        <f>G45+D46</f>
        <v>14600</v>
      </c>
      <c r="H46" s="258"/>
    </row>
    <row r="47" spans="1:8" ht="17.25">
      <c r="A47" s="253" t="s">
        <v>2883</v>
      </c>
      <c r="B47" s="254"/>
      <c r="C47" s="535" t="s">
        <v>2891</v>
      </c>
      <c r="D47" s="257">
        <v>40000</v>
      </c>
      <c r="E47" s="257"/>
      <c r="F47" s="257"/>
      <c r="G47" s="256">
        <f>G46+D47</f>
        <v>54600</v>
      </c>
      <c r="H47" s="258"/>
    </row>
    <row r="48" spans="1:8" ht="17.25">
      <c r="A48" s="253" t="s">
        <v>2966</v>
      </c>
      <c r="B48" s="254" t="s">
        <v>2996</v>
      </c>
      <c r="C48" s="113" t="s">
        <v>2997</v>
      </c>
      <c r="D48" s="257"/>
      <c r="E48" s="257">
        <v>7000</v>
      </c>
      <c r="F48" s="257"/>
      <c r="G48" s="256">
        <f>G47-E48</f>
        <v>47600</v>
      </c>
      <c r="H48" s="258"/>
    </row>
    <row r="49" spans="1:8" ht="17.25">
      <c r="A49" s="253"/>
      <c r="B49" s="254"/>
      <c r="C49" s="535"/>
      <c r="D49" s="257"/>
      <c r="E49" s="257"/>
      <c r="F49" s="257"/>
      <c r="G49" s="256"/>
      <c r="H49" s="258"/>
    </row>
    <row r="50" spans="1:8" ht="17.25">
      <c r="A50" s="253"/>
      <c r="B50" s="254"/>
      <c r="C50" s="413"/>
      <c r="D50" s="257"/>
      <c r="E50" s="257"/>
      <c r="F50" s="257"/>
      <c r="G50" s="256"/>
      <c r="H50" s="258"/>
    </row>
    <row r="51" spans="1:9" ht="17.25">
      <c r="A51" s="253"/>
      <c r="B51" s="254"/>
      <c r="C51" s="237" t="s">
        <v>1414</v>
      </c>
      <c r="D51" s="257">
        <v>100000</v>
      </c>
      <c r="E51" s="257"/>
      <c r="F51" s="257"/>
      <c r="G51" s="256">
        <f>D51</f>
        <v>100000</v>
      </c>
      <c r="H51" s="258" t="s">
        <v>635</v>
      </c>
      <c r="I51" s="304">
        <v>100000</v>
      </c>
    </row>
    <row r="52" spans="1:8" ht="17.25">
      <c r="A52" s="253" t="s">
        <v>1332</v>
      </c>
      <c r="B52" s="254" t="s">
        <v>1333</v>
      </c>
      <c r="C52" s="113" t="s">
        <v>1331</v>
      </c>
      <c r="D52" s="257"/>
      <c r="E52" s="257">
        <v>26580</v>
      </c>
      <c r="F52" s="257"/>
      <c r="G52" s="256">
        <f>G51-E52</f>
        <v>73420</v>
      </c>
      <c r="H52" s="258"/>
    </row>
    <row r="53" spans="1:8" ht="17.25">
      <c r="A53" s="253" t="s">
        <v>1444</v>
      </c>
      <c r="B53" s="254" t="s">
        <v>1446</v>
      </c>
      <c r="C53" s="113" t="s">
        <v>1360</v>
      </c>
      <c r="D53" s="257"/>
      <c r="E53" s="257">
        <v>34220</v>
      </c>
      <c r="F53" s="257"/>
      <c r="G53" s="256">
        <f>G52-E53</f>
        <v>39200</v>
      </c>
      <c r="H53" s="258"/>
    </row>
    <row r="54" spans="1:8" ht="17.25">
      <c r="A54" s="253" t="s">
        <v>1626</v>
      </c>
      <c r="B54" s="254" t="s">
        <v>1636</v>
      </c>
      <c r="C54" s="113" t="s">
        <v>1465</v>
      </c>
      <c r="D54" s="257"/>
      <c r="E54" s="257">
        <v>38300</v>
      </c>
      <c r="F54" s="257"/>
      <c r="G54" s="256">
        <f>G53-E54</f>
        <v>900</v>
      </c>
      <c r="H54" s="258"/>
    </row>
    <row r="55" spans="1:8" ht="17.25">
      <c r="A55" s="253" t="s">
        <v>1698</v>
      </c>
      <c r="B55" s="254" t="s">
        <v>1717</v>
      </c>
      <c r="C55" s="113" t="s">
        <v>1691</v>
      </c>
      <c r="D55" s="257"/>
      <c r="E55" s="257">
        <v>423.6</v>
      </c>
      <c r="F55" s="257"/>
      <c r="G55" s="256">
        <f>G54-E55</f>
        <v>476.4</v>
      </c>
      <c r="H55" s="258"/>
    </row>
    <row r="56" spans="1:8" ht="17.25">
      <c r="A56" s="253"/>
      <c r="B56" s="254"/>
      <c r="C56" s="413" t="s">
        <v>1695</v>
      </c>
      <c r="D56" s="257">
        <v>50000</v>
      </c>
      <c r="E56" s="257"/>
      <c r="F56" s="257"/>
      <c r="G56" s="256">
        <f>G55+D56</f>
        <v>50476.4</v>
      </c>
      <c r="H56" s="258"/>
    </row>
    <row r="57" spans="1:8" ht="17.25">
      <c r="A57" s="253" t="s">
        <v>1718</v>
      </c>
      <c r="B57" s="254" t="s">
        <v>1720</v>
      </c>
      <c r="C57" s="113" t="s">
        <v>1641</v>
      </c>
      <c r="D57" s="257"/>
      <c r="E57" s="257">
        <v>34900</v>
      </c>
      <c r="F57" s="257"/>
      <c r="G57" s="256">
        <f>G56-E57</f>
        <v>15576.400000000001</v>
      </c>
      <c r="H57" s="258"/>
    </row>
    <row r="58" spans="1:8" ht="17.25">
      <c r="A58" s="253"/>
      <c r="B58" s="254"/>
      <c r="C58" s="413" t="s">
        <v>1918</v>
      </c>
      <c r="D58" s="257">
        <v>100000</v>
      </c>
      <c r="E58" s="257"/>
      <c r="F58" s="257"/>
      <c r="G58" s="256">
        <f>G57+D58</f>
        <v>115576.4</v>
      </c>
      <c r="H58" s="258"/>
    </row>
    <row r="59" spans="1:8" ht="17.25">
      <c r="A59" s="253" t="s">
        <v>1917</v>
      </c>
      <c r="B59" s="254" t="s">
        <v>1954</v>
      </c>
      <c r="C59" s="113" t="s">
        <v>2218</v>
      </c>
      <c r="D59" s="257"/>
      <c r="E59" s="257">
        <v>33640</v>
      </c>
      <c r="F59" s="257"/>
      <c r="G59" s="256">
        <f>G58-E59</f>
        <v>81936.4</v>
      </c>
      <c r="H59" s="258"/>
    </row>
    <row r="60" spans="1:8" ht="17.25">
      <c r="A60" s="253" t="s">
        <v>2208</v>
      </c>
      <c r="B60" s="254" t="s">
        <v>2220</v>
      </c>
      <c r="C60" s="113" t="s">
        <v>2219</v>
      </c>
      <c r="D60" s="257"/>
      <c r="E60" s="257">
        <v>25120</v>
      </c>
      <c r="F60" s="257"/>
      <c r="G60" s="256">
        <f>G59-E60</f>
        <v>56816.399999999994</v>
      </c>
      <c r="H60" s="258"/>
    </row>
    <row r="61" spans="1:8" ht="17.25">
      <c r="A61" s="253" t="s">
        <v>2365</v>
      </c>
      <c r="B61" s="254" t="s">
        <v>2368</v>
      </c>
      <c r="C61" s="113" t="s">
        <v>2369</v>
      </c>
      <c r="D61" s="257"/>
      <c r="E61" s="257">
        <v>28490</v>
      </c>
      <c r="F61" s="257"/>
      <c r="G61" s="256">
        <f>G60-E61</f>
        <v>28326.399999999994</v>
      </c>
      <c r="H61" s="258"/>
    </row>
    <row r="62" spans="1:8" ht="17.25">
      <c r="A62" s="253" t="s">
        <v>2445</v>
      </c>
      <c r="B62" s="254"/>
      <c r="C62" s="535" t="s">
        <v>2458</v>
      </c>
      <c r="D62" s="262">
        <v>90000</v>
      </c>
      <c r="E62" s="257"/>
      <c r="F62" s="257"/>
      <c r="G62" s="256">
        <f>G61+D62</f>
        <v>118326.4</v>
      </c>
      <c r="H62" s="258"/>
    </row>
    <row r="63" spans="1:8" ht="17.25">
      <c r="A63" s="253" t="s">
        <v>2590</v>
      </c>
      <c r="B63" s="254" t="s">
        <v>2612</v>
      </c>
      <c r="C63" s="113" t="s">
        <v>1691</v>
      </c>
      <c r="D63" s="257"/>
      <c r="E63" s="257">
        <v>305.4</v>
      </c>
      <c r="F63" s="257"/>
      <c r="G63" s="256">
        <f>G62-E63</f>
        <v>118021</v>
      </c>
      <c r="H63" s="258"/>
    </row>
    <row r="64" spans="1:10" ht="17.25">
      <c r="A64" s="253" t="s">
        <v>2596</v>
      </c>
      <c r="B64" s="254" t="s">
        <v>2634</v>
      </c>
      <c r="C64" s="113" t="s">
        <v>2478</v>
      </c>
      <c r="D64" s="257"/>
      <c r="E64" s="257">
        <v>25460</v>
      </c>
      <c r="F64" s="257"/>
      <c r="G64" s="256">
        <f>G63-E64</f>
        <v>92561</v>
      </c>
      <c r="H64" s="258"/>
      <c r="J64" s="331"/>
    </row>
    <row r="65" spans="1:8" ht="17.25">
      <c r="A65" s="253" t="s">
        <v>2883</v>
      </c>
      <c r="B65" s="254"/>
      <c r="C65" s="535" t="s">
        <v>2891</v>
      </c>
      <c r="D65" s="257">
        <v>50000</v>
      </c>
      <c r="E65" s="257"/>
      <c r="F65" s="257"/>
      <c r="G65" s="256">
        <f>G64+D65</f>
        <v>142561</v>
      </c>
      <c r="H65" s="258"/>
    </row>
    <row r="66" spans="1:8" ht="17.25">
      <c r="A66" s="253" t="s">
        <v>2883</v>
      </c>
      <c r="B66" s="254" t="s">
        <v>2920</v>
      </c>
      <c r="C66" s="113" t="s">
        <v>2905</v>
      </c>
      <c r="D66" s="257"/>
      <c r="E66" s="257">
        <v>30810</v>
      </c>
      <c r="F66" s="257"/>
      <c r="G66" s="256">
        <f>G65-E66</f>
        <v>111751</v>
      </c>
      <c r="H66" s="258"/>
    </row>
    <row r="67" spans="1:8" ht="17.25">
      <c r="A67" s="253"/>
      <c r="B67" s="254"/>
      <c r="C67" s="113"/>
      <c r="D67" s="257"/>
      <c r="E67" s="257"/>
      <c r="F67" s="257"/>
      <c r="G67" s="256"/>
      <c r="H67" s="258"/>
    </row>
    <row r="68" spans="1:9" ht="17.25">
      <c r="A68" s="253"/>
      <c r="B68" s="254"/>
      <c r="C68" s="237" t="s">
        <v>683</v>
      </c>
      <c r="D68" s="257">
        <v>100000</v>
      </c>
      <c r="E68" s="257"/>
      <c r="F68" s="257"/>
      <c r="G68" s="256">
        <f>D68</f>
        <v>100000</v>
      </c>
      <c r="H68" s="258" t="s">
        <v>635</v>
      </c>
      <c r="I68" s="304">
        <v>100000</v>
      </c>
    </row>
    <row r="69" spans="1:8" ht="18.75">
      <c r="A69" s="253" t="s">
        <v>1379</v>
      </c>
      <c r="B69" s="254" t="s">
        <v>1380</v>
      </c>
      <c r="C69" s="474" t="s">
        <v>1381</v>
      </c>
      <c r="D69" s="257"/>
      <c r="E69" s="257">
        <v>3228.19</v>
      </c>
      <c r="F69" s="257"/>
      <c r="G69" s="256">
        <f aca="true" t="shared" si="0" ref="G69:G75">G68-E69</f>
        <v>96771.81</v>
      </c>
      <c r="H69" s="258"/>
    </row>
    <row r="70" spans="1:8" ht="18.75">
      <c r="A70" s="253" t="s">
        <v>1444</v>
      </c>
      <c r="B70" s="254" t="s">
        <v>1443</v>
      </c>
      <c r="C70" s="474" t="s">
        <v>1445</v>
      </c>
      <c r="D70" s="257"/>
      <c r="E70" s="257">
        <v>2710.85</v>
      </c>
      <c r="F70" s="257"/>
      <c r="G70" s="256">
        <f t="shared" si="0"/>
        <v>94060.95999999999</v>
      </c>
      <c r="H70" s="258"/>
    </row>
    <row r="71" spans="1:8" ht="18.75">
      <c r="A71" s="253" t="s">
        <v>1461</v>
      </c>
      <c r="B71" s="254" t="s">
        <v>1466</v>
      </c>
      <c r="C71" s="474" t="s">
        <v>1467</v>
      </c>
      <c r="D71" s="257"/>
      <c r="E71" s="257">
        <v>8600</v>
      </c>
      <c r="F71" s="257"/>
      <c r="G71" s="256">
        <f t="shared" si="0"/>
        <v>85460.95999999999</v>
      </c>
      <c r="H71" s="258"/>
    </row>
    <row r="72" spans="1:8" ht="18.75">
      <c r="A72" s="253" t="s">
        <v>1585</v>
      </c>
      <c r="B72" s="254" t="s">
        <v>1603</v>
      </c>
      <c r="C72" s="474" t="s">
        <v>1606</v>
      </c>
      <c r="D72" s="257"/>
      <c r="E72" s="257">
        <v>6400</v>
      </c>
      <c r="F72" s="257"/>
      <c r="G72" s="256">
        <f t="shared" si="0"/>
        <v>79060.95999999999</v>
      </c>
      <c r="H72" s="258"/>
    </row>
    <row r="73" spans="1:8" ht="18.75">
      <c r="A73" s="253" t="s">
        <v>1585</v>
      </c>
      <c r="B73" s="254" t="s">
        <v>1604</v>
      </c>
      <c r="C73" s="474" t="s">
        <v>1605</v>
      </c>
      <c r="D73" s="257"/>
      <c r="E73" s="257">
        <v>4766.85</v>
      </c>
      <c r="F73" s="257"/>
      <c r="G73" s="256">
        <f t="shared" si="0"/>
        <v>74294.10999999999</v>
      </c>
      <c r="H73" s="258"/>
    </row>
    <row r="74" spans="1:8" ht="18.75">
      <c r="A74" s="253" t="s">
        <v>1705</v>
      </c>
      <c r="B74" s="254" t="s">
        <v>1831</v>
      </c>
      <c r="C74" s="474" t="s">
        <v>1606</v>
      </c>
      <c r="D74" s="257"/>
      <c r="E74" s="257">
        <v>3248.52</v>
      </c>
      <c r="F74" s="257"/>
      <c r="G74" s="256">
        <f t="shared" si="0"/>
        <v>71045.58999999998</v>
      </c>
      <c r="H74" s="258"/>
    </row>
    <row r="75" spans="1:8" ht="18.75">
      <c r="A75" s="253" t="s">
        <v>1738</v>
      </c>
      <c r="B75" s="254" t="s">
        <v>1832</v>
      </c>
      <c r="C75" s="474" t="s">
        <v>1381</v>
      </c>
      <c r="D75" s="257"/>
      <c r="E75" s="257">
        <v>2821.59</v>
      </c>
      <c r="F75" s="257"/>
      <c r="G75" s="256">
        <f t="shared" si="0"/>
        <v>68223.99999999999</v>
      </c>
      <c r="H75" s="258"/>
    </row>
    <row r="76" spans="1:8" ht="17.25">
      <c r="A76" s="253"/>
      <c r="B76" s="254"/>
      <c r="C76" s="413" t="s">
        <v>1918</v>
      </c>
      <c r="D76" s="257">
        <v>20000</v>
      </c>
      <c r="E76" s="257"/>
      <c r="F76" s="257"/>
      <c r="G76" s="256">
        <f>G75+D76</f>
        <v>88223.99999999999</v>
      </c>
      <c r="H76" s="258"/>
    </row>
    <row r="77" spans="1:8" ht="18.75">
      <c r="A77" s="253" t="s">
        <v>1935</v>
      </c>
      <c r="B77" s="254" t="s">
        <v>1972</v>
      </c>
      <c r="C77" s="474" t="s">
        <v>1467</v>
      </c>
      <c r="D77" s="257"/>
      <c r="E77" s="257">
        <v>14230</v>
      </c>
      <c r="F77" s="257"/>
      <c r="G77" s="256">
        <f>G76-E77</f>
        <v>73993.99999999999</v>
      </c>
      <c r="H77" s="258"/>
    </row>
    <row r="78" spans="1:8" ht="18.75">
      <c r="A78" s="253"/>
      <c r="B78" s="254" t="s">
        <v>1973</v>
      </c>
      <c r="C78" s="474" t="s">
        <v>1381</v>
      </c>
      <c r="D78" s="257"/>
      <c r="E78" s="257">
        <v>22760</v>
      </c>
      <c r="F78" s="257"/>
      <c r="G78" s="256">
        <f>G77-E78</f>
        <v>51233.999999999985</v>
      </c>
      <c r="H78" s="258"/>
    </row>
    <row r="79" spans="1:8" ht="18.75">
      <c r="A79" s="253" t="s">
        <v>2049</v>
      </c>
      <c r="B79" s="254" t="s">
        <v>2254</v>
      </c>
      <c r="C79" s="474" t="s">
        <v>1445</v>
      </c>
      <c r="D79" s="257"/>
      <c r="E79" s="257">
        <v>650</v>
      </c>
      <c r="F79" s="257"/>
      <c r="G79" s="256">
        <f>G78-E79</f>
        <v>50583.999999999985</v>
      </c>
      <c r="H79" s="258"/>
    </row>
    <row r="80" spans="1:8" ht="18.75">
      <c r="A80" s="253" t="s">
        <v>2401</v>
      </c>
      <c r="B80" s="254" t="s">
        <v>2432</v>
      </c>
      <c r="C80" s="474" t="s">
        <v>1605</v>
      </c>
      <c r="D80" s="257"/>
      <c r="E80" s="257">
        <v>7800</v>
      </c>
      <c r="F80" s="257"/>
      <c r="G80" s="256">
        <f>G79-E80</f>
        <v>42783.999999999985</v>
      </c>
      <c r="H80" s="258"/>
    </row>
    <row r="81" spans="1:10" ht="18.75">
      <c r="A81" s="253"/>
      <c r="B81" s="254" t="s">
        <v>2433</v>
      </c>
      <c r="C81" s="474" t="s">
        <v>1467</v>
      </c>
      <c r="D81" s="257"/>
      <c r="E81" s="257">
        <v>800</v>
      </c>
      <c r="F81" s="257"/>
      <c r="G81" s="256">
        <f>G80-E81</f>
        <v>41983.999999999985</v>
      </c>
      <c r="H81" s="258"/>
      <c r="J81" s="242">
        <v>9000</v>
      </c>
    </row>
    <row r="82" spans="1:8" ht="17.25">
      <c r="A82" s="253"/>
      <c r="B82" s="254"/>
      <c r="C82" s="413" t="s">
        <v>2457</v>
      </c>
      <c r="D82" s="257">
        <v>-9000</v>
      </c>
      <c r="E82" s="257"/>
      <c r="F82" s="257"/>
      <c r="G82" s="256">
        <f>G81+D82</f>
        <v>32983.999999999985</v>
      </c>
      <c r="H82" s="258"/>
    </row>
    <row r="83" spans="1:8" ht="17.25">
      <c r="A83" s="253" t="s">
        <v>2445</v>
      </c>
      <c r="B83" s="254"/>
      <c r="C83" s="535" t="s">
        <v>2458</v>
      </c>
      <c r="D83" s="262">
        <v>8000</v>
      </c>
      <c r="E83" s="257"/>
      <c r="F83" s="257"/>
      <c r="G83" s="256">
        <f>G82+D83</f>
        <v>40983.999999999985</v>
      </c>
      <c r="H83" s="258"/>
    </row>
    <row r="84" spans="1:8" ht="18.75">
      <c r="A84" s="253" t="s">
        <v>2596</v>
      </c>
      <c r="B84" s="254" t="s">
        <v>2630</v>
      </c>
      <c r="C84" s="474" t="s">
        <v>1381</v>
      </c>
      <c r="D84" s="257"/>
      <c r="E84" s="257">
        <v>5586</v>
      </c>
      <c r="F84" s="257"/>
      <c r="G84" s="256">
        <f>G83-E84</f>
        <v>35397.999999999985</v>
      </c>
      <c r="H84" s="258"/>
    </row>
    <row r="85" spans="1:8" ht="18.75">
      <c r="A85" s="253" t="s">
        <v>2625</v>
      </c>
      <c r="B85" s="254" t="s">
        <v>2636</v>
      </c>
      <c r="C85" s="474" t="s">
        <v>2635</v>
      </c>
      <c r="D85" s="257"/>
      <c r="E85" s="257">
        <v>2392.52</v>
      </c>
      <c r="F85" s="257"/>
      <c r="G85" s="256">
        <f>G84-E85</f>
        <v>33005.47999999999</v>
      </c>
      <c r="H85" s="258"/>
    </row>
    <row r="86" spans="1:8" ht="17.25">
      <c r="A86" s="253" t="s">
        <v>2883</v>
      </c>
      <c r="B86" s="254"/>
      <c r="C86" s="535" t="s">
        <v>2891</v>
      </c>
      <c r="D86" s="257">
        <v>100000</v>
      </c>
      <c r="E86" s="257"/>
      <c r="F86" s="257"/>
      <c r="G86" s="256">
        <f>G85+D86</f>
        <v>133005.47999999998</v>
      </c>
      <c r="H86" s="258"/>
    </row>
    <row r="87" spans="1:8" ht="17.25">
      <c r="A87" s="253" t="s">
        <v>2922</v>
      </c>
      <c r="B87" s="254" t="s">
        <v>2950</v>
      </c>
      <c r="C87" s="239" t="s">
        <v>2951</v>
      </c>
      <c r="D87" s="257"/>
      <c r="E87" s="257">
        <v>12800</v>
      </c>
      <c r="F87" s="257"/>
      <c r="G87" s="256">
        <f>G86-E87</f>
        <v>120205.47999999998</v>
      </c>
      <c r="H87" s="258"/>
    </row>
    <row r="88" spans="1:8" ht="18.75">
      <c r="A88" s="253"/>
      <c r="B88" s="254" t="s">
        <v>2952</v>
      </c>
      <c r="C88" s="474" t="s">
        <v>1605</v>
      </c>
      <c r="D88" s="257"/>
      <c r="E88" s="257">
        <v>17410</v>
      </c>
      <c r="F88" s="257"/>
      <c r="G88" s="256">
        <f>G87-E88</f>
        <v>102795.47999999998</v>
      </c>
      <c r="H88" s="258"/>
    </row>
    <row r="89" spans="1:8" ht="18.75">
      <c r="A89" s="253" t="s">
        <v>2991</v>
      </c>
      <c r="B89" s="254" t="s">
        <v>2998</v>
      </c>
      <c r="C89" s="474" t="s">
        <v>1445</v>
      </c>
      <c r="D89" s="257"/>
      <c r="E89" s="257">
        <v>3100</v>
      </c>
      <c r="F89" s="257"/>
      <c r="G89" s="256">
        <f>G88-E89</f>
        <v>99695.47999999998</v>
      </c>
      <c r="H89" s="258"/>
    </row>
    <row r="90" spans="1:8" ht="18.75">
      <c r="A90" s="253" t="s">
        <v>2993</v>
      </c>
      <c r="B90" s="254" t="s">
        <v>998</v>
      </c>
      <c r="C90" s="474" t="s">
        <v>1445</v>
      </c>
      <c r="D90" s="257"/>
      <c r="E90" s="257">
        <v>800</v>
      </c>
      <c r="F90" s="257"/>
      <c r="G90" s="256">
        <f>G89-E90</f>
        <v>98895.47999999998</v>
      </c>
      <c r="H90" s="258"/>
    </row>
    <row r="91" spans="1:8" ht="18.75">
      <c r="A91" s="253"/>
      <c r="B91" s="254"/>
      <c r="C91" s="425"/>
      <c r="D91" s="257"/>
      <c r="E91" s="257"/>
      <c r="F91" s="257"/>
      <c r="G91" s="256"/>
      <c r="H91" s="258"/>
    </row>
    <row r="92" spans="1:8" ht="17.25">
      <c r="A92" s="253"/>
      <c r="B92" s="254"/>
      <c r="C92" s="503"/>
      <c r="D92" s="257"/>
      <c r="E92" s="257"/>
      <c r="F92" s="257"/>
      <c r="G92" s="256"/>
      <c r="H92" s="258"/>
    </row>
    <row r="93" spans="1:8" ht="17.25">
      <c r="A93" s="253"/>
      <c r="B93" s="254"/>
      <c r="C93" s="237" t="s">
        <v>693</v>
      </c>
      <c r="D93" s="257"/>
      <c r="E93" s="257"/>
      <c r="F93" s="257"/>
      <c r="G93" s="256"/>
      <c r="H93" s="258"/>
    </row>
    <row r="94" spans="1:8" ht="17.25">
      <c r="A94" s="253"/>
      <c r="B94" s="254"/>
      <c r="C94" s="113" t="s">
        <v>684</v>
      </c>
      <c r="D94" s="257">
        <v>20000</v>
      </c>
      <c r="E94" s="257"/>
      <c r="F94" s="257"/>
      <c r="G94" s="256">
        <f>D94</f>
        <v>20000</v>
      </c>
      <c r="H94" s="258"/>
    </row>
    <row r="95" spans="1:8" ht="17.25">
      <c r="A95" s="253" t="s">
        <v>3094</v>
      </c>
      <c r="B95" s="254" t="s">
        <v>3095</v>
      </c>
      <c r="C95" s="113" t="s">
        <v>3096</v>
      </c>
      <c r="D95" s="257"/>
      <c r="E95" s="257">
        <v>1280</v>
      </c>
      <c r="F95" s="257"/>
      <c r="G95" s="256">
        <f>G94-E95</f>
        <v>18720</v>
      </c>
      <c r="H95" s="258"/>
    </row>
    <row r="96" spans="1:8" ht="17.25">
      <c r="A96" s="253"/>
      <c r="B96" s="254"/>
      <c r="C96" s="113"/>
      <c r="D96" s="257"/>
      <c r="E96" s="257"/>
      <c r="F96" s="257"/>
      <c r="G96" s="256"/>
      <c r="H96" s="258"/>
    </row>
    <row r="97" spans="1:8" ht="17.25">
      <c r="A97" s="253"/>
      <c r="B97" s="254"/>
      <c r="C97" s="113"/>
      <c r="D97" s="257"/>
      <c r="E97" s="262"/>
      <c r="F97" s="257"/>
      <c r="G97" s="256"/>
      <c r="H97" s="258"/>
    </row>
    <row r="98" spans="1:8" ht="17.25">
      <c r="A98" s="253"/>
      <c r="B98" s="254"/>
      <c r="C98" s="237" t="s">
        <v>692</v>
      </c>
      <c r="D98" s="257">
        <v>133100</v>
      </c>
      <c r="E98" s="257"/>
      <c r="F98" s="257"/>
      <c r="G98" s="256">
        <f>D98</f>
        <v>133100</v>
      </c>
      <c r="H98" s="258"/>
    </row>
    <row r="99" spans="1:8" ht="17.25">
      <c r="A99" s="253" t="s">
        <v>1317</v>
      </c>
      <c r="B99" s="254" t="s">
        <v>1318</v>
      </c>
      <c r="C99" s="113" t="s">
        <v>1319</v>
      </c>
      <c r="D99" s="257"/>
      <c r="E99" s="257">
        <v>5970</v>
      </c>
      <c r="F99" s="257"/>
      <c r="G99" s="256">
        <f aca="true" t="shared" si="1" ref="G99:G113">G98-E99</f>
        <v>127130</v>
      </c>
      <c r="H99" s="258"/>
    </row>
    <row r="100" spans="1:8" ht="17.25">
      <c r="A100" s="253"/>
      <c r="B100" s="254" t="s">
        <v>1320</v>
      </c>
      <c r="C100" s="113" t="s">
        <v>1322</v>
      </c>
      <c r="D100" s="257"/>
      <c r="E100" s="257">
        <v>6460</v>
      </c>
      <c r="F100" s="257"/>
      <c r="G100" s="256">
        <f t="shared" si="1"/>
        <v>120670</v>
      </c>
      <c r="H100" s="258"/>
    </row>
    <row r="101" spans="1:8" ht="17.25">
      <c r="A101" s="253"/>
      <c r="B101" s="254" t="s">
        <v>1321</v>
      </c>
      <c r="C101" s="113" t="s">
        <v>2785</v>
      </c>
      <c r="D101" s="257"/>
      <c r="E101" s="257">
        <v>960</v>
      </c>
      <c r="F101" s="257"/>
      <c r="G101" s="256">
        <f t="shared" si="1"/>
        <v>119710</v>
      </c>
      <c r="H101" s="258"/>
    </row>
    <row r="102" spans="1:8" ht="17.25">
      <c r="A102" s="253" t="s">
        <v>1356</v>
      </c>
      <c r="B102" s="254" t="s">
        <v>1367</v>
      </c>
      <c r="C102" s="113" t="s">
        <v>1368</v>
      </c>
      <c r="D102" s="257"/>
      <c r="E102" s="257">
        <v>3842</v>
      </c>
      <c r="F102" s="257"/>
      <c r="G102" s="256">
        <f t="shared" si="1"/>
        <v>115868</v>
      </c>
      <c r="H102" s="258"/>
    </row>
    <row r="103" spans="1:8" ht="17.25">
      <c r="A103" s="253" t="s">
        <v>1356</v>
      </c>
      <c r="B103" s="254" t="s">
        <v>1387</v>
      </c>
      <c r="C103" s="113" t="s">
        <v>1386</v>
      </c>
      <c r="D103" s="257"/>
      <c r="E103" s="257">
        <v>1420</v>
      </c>
      <c r="F103" s="257"/>
      <c r="G103" s="256">
        <f t="shared" si="1"/>
        <v>114448</v>
      </c>
      <c r="H103" s="258"/>
    </row>
    <row r="104" spans="1:8" ht="17.25">
      <c r="A104" s="253" t="s">
        <v>1432</v>
      </c>
      <c r="B104" s="254" t="s">
        <v>1434</v>
      </c>
      <c r="C104" s="113" t="s">
        <v>1435</v>
      </c>
      <c r="D104" s="257"/>
      <c r="E104" s="257">
        <v>3380</v>
      </c>
      <c r="F104" s="257"/>
      <c r="G104" s="256">
        <f t="shared" si="1"/>
        <v>111068</v>
      </c>
      <c r="H104" s="258"/>
    </row>
    <row r="105" spans="1:8" ht="17.25">
      <c r="A105" s="253" t="s">
        <v>1432</v>
      </c>
      <c r="B105" s="254" t="s">
        <v>1437</v>
      </c>
      <c r="C105" s="113" t="s">
        <v>1436</v>
      </c>
      <c r="D105" s="257"/>
      <c r="E105" s="257">
        <v>2840</v>
      </c>
      <c r="F105" s="257"/>
      <c r="G105" s="256">
        <f t="shared" si="1"/>
        <v>108228</v>
      </c>
      <c r="H105" s="258"/>
    </row>
    <row r="106" spans="1:8" ht="17.25">
      <c r="A106" s="253" t="s">
        <v>1432</v>
      </c>
      <c r="B106" s="254" t="s">
        <v>1438</v>
      </c>
      <c r="C106" s="113" t="s">
        <v>2784</v>
      </c>
      <c r="D106" s="257"/>
      <c r="E106" s="257">
        <v>2060</v>
      </c>
      <c r="F106" s="257"/>
      <c r="G106" s="256">
        <f t="shared" si="1"/>
        <v>106168</v>
      </c>
      <c r="H106" s="258"/>
    </row>
    <row r="107" spans="1:8" ht="17.25">
      <c r="A107" s="253" t="s">
        <v>1540</v>
      </c>
      <c r="B107" s="254" t="s">
        <v>1545</v>
      </c>
      <c r="C107" s="113" t="s">
        <v>1546</v>
      </c>
      <c r="D107" s="257"/>
      <c r="E107" s="257">
        <v>1135</v>
      </c>
      <c r="F107" s="257"/>
      <c r="G107" s="256">
        <f t="shared" si="1"/>
        <v>105033</v>
      </c>
      <c r="H107" s="258"/>
    </row>
    <row r="108" spans="1:8" ht="17.25">
      <c r="A108" s="348" t="s">
        <v>1540</v>
      </c>
      <c r="B108" s="254" t="s">
        <v>1548</v>
      </c>
      <c r="C108" s="113" t="s">
        <v>1323</v>
      </c>
      <c r="D108" s="257"/>
      <c r="E108" s="257">
        <v>4280</v>
      </c>
      <c r="F108" s="257"/>
      <c r="G108" s="256">
        <f t="shared" si="1"/>
        <v>100753</v>
      </c>
      <c r="H108" s="258"/>
    </row>
    <row r="109" spans="1:8" ht="17.25">
      <c r="A109" s="253" t="s">
        <v>1558</v>
      </c>
      <c r="B109" s="254" t="s">
        <v>1559</v>
      </c>
      <c r="C109" s="113" t="s">
        <v>802</v>
      </c>
      <c r="D109" s="257"/>
      <c r="E109" s="257">
        <v>2180</v>
      </c>
      <c r="F109" s="257"/>
      <c r="G109" s="256">
        <f t="shared" si="1"/>
        <v>98573</v>
      </c>
      <c r="H109" s="258"/>
    </row>
    <row r="110" spans="1:8" ht="17.25">
      <c r="A110" s="253" t="s">
        <v>1558</v>
      </c>
      <c r="B110" s="254" t="s">
        <v>1561</v>
      </c>
      <c r="C110" s="113" t="s">
        <v>1560</v>
      </c>
      <c r="D110" s="257"/>
      <c r="E110" s="257">
        <v>1200</v>
      </c>
      <c r="F110" s="257"/>
      <c r="G110" s="256">
        <f t="shared" si="1"/>
        <v>97373</v>
      </c>
      <c r="H110" s="258"/>
    </row>
    <row r="111" spans="1:8" ht="17.25">
      <c r="A111" s="253" t="s">
        <v>1569</v>
      </c>
      <c r="B111" s="254" t="s">
        <v>1573</v>
      </c>
      <c r="C111" s="113" t="s">
        <v>1707</v>
      </c>
      <c r="D111" s="257"/>
      <c r="E111" s="257">
        <v>8950</v>
      </c>
      <c r="F111" s="257"/>
      <c r="G111" s="256">
        <f t="shared" si="1"/>
        <v>88423</v>
      </c>
      <c r="H111" s="258"/>
    </row>
    <row r="112" spans="1:8" ht="17.25">
      <c r="A112" s="253" t="s">
        <v>1585</v>
      </c>
      <c r="B112" s="254" t="s">
        <v>1588</v>
      </c>
      <c r="C112" s="113" t="s">
        <v>1589</v>
      </c>
      <c r="D112" s="257"/>
      <c r="E112" s="257">
        <v>9880</v>
      </c>
      <c r="F112" s="257"/>
      <c r="G112" s="256">
        <f t="shared" si="1"/>
        <v>78543</v>
      </c>
      <c r="H112" s="258"/>
    </row>
    <row r="113" spans="1:8" ht="17.25">
      <c r="A113" s="253" t="s">
        <v>1607</v>
      </c>
      <c r="B113" s="254" t="s">
        <v>1623</v>
      </c>
      <c r="C113" s="113" t="s">
        <v>1622</v>
      </c>
      <c r="D113" s="257"/>
      <c r="E113" s="257">
        <v>8750</v>
      </c>
      <c r="F113" s="257"/>
      <c r="G113" s="256">
        <f t="shared" si="1"/>
        <v>69793</v>
      </c>
      <c r="H113" s="258"/>
    </row>
    <row r="114" spans="1:8" ht="17.25">
      <c r="A114" s="253"/>
      <c r="B114" s="254"/>
      <c r="C114" s="113" t="s">
        <v>1693</v>
      </c>
      <c r="D114" s="257">
        <v>-20000</v>
      </c>
      <c r="E114" s="257"/>
      <c r="F114" s="257"/>
      <c r="G114" s="256">
        <f>G113+D114</f>
        <v>49793</v>
      </c>
      <c r="H114" s="258"/>
    </row>
    <row r="115" spans="1:8" ht="17.25">
      <c r="A115" s="253" t="s">
        <v>2345</v>
      </c>
      <c r="B115" s="254"/>
      <c r="C115" s="413" t="s">
        <v>2346</v>
      </c>
      <c r="D115" s="257"/>
      <c r="E115" s="257">
        <v>-680</v>
      </c>
      <c r="F115" s="257"/>
      <c r="G115" s="256">
        <f>G114-E115</f>
        <v>50473</v>
      </c>
      <c r="H115" s="258"/>
    </row>
    <row r="116" spans="1:8" ht="17.25">
      <c r="A116" s="253" t="s">
        <v>1682</v>
      </c>
      <c r="B116" s="254"/>
      <c r="C116" s="413" t="s">
        <v>2347</v>
      </c>
      <c r="D116" s="257"/>
      <c r="E116" s="257">
        <v>-2180</v>
      </c>
      <c r="F116" s="257"/>
      <c r="G116" s="256">
        <f aca="true" t="shared" si="2" ref="G116:G136">G115-E116</f>
        <v>52653</v>
      </c>
      <c r="H116" s="258"/>
    </row>
    <row r="117" spans="1:8" ht="17.25">
      <c r="A117" s="253" t="s">
        <v>1705</v>
      </c>
      <c r="B117" s="254" t="s">
        <v>1706</v>
      </c>
      <c r="C117" s="113" t="s">
        <v>1707</v>
      </c>
      <c r="D117" s="257"/>
      <c r="E117" s="257">
        <v>8890</v>
      </c>
      <c r="F117" s="257"/>
      <c r="G117" s="256">
        <f t="shared" si="2"/>
        <v>43763</v>
      </c>
      <c r="H117" s="258"/>
    </row>
    <row r="118" spans="1:8" ht="18.75">
      <c r="A118" s="273" t="s">
        <v>1698</v>
      </c>
      <c r="B118" s="233" t="s">
        <v>1714</v>
      </c>
      <c r="C118" s="113" t="s">
        <v>1715</v>
      </c>
      <c r="D118" s="236"/>
      <c r="E118" s="275">
        <v>2372</v>
      </c>
      <c r="F118" s="257"/>
      <c r="G118" s="256">
        <f t="shared" si="2"/>
        <v>41391</v>
      </c>
      <c r="H118" s="258"/>
    </row>
    <row r="119" spans="1:8" ht="17.25">
      <c r="A119" s="253" t="s">
        <v>1718</v>
      </c>
      <c r="B119" s="254" t="s">
        <v>1728</v>
      </c>
      <c r="C119" s="113" t="s">
        <v>1727</v>
      </c>
      <c r="D119" s="257"/>
      <c r="E119" s="257">
        <v>6000</v>
      </c>
      <c r="F119" s="257"/>
      <c r="G119" s="256">
        <f t="shared" si="2"/>
        <v>35391</v>
      </c>
      <c r="H119" s="258"/>
    </row>
    <row r="120" spans="1:8" ht="17.25">
      <c r="A120" s="253" t="s">
        <v>1797</v>
      </c>
      <c r="B120" s="254" t="s">
        <v>1809</v>
      </c>
      <c r="C120" s="113" t="s">
        <v>1810</v>
      </c>
      <c r="D120" s="257"/>
      <c r="E120" s="257">
        <v>3000</v>
      </c>
      <c r="F120" s="257"/>
      <c r="G120" s="256">
        <f t="shared" si="2"/>
        <v>32391</v>
      </c>
      <c r="H120" s="258"/>
    </row>
    <row r="121" spans="1:8" ht="17.25">
      <c r="A121" s="253"/>
      <c r="B121" s="254"/>
      <c r="C121" s="113" t="s">
        <v>2331</v>
      </c>
      <c r="D121" s="257"/>
      <c r="E121" s="257">
        <v>-4580</v>
      </c>
      <c r="F121" s="257"/>
      <c r="G121" s="256">
        <f t="shared" si="2"/>
        <v>36971</v>
      </c>
      <c r="H121" s="258"/>
    </row>
    <row r="122" spans="1:8" ht="17.25">
      <c r="A122" s="253" t="s">
        <v>1836</v>
      </c>
      <c r="B122" s="253" t="s">
        <v>1835</v>
      </c>
      <c r="C122" s="113" t="s">
        <v>1368</v>
      </c>
      <c r="D122" s="255"/>
      <c r="E122" s="255">
        <v>1600</v>
      </c>
      <c r="F122" s="255"/>
      <c r="G122" s="256">
        <f t="shared" si="2"/>
        <v>35371</v>
      </c>
      <c r="H122" s="258"/>
    </row>
    <row r="123" spans="1:8" ht="17.25">
      <c r="A123" s="253"/>
      <c r="B123" s="253"/>
      <c r="C123" s="413" t="s">
        <v>1918</v>
      </c>
      <c r="D123" s="255">
        <v>30000</v>
      </c>
      <c r="E123" s="255"/>
      <c r="F123" s="255"/>
      <c r="G123" s="256">
        <f>G122+D123</f>
        <v>65371</v>
      </c>
      <c r="H123" s="258"/>
    </row>
    <row r="124" spans="1:8" ht="17.25">
      <c r="A124" s="483" t="s">
        <v>2332</v>
      </c>
      <c r="B124" s="253"/>
      <c r="C124" s="413" t="s">
        <v>2333</v>
      </c>
      <c r="D124" s="255"/>
      <c r="E124" s="255">
        <v>-320</v>
      </c>
      <c r="F124" s="255"/>
      <c r="G124" s="256">
        <f t="shared" si="2"/>
        <v>65691</v>
      </c>
      <c r="H124" s="258"/>
    </row>
    <row r="125" spans="1:8" ht="17.25">
      <c r="A125" s="515" t="s">
        <v>1910</v>
      </c>
      <c r="B125" s="253" t="s">
        <v>1950</v>
      </c>
      <c r="C125" s="113" t="s">
        <v>2784</v>
      </c>
      <c r="D125" s="255"/>
      <c r="E125" s="255">
        <v>490</v>
      </c>
      <c r="F125" s="255"/>
      <c r="G125" s="256">
        <f t="shared" si="2"/>
        <v>65201</v>
      </c>
      <c r="H125" s="258"/>
    </row>
    <row r="126" spans="1:8" ht="17.25">
      <c r="A126" s="515" t="s">
        <v>1919</v>
      </c>
      <c r="B126" s="253"/>
      <c r="C126" s="113" t="s">
        <v>2335</v>
      </c>
      <c r="D126" s="255"/>
      <c r="E126" s="255">
        <v>-90</v>
      </c>
      <c r="F126" s="255"/>
      <c r="G126" s="256">
        <f t="shared" si="2"/>
        <v>65291</v>
      </c>
      <c r="H126" s="258"/>
    </row>
    <row r="127" spans="1:8" ht="17.25">
      <c r="A127" s="515" t="s">
        <v>2260</v>
      </c>
      <c r="B127" s="253" t="s">
        <v>2261</v>
      </c>
      <c r="C127" s="113" t="s">
        <v>2262</v>
      </c>
      <c r="D127" s="255"/>
      <c r="E127" s="255">
        <v>4000</v>
      </c>
      <c r="F127" s="255"/>
      <c r="G127" s="256">
        <f t="shared" si="2"/>
        <v>61291</v>
      </c>
      <c r="H127" s="258"/>
    </row>
    <row r="128" spans="1:8" ht="17.25">
      <c r="A128" s="515" t="s">
        <v>2263</v>
      </c>
      <c r="B128" s="253" t="s">
        <v>2284</v>
      </c>
      <c r="C128" s="113" t="s">
        <v>1810</v>
      </c>
      <c r="D128" s="255"/>
      <c r="E128" s="255">
        <v>3280</v>
      </c>
      <c r="F128" s="255"/>
      <c r="G128" s="256">
        <f t="shared" si="2"/>
        <v>58011</v>
      </c>
      <c r="H128" s="258"/>
    </row>
    <row r="129" spans="1:8" ht="17.25">
      <c r="A129" s="515"/>
      <c r="B129" s="253" t="s">
        <v>2289</v>
      </c>
      <c r="C129" s="113" t="s">
        <v>1707</v>
      </c>
      <c r="D129" s="255"/>
      <c r="E129" s="255">
        <v>5990</v>
      </c>
      <c r="F129" s="255"/>
      <c r="G129" s="256">
        <f t="shared" si="2"/>
        <v>52021</v>
      </c>
      <c r="H129" s="258"/>
    </row>
    <row r="130" spans="1:8" ht="17.25">
      <c r="A130" s="515"/>
      <c r="B130" s="253" t="s">
        <v>2291</v>
      </c>
      <c r="C130" s="113" t="s">
        <v>2290</v>
      </c>
      <c r="D130" s="255"/>
      <c r="E130" s="255">
        <v>2580</v>
      </c>
      <c r="F130" s="255"/>
      <c r="G130" s="256">
        <f t="shared" si="2"/>
        <v>49441</v>
      </c>
      <c r="H130" s="258"/>
    </row>
    <row r="131" spans="1:8" ht="17.25">
      <c r="A131" s="515"/>
      <c r="B131" s="253" t="s">
        <v>2298</v>
      </c>
      <c r="C131" s="113" t="s">
        <v>1810</v>
      </c>
      <c r="D131" s="255"/>
      <c r="E131" s="255">
        <v>1920</v>
      </c>
      <c r="F131" s="255"/>
      <c r="G131" s="256">
        <f t="shared" si="2"/>
        <v>47521</v>
      </c>
      <c r="H131" s="258"/>
    </row>
    <row r="132" spans="1:8" ht="17.25">
      <c r="A132" s="515"/>
      <c r="B132" s="253" t="s">
        <v>2300</v>
      </c>
      <c r="C132" s="113" t="s">
        <v>2301</v>
      </c>
      <c r="D132" s="255"/>
      <c r="E132" s="255">
        <v>460</v>
      </c>
      <c r="F132" s="255"/>
      <c r="G132" s="256">
        <f t="shared" si="2"/>
        <v>47061</v>
      </c>
      <c r="H132" s="258"/>
    </row>
    <row r="133" spans="1:8" ht="17.25">
      <c r="A133" s="515"/>
      <c r="B133" s="253"/>
      <c r="C133" s="413" t="s">
        <v>2336</v>
      </c>
      <c r="D133" s="255"/>
      <c r="E133" s="255">
        <v>-1780</v>
      </c>
      <c r="F133" s="255"/>
      <c r="G133" s="256">
        <f t="shared" si="2"/>
        <v>48841</v>
      </c>
      <c r="H133" s="258"/>
    </row>
    <row r="134" spans="1:8" ht="17.25">
      <c r="A134" s="515" t="s">
        <v>2352</v>
      </c>
      <c r="B134" s="253" t="s">
        <v>2356</v>
      </c>
      <c r="C134" s="113" t="s">
        <v>2355</v>
      </c>
      <c r="D134" s="255"/>
      <c r="E134" s="255">
        <v>2640</v>
      </c>
      <c r="F134" s="255"/>
      <c r="G134" s="256">
        <f t="shared" si="2"/>
        <v>46201</v>
      </c>
      <c r="H134" s="258"/>
    </row>
    <row r="135" spans="1:8" ht="17.25">
      <c r="A135" s="515"/>
      <c r="B135" s="253" t="s">
        <v>2357</v>
      </c>
      <c r="C135" s="113" t="s">
        <v>2358</v>
      </c>
      <c r="D135" s="255"/>
      <c r="E135" s="255">
        <v>1880</v>
      </c>
      <c r="F135" s="255"/>
      <c r="G135" s="256">
        <f t="shared" si="2"/>
        <v>44321</v>
      </c>
      <c r="H135" s="258"/>
    </row>
    <row r="136" spans="1:8" ht="17.25">
      <c r="A136" s="515"/>
      <c r="B136" s="253"/>
      <c r="C136" s="113" t="s">
        <v>2427</v>
      </c>
      <c r="D136" s="255"/>
      <c r="E136" s="255">
        <v>1808</v>
      </c>
      <c r="F136" s="255"/>
      <c r="G136" s="256">
        <f t="shared" si="2"/>
        <v>42513</v>
      </c>
      <c r="H136" s="258"/>
    </row>
    <row r="137" spans="1:8" ht="17.25">
      <c r="A137" s="253" t="s">
        <v>2445</v>
      </c>
      <c r="B137" s="254"/>
      <c r="C137" s="535" t="s">
        <v>2458</v>
      </c>
      <c r="D137" s="255">
        <v>10000</v>
      </c>
      <c r="E137" s="255"/>
      <c r="F137" s="255"/>
      <c r="G137" s="256">
        <f>G136+D137</f>
        <v>52513</v>
      </c>
      <c r="H137" s="258"/>
    </row>
    <row r="138" spans="1:8" ht="17.25">
      <c r="A138" s="253" t="s">
        <v>2490</v>
      </c>
      <c r="B138" s="254" t="s">
        <v>2497</v>
      </c>
      <c r="C138" s="113" t="s">
        <v>2498</v>
      </c>
      <c r="D138" s="255"/>
      <c r="E138" s="255">
        <v>4398</v>
      </c>
      <c r="F138" s="255"/>
      <c r="G138" s="256">
        <f>G137-E138</f>
        <v>48115</v>
      </c>
      <c r="H138" s="258"/>
    </row>
    <row r="139" spans="1:8" ht="17.25">
      <c r="A139" s="253" t="s">
        <v>2689</v>
      </c>
      <c r="B139" s="254" t="s">
        <v>2692</v>
      </c>
      <c r="C139" s="113" t="s">
        <v>2693</v>
      </c>
      <c r="D139" s="255"/>
      <c r="E139" s="255">
        <v>4274</v>
      </c>
      <c r="F139" s="255"/>
      <c r="G139" s="256">
        <f>G138-E139</f>
        <v>43841</v>
      </c>
      <c r="H139" s="258"/>
    </row>
    <row r="140" spans="1:8" ht="17.25">
      <c r="A140" s="253"/>
      <c r="B140" s="254"/>
      <c r="C140" s="113" t="s">
        <v>2895</v>
      </c>
      <c r="D140" s="255">
        <v>-20000</v>
      </c>
      <c r="E140" s="255"/>
      <c r="F140" s="255"/>
      <c r="G140" s="256">
        <f>G139+D140</f>
        <v>23841</v>
      </c>
      <c r="H140" s="258"/>
    </row>
    <row r="141" spans="1:8" ht="17.25">
      <c r="A141" s="253" t="s">
        <v>2753</v>
      </c>
      <c r="B141" s="254" t="s">
        <v>2754</v>
      </c>
      <c r="C141" s="113" t="s">
        <v>1589</v>
      </c>
      <c r="D141" s="255"/>
      <c r="E141" s="255">
        <v>17220</v>
      </c>
      <c r="F141" s="255"/>
      <c r="G141" s="256">
        <f>G140-E141</f>
        <v>6621</v>
      </c>
      <c r="H141" s="258"/>
    </row>
    <row r="142" spans="1:8" ht="17.25">
      <c r="A142" s="253" t="s">
        <v>2747</v>
      </c>
      <c r="B142" s="254" t="s">
        <v>2757</v>
      </c>
      <c r="C142" s="113" t="s">
        <v>2756</v>
      </c>
      <c r="D142" s="255"/>
      <c r="E142" s="255">
        <v>1478</v>
      </c>
      <c r="F142" s="255"/>
      <c r="G142" s="256">
        <f>G141-E142</f>
        <v>5143</v>
      </c>
      <c r="H142" s="258"/>
    </row>
    <row r="143" spans="1:8" ht="17.25">
      <c r="A143" s="253" t="s">
        <v>2883</v>
      </c>
      <c r="B143" s="254"/>
      <c r="C143" s="535" t="s">
        <v>2891</v>
      </c>
      <c r="D143" s="255">
        <v>80000</v>
      </c>
      <c r="E143" s="255"/>
      <c r="F143" s="255"/>
      <c r="G143" s="256">
        <f>G142+D143</f>
        <v>85143</v>
      </c>
      <c r="H143" s="258"/>
    </row>
    <row r="144" spans="1:8" ht="17.25">
      <c r="A144" s="253"/>
      <c r="B144" s="254"/>
      <c r="C144" s="535"/>
      <c r="D144" s="257"/>
      <c r="E144" s="257"/>
      <c r="F144" s="257"/>
      <c r="G144" s="256"/>
      <c r="H144" s="258"/>
    </row>
    <row r="145" spans="1:8" ht="17.25">
      <c r="A145" s="253"/>
      <c r="B145" s="254"/>
      <c r="C145" s="535"/>
      <c r="D145" s="257"/>
      <c r="E145" s="257"/>
      <c r="F145" s="257"/>
      <c r="G145" s="256"/>
      <c r="H145" s="258"/>
    </row>
    <row r="146" spans="1:8" ht="17.25">
      <c r="A146" s="253"/>
      <c r="B146" s="254"/>
      <c r="C146" s="237" t="s">
        <v>688</v>
      </c>
      <c r="D146" s="257">
        <v>16600</v>
      </c>
      <c r="E146" s="257"/>
      <c r="F146" s="257"/>
      <c r="G146" s="256">
        <f>D146</f>
        <v>16600</v>
      </c>
      <c r="H146" s="258"/>
    </row>
    <row r="147" spans="1:8" ht="17.25">
      <c r="A147" s="253"/>
      <c r="B147" s="254"/>
      <c r="C147" s="113" t="s">
        <v>1692</v>
      </c>
      <c r="D147" s="257">
        <v>-16000</v>
      </c>
      <c r="E147" s="257"/>
      <c r="F147" s="257"/>
      <c r="G147" s="256">
        <f>G146+D147</f>
        <v>600</v>
      </c>
      <c r="H147" s="258"/>
    </row>
    <row r="148" spans="1:8" ht="17.25">
      <c r="A148" s="253" t="s">
        <v>1917</v>
      </c>
      <c r="B148" s="254"/>
      <c r="C148" s="413" t="s">
        <v>1918</v>
      </c>
      <c r="D148" s="257">
        <v>16000</v>
      </c>
      <c r="E148" s="257"/>
      <c r="F148" s="257"/>
      <c r="G148" s="256">
        <f>G147+D148</f>
        <v>16600</v>
      </c>
      <c r="H148" s="258"/>
    </row>
    <row r="149" spans="1:8" ht="17.25">
      <c r="A149" s="253"/>
      <c r="B149" s="254"/>
      <c r="C149" s="113" t="s">
        <v>1976</v>
      </c>
      <c r="D149" s="257">
        <v>-16000</v>
      </c>
      <c r="E149" s="257"/>
      <c r="F149" s="257"/>
      <c r="G149" s="256">
        <f>G148+D149</f>
        <v>600</v>
      </c>
      <c r="H149" s="258"/>
    </row>
    <row r="150" spans="1:8" ht="17.25">
      <c r="A150" s="253"/>
      <c r="B150" s="254"/>
      <c r="C150" s="113" t="s">
        <v>1977</v>
      </c>
      <c r="D150" s="257">
        <v>-600</v>
      </c>
      <c r="E150" s="257"/>
      <c r="F150" s="257"/>
      <c r="G150" s="256">
        <f>G149+D150</f>
        <v>0</v>
      </c>
      <c r="H150" s="258"/>
    </row>
    <row r="151" spans="1:8" ht="17.25">
      <c r="A151" s="253" t="s">
        <v>2445</v>
      </c>
      <c r="B151" s="254"/>
      <c r="C151" s="535" t="s">
        <v>2458</v>
      </c>
      <c r="D151" s="255">
        <v>16600</v>
      </c>
      <c r="E151" s="257"/>
      <c r="F151" s="257"/>
      <c r="G151" s="256">
        <f>G150+D151</f>
        <v>16600</v>
      </c>
      <c r="H151" s="258"/>
    </row>
    <row r="152" spans="1:8" ht="17.25">
      <c r="A152" s="253" t="s">
        <v>2590</v>
      </c>
      <c r="B152" s="254" t="s">
        <v>2610</v>
      </c>
      <c r="C152" s="113" t="s">
        <v>2611</v>
      </c>
      <c r="D152" s="257"/>
      <c r="E152" s="257">
        <v>3308</v>
      </c>
      <c r="F152" s="257"/>
      <c r="G152" s="256">
        <f>G151-E152</f>
        <v>13292</v>
      </c>
      <c r="H152" s="258"/>
    </row>
    <row r="153" spans="1:8" ht="17.25">
      <c r="A153" s="253" t="s">
        <v>2627</v>
      </c>
      <c r="B153" s="254" t="s">
        <v>2628</v>
      </c>
      <c r="C153" s="113" t="s">
        <v>2629</v>
      </c>
      <c r="D153" s="257"/>
      <c r="E153" s="257">
        <v>3720</v>
      </c>
      <c r="F153" s="257"/>
      <c r="G153" s="256">
        <f>G152-E153</f>
        <v>9572</v>
      </c>
      <c r="H153" s="258"/>
    </row>
    <row r="154" spans="1:8" ht="17.25">
      <c r="A154" s="253" t="s">
        <v>2883</v>
      </c>
      <c r="B154" s="254"/>
      <c r="C154" s="535" t="s">
        <v>2891</v>
      </c>
      <c r="D154" s="257">
        <v>20000</v>
      </c>
      <c r="E154" s="257"/>
      <c r="F154" s="257"/>
      <c r="G154" s="256">
        <f>G153+D154</f>
        <v>29572</v>
      </c>
      <c r="H154" s="258"/>
    </row>
    <row r="155" spans="1:8" ht="17.25">
      <c r="A155" s="253"/>
      <c r="B155" s="254"/>
      <c r="C155" s="113"/>
      <c r="D155" s="257"/>
      <c r="E155" s="257"/>
      <c r="F155" s="257"/>
      <c r="G155" s="256"/>
      <c r="H155" s="258"/>
    </row>
    <row r="156" spans="1:8" ht="17.25">
      <c r="A156" s="253"/>
      <c r="B156" s="254"/>
      <c r="C156" s="237" t="s">
        <v>689</v>
      </c>
      <c r="D156" s="257">
        <v>30000</v>
      </c>
      <c r="E156" s="257"/>
      <c r="F156" s="257"/>
      <c r="G156" s="256">
        <f>D156</f>
        <v>30000</v>
      </c>
      <c r="H156" s="258"/>
    </row>
    <row r="157" spans="1:8" ht="17.25">
      <c r="A157" s="253" t="s">
        <v>1409</v>
      </c>
      <c r="B157" s="254" t="s">
        <v>1334</v>
      </c>
      <c r="C157" s="113" t="s">
        <v>1331</v>
      </c>
      <c r="D157" s="257"/>
      <c r="E157" s="257">
        <v>9455</v>
      </c>
      <c r="F157" s="257"/>
      <c r="G157" s="256">
        <f>G156-E157</f>
        <v>20545</v>
      </c>
      <c r="H157" s="258"/>
    </row>
    <row r="158" spans="1:8" ht="17.25">
      <c r="A158" s="253" t="s">
        <v>1411</v>
      </c>
      <c r="B158" s="254" t="s">
        <v>1410</v>
      </c>
      <c r="C158" s="113" t="s">
        <v>1360</v>
      </c>
      <c r="D158" s="257"/>
      <c r="E158" s="257">
        <v>7169</v>
      </c>
      <c r="F158" s="257"/>
      <c r="G158" s="256">
        <f>G157-E158</f>
        <v>13376</v>
      </c>
      <c r="H158" s="258"/>
    </row>
    <row r="159" spans="1:8" ht="17.25">
      <c r="A159" s="253" t="s">
        <v>1626</v>
      </c>
      <c r="B159" s="254" t="s">
        <v>1632</v>
      </c>
      <c r="C159" s="113" t="s">
        <v>1465</v>
      </c>
      <c r="D159" s="257"/>
      <c r="E159" s="257">
        <v>5101.5</v>
      </c>
      <c r="F159" s="257"/>
      <c r="G159" s="256">
        <f>G158-E159</f>
        <v>8274.5</v>
      </c>
      <c r="H159" s="258"/>
    </row>
    <row r="160" spans="1:8" ht="17.25">
      <c r="A160" s="253" t="s">
        <v>1718</v>
      </c>
      <c r="B160" s="254" t="s">
        <v>1719</v>
      </c>
      <c r="C160" s="113" t="s">
        <v>1641</v>
      </c>
      <c r="D160" s="257"/>
      <c r="E160" s="257">
        <v>4525</v>
      </c>
      <c r="F160" s="257"/>
      <c r="G160" s="256">
        <f>G159-E160</f>
        <v>3749.5</v>
      </c>
      <c r="H160" s="258"/>
    </row>
    <row r="161" spans="1:8" ht="17.25">
      <c r="A161" s="253"/>
      <c r="B161" s="254" t="s">
        <v>472</v>
      </c>
      <c r="C161" s="413" t="s">
        <v>1918</v>
      </c>
      <c r="D161" s="257">
        <v>20000</v>
      </c>
      <c r="E161" s="257"/>
      <c r="F161" s="257"/>
      <c r="G161" s="256">
        <f>G160+D161</f>
        <v>23749.5</v>
      </c>
      <c r="H161" s="258"/>
    </row>
    <row r="162" spans="1:8" ht="17.25">
      <c r="A162" s="253" t="s">
        <v>1917</v>
      </c>
      <c r="B162" s="254" t="s">
        <v>1955</v>
      </c>
      <c r="C162" s="113" t="s">
        <v>1880</v>
      </c>
      <c r="D162" s="257"/>
      <c r="E162" s="257">
        <v>10465</v>
      </c>
      <c r="F162" s="257"/>
      <c r="G162" s="256">
        <f>G161-E162</f>
        <v>13284.5</v>
      </c>
      <c r="H162" s="258"/>
    </row>
    <row r="163" spans="1:8" ht="17.25">
      <c r="A163" s="253" t="s">
        <v>2042</v>
      </c>
      <c r="B163" s="254" t="s">
        <v>2228</v>
      </c>
      <c r="C163" s="113" t="s">
        <v>2011</v>
      </c>
      <c r="D163" s="257"/>
      <c r="E163" s="257">
        <v>7712.5</v>
      </c>
      <c r="F163" s="257"/>
      <c r="G163" s="256">
        <f>G162-E163</f>
        <v>5572</v>
      </c>
      <c r="H163" s="258"/>
    </row>
    <row r="164" spans="1:8" ht="17.25">
      <c r="A164" s="253" t="s">
        <v>2375</v>
      </c>
      <c r="B164" s="254" t="s">
        <v>2413</v>
      </c>
      <c r="C164" s="113" t="s">
        <v>2295</v>
      </c>
      <c r="D164" s="257"/>
      <c r="E164" s="257">
        <v>3752</v>
      </c>
      <c r="F164" s="257"/>
      <c r="G164" s="256">
        <f>G163-E164</f>
        <v>1820</v>
      </c>
      <c r="H164" s="258"/>
    </row>
    <row r="165" spans="1:10" ht="17.25">
      <c r="A165" s="253" t="s">
        <v>2445</v>
      </c>
      <c r="B165" s="254"/>
      <c r="C165" s="535" t="s">
        <v>2458</v>
      </c>
      <c r="D165" s="257">
        <v>15400</v>
      </c>
      <c r="E165" s="257"/>
      <c r="F165" s="257"/>
      <c r="G165" s="256">
        <f>G164+D165</f>
        <v>17220</v>
      </c>
      <c r="H165" s="258"/>
      <c r="J165" s="242">
        <v>28000</v>
      </c>
    </row>
    <row r="166" spans="1:8" ht="17.25">
      <c r="A166" s="253" t="s">
        <v>2654</v>
      </c>
      <c r="B166" s="254" t="s">
        <v>2655</v>
      </c>
      <c r="C166" s="113" t="s">
        <v>2478</v>
      </c>
      <c r="D166" s="257"/>
      <c r="E166" s="257">
        <v>3242.5</v>
      </c>
      <c r="F166" s="257"/>
      <c r="G166" s="256">
        <f>G165-E166</f>
        <v>13977.5</v>
      </c>
      <c r="H166" s="258"/>
    </row>
    <row r="167" spans="1:8" ht="17.25">
      <c r="A167" s="253" t="s">
        <v>2883</v>
      </c>
      <c r="B167" s="254"/>
      <c r="C167" s="535" t="s">
        <v>2891</v>
      </c>
      <c r="D167" s="257">
        <v>30000</v>
      </c>
      <c r="E167" s="257"/>
      <c r="F167" s="257"/>
      <c r="G167" s="256">
        <f>G166+D167</f>
        <v>43977.5</v>
      </c>
      <c r="H167" s="258"/>
    </row>
    <row r="168" spans="1:8" ht="17.25">
      <c r="A168" s="253" t="s">
        <v>2883</v>
      </c>
      <c r="B168" s="254" t="s">
        <v>2904</v>
      </c>
      <c r="C168" s="113" t="s">
        <v>2905</v>
      </c>
      <c r="D168" s="257"/>
      <c r="E168" s="257">
        <v>9166.5</v>
      </c>
      <c r="F168" s="257"/>
      <c r="G168" s="256">
        <f>G167-E168</f>
        <v>34811</v>
      </c>
      <c r="H168" s="258"/>
    </row>
    <row r="169" spans="1:8" ht="17.25">
      <c r="A169" s="253"/>
      <c r="B169" s="254"/>
      <c r="C169" s="535"/>
      <c r="D169" s="257"/>
      <c r="E169" s="257"/>
      <c r="F169" s="257"/>
      <c r="G169" s="256"/>
      <c r="H169" s="258"/>
    </row>
    <row r="170" spans="1:10" ht="17.25">
      <c r="A170" s="253"/>
      <c r="B170" s="254"/>
      <c r="C170" s="413"/>
      <c r="D170" s="257"/>
      <c r="E170" s="257"/>
      <c r="F170" s="257"/>
      <c r="G170" s="256"/>
      <c r="H170" s="258"/>
      <c r="J170" s="331">
        <f>J165-G166</f>
        <v>14022.5</v>
      </c>
    </row>
    <row r="171" spans="1:8" ht="17.25">
      <c r="A171" s="253"/>
      <c r="B171" s="254"/>
      <c r="C171" s="237" t="s">
        <v>690</v>
      </c>
      <c r="D171" s="257">
        <v>2000</v>
      </c>
      <c r="E171" s="257"/>
      <c r="F171" s="257"/>
      <c r="G171" s="256">
        <f>D171</f>
        <v>2000</v>
      </c>
      <c r="H171" s="258" t="s">
        <v>1577</v>
      </c>
    </row>
    <row r="172" spans="1:8" ht="17.25">
      <c r="A172" s="253"/>
      <c r="B172" s="254"/>
      <c r="C172" s="413" t="s">
        <v>1918</v>
      </c>
      <c r="D172" s="257">
        <v>4000</v>
      </c>
      <c r="E172" s="257"/>
      <c r="F172" s="257"/>
      <c r="G172" s="256">
        <f>G171+D172</f>
        <v>6000</v>
      </c>
      <c r="H172" s="258"/>
    </row>
    <row r="173" spans="1:8" ht="17.25">
      <c r="A173" s="253"/>
      <c r="B173" s="254"/>
      <c r="C173" s="413" t="s">
        <v>1978</v>
      </c>
      <c r="D173" s="257">
        <v>600</v>
      </c>
      <c r="E173" s="257"/>
      <c r="F173" s="257"/>
      <c r="G173" s="256">
        <f>G172+D173</f>
        <v>6600</v>
      </c>
      <c r="H173" s="258"/>
    </row>
    <row r="174" spans="1:8" ht="17.25">
      <c r="A174" s="253" t="s">
        <v>2197</v>
      </c>
      <c r="B174" s="254" t="s">
        <v>2198</v>
      </c>
      <c r="C174" s="413" t="s">
        <v>2199</v>
      </c>
      <c r="D174" s="257"/>
      <c r="E174" s="257">
        <v>6556.9</v>
      </c>
      <c r="F174" s="257"/>
      <c r="G174" s="256">
        <f>G173-E174</f>
        <v>43.100000000000364</v>
      </c>
      <c r="H174" s="258"/>
    </row>
    <row r="175" spans="1:8" ht="17.25">
      <c r="A175" s="253"/>
      <c r="B175" s="254"/>
      <c r="C175" s="113"/>
      <c r="D175" s="257"/>
      <c r="E175" s="257"/>
      <c r="F175" s="257"/>
      <c r="G175" s="256"/>
      <c r="H175" s="258"/>
    </row>
    <row r="176" spans="1:8" ht="17.25">
      <c r="A176" s="253"/>
      <c r="B176" s="254"/>
      <c r="C176" s="237" t="s">
        <v>691</v>
      </c>
      <c r="D176" s="257">
        <v>15000</v>
      </c>
      <c r="E176" s="257"/>
      <c r="F176" s="257"/>
      <c r="G176" s="256">
        <f>D176</f>
        <v>15000</v>
      </c>
      <c r="H176" s="258"/>
    </row>
    <row r="177" spans="1:8" ht="17.25">
      <c r="A177" s="253" t="s">
        <v>2313</v>
      </c>
      <c r="B177" s="254" t="s">
        <v>2318</v>
      </c>
      <c r="C177" s="113" t="s">
        <v>2319</v>
      </c>
      <c r="D177" s="257"/>
      <c r="E177" s="257">
        <v>600</v>
      </c>
      <c r="F177" s="257"/>
      <c r="G177" s="256">
        <f>G176-E177</f>
        <v>14400</v>
      </c>
      <c r="H177" s="260"/>
    </row>
    <row r="178" spans="1:8" ht="17.25">
      <c r="A178" s="253" t="s">
        <v>2590</v>
      </c>
      <c r="B178" s="254" t="s">
        <v>2606</v>
      </c>
      <c r="C178" s="113" t="s">
        <v>2607</v>
      </c>
      <c r="D178" s="257"/>
      <c r="E178" s="257">
        <v>130</v>
      </c>
      <c r="F178" s="257"/>
      <c r="G178" s="256">
        <f>G177-E178</f>
        <v>14270</v>
      </c>
      <c r="H178" s="260"/>
    </row>
    <row r="179" spans="1:8" ht="17.25">
      <c r="A179" s="253"/>
      <c r="B179" s="254"/>
      <c r="C179" s="237"/>
      <c r="D179" s="257"/>
      <c r="E179" s="257"/>
      <c r="F179" s="257"/>
      <c r="G179" s="256"/>
      <c r="H179" s="260"/>
    </row>
    <row r="180" spans="1:8" ht="17.25">
      <c r="A180" s="253"/>
      <c r="B180" s="254"/>
      <c r="C180" s="237" t="s">
        <v>1412</v>
      </c>
      <c r="D180" s="257">
        <v>16000</v>
      </c>
      <c r="E180" s="257"/>
      <c r="F180" s="257"/>
      <c r="G180" s="256">
        <v>16000</v>
      </c>
      <c r="H180" s="260"/>
    </row>
    <row r="181" spans="1:10" ht="17.25">
      <c r="A181" s="253" t="s">
        <v>1578</v>
      </c>
      <c r="B181" s="254" t="s">
        <v>1579</v>
      </c>
      <c r="C181" s="113" t="s">
        <v>2317</v>
      </c>
      <c r="D181" s="257"/>
      <c r="E181" s="257">
        <v>4200</v>
      </c>
      <c r="F181" s="257"/>
      <c r="G181" s="256">
        <f>G180-E181</f>
        <v>11800</v>
      </c>
      <c r="H181" s="260"/>
      <c r="J181" s="299"/>
    </row>
    <row r="182" spans="1:10" ht="17.25">
      <c r="A182" s="253"/>
      <c r="B182" s="254"/>
      <c r="C182" s="237"/>
      <c r="D182" s="257"/>
      <c r="E182" s="257"/>
      <c r="F182" s="257"/>
      <c r="G182" s="262"/>
      <c r="H182" s="260"/>
      <c r="J182" s="299"/>
    </row>
    <row r="183" spans="1:8" ht="17.25">
      <c r="A183" s="253"/>
      <c r="B183" s="254"/>
      <c r="C183" s="113" t="s">
        <v>1891</v>
      </c>
      <c r="D183" s="263">
        <f>SUM(D7:D182)</f>
        <v>1500000</v>
      </c>
      <c r="E183" s="263">
        <f>SUM(E7:E182)</f>
        <v>848109.42</v>
      </c>
      <c r="F183" s="263">
        <f>SUM(F7:F182)</f>
        <v>0</v>
      </c>
      <c r="G183" s="356">
        <f>D183-E183-F183</f>
        <v>651890.58</v>
      </c>
      <c r="H183" s="265"/>
    </row>
    <row r="184" spans="1:8" ht="17.25">
      <c r="A184" s="253"/>
      <c r="B184" s="254"/>
      <c r="C184" s="237" t="s">
        <v>1416</v>
      </c>
      <c r="D184" s="308"/>
      <c r="E184" s="308"/>
      <c r="F184" s="308"/>
      <c r="G184" s="355"/>
      <c r="H184" s="317"/>
    </row>
    <row r="185" spans="1:8" ht="17.25">
      <c r="A185" s="253"/>
      <c r="B185" s="254"/>
      <c r="C185" s="113" t="s">
        <v>2399</v>
      </c>
      <c r="D185" s="257">
        <v>21000</v>
      </c>
      <c r="E185" s="257"/>
      <c r="F185" s="257"/>
      <c r="G185" s="256">
        <v>21000</v>
      </c>
      <c r="H185" s="258"/>
    </row>
    <row r="186" spans="1:8" ht="17.25">
      <c r="A186" s="253" t="s">
        <v>1317</v>
      </c>
      <c r="B186" s="254" t="s">
        <v>1329</v>
      </c>
      <c r="C186" s="113" t="s">
        <v>1330</v>
      </c>
      <c r="D186" s="257"/>
      <c r="E186" s="262">
        <v>4278.82</v>
      </c>
      <c r="F186" s="257"/>
      <c r="G186" s="256">
        <f>G185-E186</f>
        <v>16721.18</v>
      </c>
      <c r="H186" s="258"/>
    </row>
    <row r="187" spans="1:8" ht="17.25">
      <c r="A187" s="253" t="s">
        <v>1311</v>
      </c>
      <c r="B187" s="254" t="s">
        <v>1335</v>
      </c>
      <c r="C187" s="113" t="s">
        <v>1331</v>
      </c>
      <c r="D187" s="257"/>
      <c r="E187" s="262">
        <v>6229.22</v>
      </c>
      <c r="F187" s="257"/>
      <c r="G187" s="256">
        <f>G186-E187</f>
        <v>10491.96</v>
      </c>
      <c r="H187" s="258"/>
    </row>
    <row r="188" spans="1:10" ht="17.25">
      <c r="A188" s="253" t="s">
        <v>1432</v>
      </c>
      <c r="B188" s="254" t="s">
        <v>1439</v>
      </c>
      <c r="C188" s="113" t="s">
        <v>1360</v>
      </c>
      <c r="D188" s="257"/>
      <c r="E188" s="262">
        <v>3628.69</v>
      </c>
      <c r="F188" s="257"/>
      <c r="G188" s="256">
        <f>G187-E188</f>
        <v>6863.269999999999</v>
      </c>
      <c r="H188" s="258"/>
      <c r="J188" s="299"/>
    </row>
    <row r="189" spans="1:10" ht="17.25">
      <c r="A189" s="253" t="s">
        <v>1569</v>
      </c>
      <c r="B189" s="254" t="s">
        <v>1571</v>
      </c>
      <c r="C189" s="113" t="s">
        <v>1465</v>
      </c>
      <c r="D189" s="257"/>
      <c r="E189" s="262">
        <v>3628.69</v>
      </c>
      <c r="F189" s="257"/>
      <c r="G189" s="256">
        <f>G188-E189</f>
        <v>3234.5799999999986</v>
      </c>
      <c r="H189" s="258"/>
      <c r="J189" s="299"/>
    </row>
    <row r="190" spans="1:10" ht="17.25">
      <c r="A190" s="253"/>
      <c r="B190" s="254"/>
      <c r="C190" s="413" t="s">
        <v>1694</v>
      </c>
      <c r="D190" s="346">
        <v>10000</v>
      </c>
      <c r="E190" s="262"/>
      <c r="F190" s="257"/>
      <c r="G190" s="256">
        <f>G189+D190</f>
        <v>13234.579999999998</v>
      </c>
      <c r="H190" s="258"/>
      <c r="J190" s="299"/>
    </row>
    <row r="191" spans="1:10" ht="17.25">
      <c r="A191" s="253" t="s">
        <v>1718</v>
      </c>
      <c r="B191" s="254" t="s">
        <v>1723</v>
      </c>
      <c r="C191" s="113" t="s">
        <v>1722</v>
      </c>
      <c r="D191" s="257"/>
      <c r="E191" s="262">
        <v>3582.7</v>
      </c>
      <c r="F191" s="257"/>
      <c r="G191" s="256">
        <f>G190-E191</f>
        <v>9651.879999999997</v>
      </c>
      <c r="H191" s="258"/>
      <c r="J191" s="299"/>
    </row>
    <row r="192" spans="1:10" ht="17.25">
      <c r="A192" s="253"/>
      <c r="B192" s="254"/>
      <c r="C192" s="413" t="s">
        <v>1918</v>
      </c>
      <c r="D192" s="257">
        <v>20000</v>
      </c>
      <c r="E192" s="262"/>
      <c r="F192" s="257"/>
      <c r="G192" s="256">
        <f>G191+D192</f>
        <v>29651.879999999997</v>
      </c>
      <c r="H192" s="258"/>
      <c r="J192" s="299"/>
    </row>
    <row r="193" spans="1:10" ht="17.25">
      <c r="A193" s="253" t="s">
        <v>2049</v>
      </c>
      <c r="B193" s="254"/>
      <c r="C193" s="113" t="s">
        <v>1815</v>
      </c>
      <c r="D193" s="257"/>
      <c r="E193" s="262">
        <v>4928.96</v>
      </c>
      <c r="F193" s="257"/>
      <c r="G193" s="256">
        <f>G192-E193</f>
        <v>24722.92</v>
      </c>
      <c r="H193" s="258"/>
      <c r="J193" s="299"/>
    </row>
    <row r="194" spans="1:10" ht="17.25">
      <c r="A194" s="253" t="s">
        <v>2052</v>
      </c>
      <c r="B194" s="254" t="s">
        <v>2316</v>
      </c>
      <c r="C194" s="113" t="s">
        <v>2257</v>
      </c>
      <c r="D194" s="257"/>
      <c r="E194" s="262">
        <v>5973.81</v>
      </c>
      <c r="F194" s="257"/>
      <c r="G194" s="256">
        <f>G193-E194</f>
        <v>18749.109999999997</v>
      </c>
      <c r="H194" s="258"/>
      <c r="J194" s="299"/>
    </row>
    <row r="195" spans="1:10" ht="17.25">
      <c r="A195" s="253" t="s">
        <v>2375</v>
      </c>
      <c r="B195" s="254" t="s">
        <v>2415</v>
      </c>
      <c r="C195" s="113" t="s">
        <v>2416</v>
      </c>
      <c r="D195" s="257"/>
      <c r="E195" s="262">
        <v>3976.98</v>
      </c>
      <c r="F195" s="257"/>
      <c r="G195" s="256">
        <f>G194-E195</f>
        <v>14772.129999999997</v>
      </c>
      <c r="H195" s="258"/>
      <c r="J195" s="113"/>
    </row>
    <row r="196" spans="1:10" ht="17.25">
      <c r="A196" s="253" t="s">
        <v>2445</v>
      </c>
      <c r="B196" s="254"/>
      <c r="C196" s="535" t="s">
        <v>2458</v>
      </c>
      <c r="D196" s="257">
        <v>20000</v>
      </c>
      <c r="E196" s="262"/>
      <c r="F196" s="257"/>
      <c r="G196" s="256">
        <f>G195+D196</f>
        <v>34772.13</v>
      </c>
      <c r="H196" s="258"/>
      <c r="J196" s="299"/>
    </row>
    <row r="197" spans="1:10" ht="17.25">
      <c r="A197" s="253" t="s">
        <v>2689</v>
      </c>
      <c r="B197" s="254" t="s">
        <v>2697</v>
      </c>
      <c r="C197" s="113" t="s">
        <v>2698</v>
      </c>
      <c r="D197" s="257"/>
      <c r="E197" s="262">
        <v>3698.35</v>
      </c>
      <c r="F197" s="257"/>
      <c r="G197" s="256">
        <f>G196-E197</f>
        <v>31073.78</v>
      </c>
      <c r="H197" s="258"/>
      <c r="J197" s="299"/>
    </row>
    <row r="198" spans="1:10" ht="17.25">
      <c r="A198" s="253" t="s">
        <v>2894</v>
      </c>
      <c r="B198" s="254"/>
      <c r="C198" s="535" t="s">
        <v>2893</v>
      </c>
      <c r="D198" s="257">
        <v>10000</v>
      </c>
      <c r="E198" s="262"/>
      <c r="F198" s="257"/>
      <c r="G198" s="256">
        <f>G197+D198</f>
        <v>41073.78</v>
      </c>
      <c r="H198" s="258"/>
      <c r="J198" s="299"/>
    </row>
    <row r="199" spans="1:10" ht="17.25">
      <c r="A199" s="253" t="s">
        <v>2883</v>
      </c>
      <c r="B199" s="254"/>
      <c r="C199" s="535" t="s">
        <v>2891</v>
      </c>
      <c r="D199" s="257">
        <v>10000</v>
      </c>
      <c r="E199" s="262"/>
      <c r="F199" s="257"/>
      <c r="G199" s="256">
        <f>G198+D199</f>
        <v>51073.78</v>
      </c>
      <c r="H199" s="258"/>
      <c r="J199" s="299"/>
    </row>
    <row r="200" spans="1:10" ht="17.25">
      <c r="A200" s="253" t="s">
        <v>2939</v>
      </c>
      <c r="B200" s="254" t="s">
        <v>2943</v>
      </c>
      <c r="C200" s="113" t="s">
        <v>2944</v>
      </c>
      <c r="D200" s="257"/>
      <c r="E200" s="262">
        <v>3489.38</v>
      </c>
      <c r="F200" s="257"/>
      <c r="G200" s="256">
        <f>G199-E200</f>
        <v>47584.4</v>
      </c>
      <c r="H200" s="258"/>
      <c r="J200" s="299"/>
    </row>
    <row r="201" spans="1:10" ht="17.25">
      <c r="A201" s="253"/>
      <c r="B201" s="254"/>
      <c r="C201" s="535"/>
      <c r="D201" s="257"/>
      <c r="E201" s="262"/>
      <c r="F201" s="257"/>
      <c r="G201" s="256"/>
      <c r="H201" s="258"/>
      <c r="J201" s="299"/>
    </row>
    <row r="202" spans="1:10" ht="17.25">
      <c r="A202" s="253"/>
      <c r="B202" s="254"/>
      <c r="C202" s="113"/>
      <c r="D202" s="257"/>
      <c r="E202" s="262"/>
      <c r="F202" s="257"/>
      <c r="G202" s="256"/>
      <c r="H202" s="258"/>
      <c r="J202" s="299"/>
    </row>
    <row r="203" spans="1:10" ht="17.25">
      <c r="A203" s="253"/>
      <c r="B203" s="254"/>
      <c r="C203" s="113" t="s">
        <v>1337</v>
      </c>
      <c r="D203" s="257">
        <v>300000</v>
      </c>
      <c r="E203" s="262"/>
      <c r="F203" s="257"/>
      <c r="G203" s="256">
        <f>D203</f>
        <v>300000</v>
      </c>
      <c r="H203" s="258"/>
      <c r="J203" s="299"/>
    </row>
    <row r="204" spans="1:10" ht="17.25">
      <c r="A204" s="253" t="s">
        <v>1332</v>
      </c>
      <c r="B204" s="254" t="s">
        <v>1329</v>
      </c>
      <c r="C204" s="113" t="s">
        <v>1331</v>
      </c>
      <c r="D204" s="257"/>
      <c r="E204" s="262">
        <v>89290.75</v>
      </c>
      <c r="F204" s="257"/>
      <c r="G204" s="256">
        <f>G203-E204</f>
        <v>210709.25</v>
      </c>
      <c r="H204" s="258"/>
      <c r="J204" s="299"/>
    </row>
    <row r="205" spans="1:10" ht="17.25">
      <c r="A205" s="253" t="s">
        <v>1399</v>
      </c>
      <c r="B205" s="254" t="s">
        <v>1400</v>
      </c>
      <c r="C205" s="113" t="s">
        <v>1401</v>
      </c>
      <c r="D205" s="257"/>
      <c r="E205" s="262">
        <v>78539.26</v>
      </c>
      <c r="F205" s="257"/>
      <c r="G205" s="256">
        <f>G204-E205</f>
        <v>132169.99</v>
      </c>
      <c r="H205" s="258"/>
      <c r="J205" s="299"/>
    </row>
    <row r="206" spans="1:10" ht="17.25">
      <c r="A206" s="253" t="s">
        <v>1569</v>
      </c>
      <c r="B206" s="254" t="s">
        <v>1572</v>
      </c>
      <c r="C206" s="113" t="s">
        <v>1465</v>
      </c>
      <c r="D206" s="257"/>
      <c r="E206" s="262">
        <v>58377.37</v>
      </c>
      <c r="F206" s="257"/>
      <c r="G206" s="256">
        <f>G205-E206</f>
        <v>73792.62</v>
      </c>
      <c r="H206" s="258"/>
      <c r="J206" s="299"/>
    </row>
    <row r="207" spans="1:10" ht="17.25">
      <c r="A207" s="253" t="s">
        <v>1718</v>
      </c>
      <c r="B207" s="254" t="s">
        <v>1721</v>
      </c>
      <c r="C207" s="113" t="s">
        <v>1722</v>
      </c>
      <c r="D207" s="257"/>
      <c r="E207" s="262">
        <v>58902.06</v>
      </c>
      <c r="F207" s="257"/>
      <c r="G207" s="256">
        <f>G206-E207</f>
        <v>14890.559999999998</v>
      </c>
      <c r="H207" s="258"/>
      <c r="J207" s="304"/>
    </row>
    <row r="208" spans="1:10" ht="17.25">
      <c r="A208" s="253"/>
      <c r="B208" s="254"/>
      <c r="C208" s="413" t="s">
        <v>1918</v>
      </c>
      <c r="D208" s="257">
        <v>130000</v>
      </c>
      <c r="E208" s="262"/>
      <c r="F208" s="257"/>
      <c r="G208" s="256">
        <f>G207+D208</f>
        <v>144890.56</v>
      </c>
      <c r="H208" s="258"/>
      <c r="J208" s="304"/>
    </row>
    <row r="209" spans="1:10" ht="17.25">
      <c r="A209" s="253" t="s">
        <v>1910</v>
      </c>
      <c r="B209" s="254" t="s">
        <v>1949</v>
      </c>
      <c r="C209" s="113" t="s">
        <v>1880</v>
      </c>
      <c r="D209" s="257"/>
      <c r="E209" s="262">
        <v>59630.16</v>
      </c>
      <c r="F209" s="257"/>
      <c r="G209" s="256">
        <f>G208-E209</f>
        <v>85260.4</v>
      </c>
      <c r="H209" s="258"/>
      <c r="J209" s="304"/>
    </row>
    <row r="210" spans="1:10" ht="17.25">
      <c r="A210" s="253"/>
      <c r="B210" s="254"/>
      <c r="C210" s="413" t="s">
        <v>2237</v>
      </c>
      <c r="D210" s="257">
        <v>1200</v>
      </c>
      <c r="E210" s="262"/>
      <c r="F210" s="257"/>
      <c r="G210" s="256">
        <f>G209+D210-E210</f>
        <v>86460.4</v>
      </c>
      <c r="H210" s="258"/>
      <c r="J210" s="304"/>
    </row>
    <row r="211" spans="1:10" ht="17.25">
      <c r="A211" s="253" t="s">
        <v>2042</v>
      </c>
      <c r="B211" s="254" t="s">
        <v>2316</v>
      </c>
      <c r="C211" s="113" t="s">
        <v>2315</v>
      </c>
      <c r="D211" s="257"/>
      <c r="E211" s="262">
        <v>86414.09</v>
      </c>
      <c r="F211" s="257"/>
      <c r="G211" s="256">
        <f>G210+D211-E211</f>
        <v>46.30999999999767</v>
      </c>
      <c r="H211" s="258"/>
      <c r="J211" s="304">
        <v>150000</v>
      </c>
    </row>
    <row r="212" spans="1:10" ht="17.25">
      <c r="A212" s="253" t="s">
        <v>2375</v>
      </c>
      <c r="B212" s="254"/>
      <c r="C212" s="113" t="s">
        <v>2409</v>
      </c>
      <c r="D212" s="257">
        <v>44000</v>
      </c>
      <c r="E212" s="262">
        <v>75639.12</v>
      </c>
      <c r="F212" s="257"/>
      <c r="G212" s="256">
        <f>G211+D212-E212</f>
        <v>-31592.809999999998</v>
      </c>
      <c r="H212" s="258"/>
      <c r="J212" s="304">
        <v>40000</v>
      </c>
    </row>
    <row r="213" spans="1:10" ht="17.25">
      <c r="A213" s="253" t="s">
        <v>2445</v>
      </c>
      <c r="B213" s="254"/>
      <c r="C213" s="535" t="s">
        <v>2458</v>
      </c>
      <c r="D213" s="257">
        <v>250000</v>
      </c>
      <c r="E213" s="346"/>
      <c r="F213" s="257"/>
      <c r="G213" s="256">
        <f>G212+D213</f>
        <v>218407.19</v>
      </c>
      <c r="H213" s="258"/>
      <c r="J213" s="304">
        <v>50000</v>
      </c>
    </row>
    <row r="214" spans="1:10" ht="17.25">
      <c r="A214" s="253" t="s">
        <v>2813</v>
      </c>
      <c r="B214" s="254" t="s">
        <v>2782</v>
      </c>
      <c r="C214" s="113" t="s">
        <v>2781</v>
      </c>
      <c r="D214" s="257"/>
      <c r="E214" s="262">
        <v>67942.47</v>
      </c>
      <c r="F214" s="257"/>
      <c r="G214" s="256">
        <f>G213+D214</f>
        <v>218407.19</v>
      </c>
      <c r="H214" s="258"/>
      <c r="J214" s="304">
        <v>100000</v>
      </c>
    </row>
    <row r="215" spans="1:10" ht="17.25">
      <c r="A215" s="253" t="s">
        <v>2883</v>
      </c>
      <c r="B215" s="254"/>
      <c r="C215" s="535" t="s">
        <v>2891</v>
      </c>
      <c r="D215" s="257">
        <v>150000</v>
      </c>
      <c r="E215" s="262"/>
      <c r="F215" s="257"/>
      <c r="G215" s="256">
        <f>G214+D215</f>
        <v>368407.19</v>
      </c>
      <c r="H215" s="258"/>
      <c r="J215" s="304">
        <v>80000</v>
      </c>
    </row>
    <row r="216" spans="1:10" ht="17.25">
      <c r="A216" s="253" t="s">
        <v>2903</v>
      </c>
      <c r="B216" s="254" t="s">
        <v>2945</v>
      </c>
      <c r="C216" s="113" t="s">
        <v>2946</v>
      </c>
      <c r="D216" s="257"/>
      <c r="E216" s="262">
        <v>76711.77</v>
      </c>
      <c r="F216" s="257"/>
      <c r="G216" s="256">
        <f>G215-E216</f>
        <v>291695.42</v>
      </c>
      <c r="H216" s="258"/>
      <c r="J216" s="304"/>
    </row>
    <row r="217" spans="1:10" ht="17.25">
      <c r="A217" s="253"/>
      <c r="B217" s="254"/>
      <c r="C217" s="535"/>
      <c r="D217" s="257"/>
      <c r="E217" s="262"/>
      <c r="F217" s="257"/>
      <c r="G217" s="256"/>
      <c r="H217" s="258"/>
      <c r="J217" s="304"/>
    </row>
    <row r="218" spans="1:10" ht="17.25">
      <c r="A218" s="253"/>
      <c r="B218" s="254"/>
      <c r="C218" s="535"/>
      <c r="D218" s="257"/>
      <c r="E218" s="262"/>
      <c r="F218" s="257"/>
      <c r="G218" s="256"/>
      <c r="H218" s="258"/>
      <c r="J218" s="304">
        <v>20000</v>
      </c>
    </row>
    <row r="219" spans="1:12" ht="17.25">
      <c r="A219" s="253"/>
      <c r="B219" s="254"/>
      <c r="C219" s="113" t="s">
        <v>1338</v>
      </c>
      <c r="D219" s="257">
        <v>23000</v>
      </c>
      <c r="E219" s="257"/>
      <c r="F219" s="257"/>
      <c r="G219" s="256">
        <f>D219</f>
        <v>23000</v>
      </c>
      <c r="H219" s="258"/>
      <c r="J219" s="555">
        <v>30000</v>
      </c>
      <c r="L219" s="299"/>
    </row>
    <row r="220" spans="1:12" ht="17.25">
      <c r="A220" s="253" t="s">
        <v>1311</v>
      </c>
      <c r="B220" s="254" t="s">
        <v>1336</v>
      </c>
      <c r="C220" s="113" t="s">
        <v>1331</v>
      </c>
      <c r="D220" s="257"/>
      <c r="E220" s="262">
        <v>3521</v>
      </c>
      <c r="F220" s="257"/>
      <c r="G220" s="256">
        <f>G219-E220</f>
        <v>19479</v>
      </c>
      <c r="H220" s="258"/>
      <c r="J220" s="242">
        <v>180000</v>
      </c>
      <c r="L220" s="299"/>
    </row>
    <row r="221" spans="1:12" ht="17.25">
      <c r="A221" s="253" t="s">
        <v>1432</v>
      </c>
      <c r="B221" s="254" t="s">
        <v>1433</v>
      </c>
      <c r="C221" s="113" t="s">
        <v>1401</v>
      </c>
      <c r="D221" s="257"/>
      <c r="E221" s="262">
        <v>3442</v>
      </c>
      <c r="F221" s="257"/>
      <c r="G221" s="256">
        <f>G220-E221</f>
        <v>16037</v>
      </c>
      <c r="H221" s="258"/>
      <c r="J221" s="555">
        <f>SUM(J210:J220)</f>
        <v>650000</v>
      </c>
      <c r="L221" s="299"/>
    </row>
    <row r="222" spans="1:8" ht="17.25">
      <c r="A222" s="253" t="s">
        <v>1569</v>
      </c>
      <c r="B222" s="254" t="s">
        <v>1570</v>
      </c>
      <c r="C222" s="113" t="s">
        <v>1568</v>
      </c>
      <c r="D222" s="257"/>
      <c r="E222" s="262">
        <v>3615</v>
      </c>
      <c r="F222" s="257"/>
      <c r="G222" s="256">
        <f>G221-E222</f>
        <v>12422</v>
      </c>
      <c r="H222" s="258"/>
    </row>
    <row r="223" spans="1:8" ht="17.25">
      <c r="A223" s="253" t="s">
        <v>1698</v>
      </c>
      <c r="B223" s="254" t="s">
        <v>1716</v>
      </c>
      <c r="C223" s="113" t="s">
        <v>1641</v>
      </c>
      <c r="D223" s="257"/>
      <c r="E223" s="262">
        <v>22997</v>
      </c>
      <c r="F223" s="257"/>
      <c r="G223" s="256">
        <f>G222-E223</f>
        <v>-10575</v>
      </c>
      <c r="H223" s="258"/>
    </row>
    <row r="224" spans="1:8" ht="17.25">
      <c r="A224" s="253"/>
      <c r="B224" s="254"/>
      <c r="C224" s="113" t="s">
        <v>1890</v>
      </c>
      <c r="D224" s="346">
        <v>16000</v>
      </c>
      <c r="E224" s="257"/>
      <c r="F224" s="257"/>
      <c r="G224" s="256">
        <f>G223+D224</f>
        <v>5425</v>
      </c>
      <c r="H224" s="258"/>
    </row>
    <row r="225" spans="1:8" ht="17.25">
      <c r="A225" s="253"/>
      <c r="B225" s="254"/>
      <c r="C225" s="113" t="s">
        <v>1918</v>
      </c>
      <c r="D225" s="257">
        <v>20000</v>
      </c>
      <c r="E225" s="257"/>
      <c r="F225" s="257"/>
      <c r="G225" s="256">
        <f>G224+D225</f>
        <v>25425</v>
      </c>
      <c r="H225" s="258"/>
    </row>
    <row r="226" spans="1:8" ht="17.25">
      <c r="A226" s="253" t="s">
        <v>1959</v>
      </c>
      <c r="B226" s="254" t="s">
        <v>1961</v>
      </c>
      <c r="C226" s="113" t="s">
        <v>1880</v>
      </c>
      <c r="D226" s="257"/>
      <c r="E226" s="262">
        <v>8081</v>
      </c>
      <c r="F226" s="257"/>
      <c r="G226" s="256">
        <f>G225-E226</f>
        <v>17344</v>
      </c>
      <c r="H226" s="258"/>
    </row>
    <row r="227" spans="1:8" ht="17.25">
      <c r="A227" s="253" t="s">
        <v>2039</v>
      </c>
      <c r="B227" s="254" t="s">
        <v>2235</v>
      </c>
      <c r="C227" s="113" t="s">
        <v>2011</v>
      </c>
      <c r="D227" s="257"/>
      <c r="E227" s="262">
        <v>4896</v>
      </c>
      <c r="F227" s="257"/>
      <c r="G227" s="256">
        <f>G226-E227</f>
        <v>12448</v>
      </c>
      <c r="H227" s="258"/>
    </row>
    <row r="228" spans="1:8" ht="17.25">
      <c r="A228" s="253" t="s">
        <v>2375</v>
      </c>
      <c r="B228" s="254" t="s">
        <v>2414</v>
      </c>
      <c r="C228" s="113" t="s">
        <v>2295</v>
      </c>
      <c r="D228" s="257"/>
      <c r="E228" s="262">
        <v>2005</v>
      </c>
      <c r="F228" s="257"/>
      <c r="G228" s="256">
        <f>G227-E228</f>
        <v>10443</v>
      </c>
      <c r="H228" s="258"/>
    </row>
    <row r="229" spans="1:8" ht="17.25">
      <c r="A229" s="253" t="s">
        <v>2445</v>
      </c>
      <c r="B229" s="254"/>
      <c r="C229" s="535" t="s">
        <v>2458</v>
      </c>
      <c r="D229" s="257">
        <v>15000</v>
      </c>
      <c r="E229" s="257"/>
      <c r="F229" s="257"/>
      <c r="G229" s="256">
        <f>G228+D229</f>
        <v>25443</v>
      </c>
      <c r="H229" s="258"/>
    </row>
    <row r="230" spans="1:8" ht="17.25">
      <c r="A230" s="253" t="s">
        <v>2689</v>
      </c>
      <c r="B230" s="254" t="s">
        <v>2696</v>
      </c>
      <c r="C230" s="113" t="s">
        <v>2478</v>
      </c>
      <c r="D230" s="257"/>
      <c r="E230" s="257">
        <v>2806</v>
      </c>
      <c r="F230" s="257"/>
      <c r="G230" s="256">
        <f>G229-E230</f>
        <v>22637</v>
      </c>
      <c r="H230" s="258"/>
    </row>
    <row r="231" spans="1:8" ht="17.25">
      <c r="A231" s="253" t="s">
        <v>2894</v>
      </c>
      <c r="B231" s="254"/>
      <c r="C231" s="535" t="s">
        <v>2893</v>
      </c>
      <c r="D231" s="257">
        <v>10000</v>
      </c>
      <c r="E231" s="257"/>
      <c r="F231" s="257"/>
      <c r="G231" s="256">
        <f>G230+D231</f>
        <v>32637</v>
      </c>
      <c r="H231" s="258"/>
    </row>
    <row r="232" spans="1:8" ht="17.25">
      <c r="A232" s="253" t="s">
        <v>2883</v>
      </c>
      <c r="B232" s="254"/>
      <c r="C232" s="535" t="s">
        <v>2891</v>
      </c>
      <c r="D232" s="257">
        <v>10000</v>
      </c>
      <c r="E232" s="257"/>
      <c r="F232" s="257"/>
      <c r="G232" s="256">
        <f>G231+D232</f>
        <v>42637</v>
      </c>
      <c r="H232" s="258"/>
    </row>
    <row r="233" spans="1:8" ht="17.25">
      <c r="A233" s="253" t="s">
        <v>2939</v>
      </c>
      <c r="B233" s="254" t="s">
        <v>2942</v>
      </c>
      <c r="C233" s="113" t="s">
        <v>2905</v>
      </c>
      <c r="D233" s="257"/>
      <c r="E233" s="257">
        <v>6848</v>
      </c>
      <c r="F233" s="257"/>
      <c r="G233" s="256">
        <f>G232-E233</f>
        <v>35789</v>
      </c>
      <c r="H233" s="258"/>
    </row>
    <row r="234" spans="1:8" ht="17.25">
      <c r="A234" s="253"/>
      <c r="B234" s="254"/>
      <c r="C234" s="535"/>
      <c r="D234" s="257"/>
      <c r="E234" s="257"/>
      <c r="F234" s="257"/>
      <c r="G234" s="256"/>
      <c r="H234" s="258"/>
    </row>
    <row r="235" spans="1:8" ht="17.25">
      <c r="A235" s="253"/>
      <c r="B235" s="254"/>
      <c r="C235" s="535"/>
      <c r="D235" s="257"/>
      <c r="E235" s="257"/>
      <c r="F235" s="257"/>
      <c r="G235" s="256"/>
      <c r="H235" s="258"/>
    </row>
    <row r="236" spans="1:8" ht="17.25">
      <c r="A236" s="253"/>
      <c r="B236" s="254"/>
      <c r="C236" s="113" t="s">
        <v>1339</v>
      </c>
      <c r="D236" s="257">
        <v>26000</v>
      </c>
      <c r="E236" s="257"/>
      <c r="F236" s="257"/>
      <c r="G236" s="256">
        <f>D236</f>
        <v>26000</v>
      </c>
      <c r="H236" s="258"/>
    </row>
    <row r="237" spans="1:8" ht="17.25">
      <c r="A237" s="253" t="s">
        <v>1317</v>
      </c>
      <c r="B237" s="261" t="s">
        <v>1324</v>
      </c>
      <c r="C237" s="113" t="s">
        <v>1325</v>
      </c>
      <c r="D237" s="257"/>
      <c r="E237" s="262">
        <v>1363.13</v>
      </c>
      <c r="F237" s="257"/>
      <c r="G237" s="256">
        <f>G236-E237</f>
        <v>24636.87</v>
      </c>
      <c r="H237" s="260"/>
    </row>
    <row r="238" spans="1:8" ht="17.25">
      <c r="A238" s="253"/>
      <c r="B238" s="261" t="s">
        <v>1335</v>
      </c>
      <c r="C238" s="113" t="s">
        <v>1326</v>
      </c>
      <c r="D238" s="257"/>
      <c r="E238" s="262">
        <v>3734.3</v>
      </c>
      <c r="F238" s="257"/>
      <c r="G238" s="256">
        <f aca="true" t="shared" si="3" ref="G238:G252">G237-E238</f>
        <v>20902.57</v>
      </c>
      <c r="H238" s="260"/>
    </row>
    <row r="239" spans="1:8" ht="17.25">
      <c r="A239" s="253"/>
      <c r="B239" s="261" t="s">
        <v>1328</v>
      </c>
      <c r="C239" s="113" t="s">
        <v>1327</v>
      </c>
      <c r="D239" s="257"/>
      <c r="E239" s="262">
        <v>1924.93</v>
      </c>
      <c r="F239" s="257"/>
      <c r="G239" s="256">
        <f t="shared" si="3"/>
        <v>18977.64</v>
      </c>
      <c r="H239" s="260"/>
    </row>
    <row r="240" spans="1:8" ht="17.25">
      <c r="A240" s="253" t="s">
        <v>1356</v>
      </c>
      <c r="B240" s="261" t="s">
        <v>1382</v>
      </c>
      <c r="C240" s="113" t="s">
        <v>1383</v>
      </c>
      <c r="D240" s="257"/>
      <c r="E240" s="262">
        <v>1096.81</v>
      </c>
      <c r="F240" s="257"/>
      <c r="G240" s="256">
        <f t="shared" si="3"/>
        <v>17880.829999999998</v>
      </c>
      <c r="H240" s="260"/>
    </row>
    <row r="241" spans="1:8" ht="17.25">
      <c r="A241" s="253" t="s">
        <v>1356</v>
      </c>
      <c r="B241" s="261" t="s">
        <v>1369</v>
      </c>
      <c r="C241" s="113" t="s">
        <v>1370</v>
      </c>
      <c r="D241" s="257"/>
      <c r="E241" s="262">
        <v>3734.3</v>
      </c>
      <c r="F241" s="257"/>
      <c r="G241" s="256">
        <f t="shared" si="3"/>
        <v>14146.529999999999</v>
      </c>
      <c r="H241" s="260"/>
    </row>
    <row r="242" spans="1:8" ht="17.25">
      <c r="A242" s="253" t="s">
        <v>1353</v>
      </c>
      <c r="B242" s="261" t="s">
        <v>1388</v>
      </c>
      <c r="C242" s="113" t="s">
        <v>1389</v>
      </c>
      <c r="D242" s="257"/>
      <c r="E242" s="262">
        <v>1935.63</v>
      </c>
      <c r="F242" s="257"/>
      <c r="G242" s="256">
        <f t="shared" si="3"/>
        <v>12210.899999999998</v>
      </c>
      <c r="H242" s="260"/>
    </row>
    <row r="243" spans="1:8" ht="17.25">
      <c r="A243" s="259" t="s">
        <v>1456</v>
      </c>
      <c r="B243" s="261" t="s">
        <v>2454</v>
      </c>
      <c r="C243" s="113" t="s">
        <v>2455</v>
      </c>
      <c r="D243" s="257"/>
      <c r="E243" s="262">
        <v>3734.3</v>
      </c>
      <c r="F243" s="257"/>
      <c r="G243" s="256">
        <f t="shared" si="3"/>
        <v>8476.599999999999</v>
      </c>
      <c r="H243" s="260"/>
    </row>
    <row r="244" spans="1:8" ht="17.25">
      <c r="A244" s="259" t="s">
        <v>1461</v>
      </c>
      <c r="B244" s="261" t="s">
        <v>2453</v>
      </c>
      <c r="C244" s="113" t="s">
        <v>1463</v>
      </c>
      <c r="D244" s="257"/>
      <c r="E244" s="262">
        <v>1433.27</v>
      </c>
      <c r="F244" s="257"/>
      <c r="G244" s="256">
        <f t="shared" si="3"/>
        <v>7043.329999999998</v>
      </c>
      <c r="H244" s="260"/>
    </row>
    <row r="245" spans="1:8" ht="17.25">
      <c r="A245" s="259" t="s">
        <v>1540</v>
      </c>
      <c r="B245" s="261" t="s">
        <v>1541</v>
      </c>
      <c r="C245" s="113" t="s">
        <v>1651</v>
      </c>
      <c r="D245" s="257"/>
      <c r="E245" s="262">
        <v>1924.93</v>
      </c>
      <c r="F245" s="257"/>
      <c r="G245" s="256">
        <f t="shared" si="3"/>
        <v>5118.399999999998</v>
      </c>
      <c r="H245" s="260"/>
    </row>
    <row r="246" spans="1:8" ht="17.25">
      <c r="A246" s="259" t="s">
        <v>1585</v>
      </c>
      <c r="B246" s="261" t="s">
        <v>1586</v>
      </c>
      <c r="C246" s="113" t="s">
        <v>1587</v>
      </c>
      <c r="D246" s="257"/>
      <c r="E246" s="262">
        <v>3734.3</v>
      </c>
      <c r="F246" s="257"/>
      <c r="G246" s="256">
        <f t="shared" si="3"/>
        <v>1384.0999999999976</v>
      </c>
      <c r="H246" s="260"/>
    </row>
    <row r="247" spans="1:8" ht="17.25">
      <c r="A247" s="259"/>
      <c r="B247" s="261" t="s">
        <v>1650</v>
      </c>
      <c r="C247" s="113" t="s">
        <v>2461</v>
      </c>
      <c r="D247" s="257"/>
      <c r="E247" s="262">
        <v>1133.41</v>
      </c>
      <c r="F247" s="257"/>
      <c r="G247" s="256">
        <f t="shared" si="3"/>
        <v>250.68999999999755</v>
      </c>
      <c r="H247" s="260"/>
    </row>
    <row r="248" spans="1:8" ht="17.25">
      <c r="A248" s="259"/>
      <c r="B248" s="261" t="s">
        <v>1653</v>
      </c>
      <c r="C248" s="113" t="s">
        <v>1542</v>
      </c>
      <c r="D248" s="257"/>
      <c r="E248" s="262">
        <v>1970.94</v>
      </c>
      <c r="F248" s="257"/>
      <c r="G248" s="256">
        <f t="shared" si="3"/>
        <v>-1720.2500000000025</v>
      </c>
      <c r="H248" s="260"/>
    </row>
    <row r="249" spans="1:8" ht="17.25">
      <c r="A249" s="259"/>
      <c r="B249" s="261"/>
      <c r="C249" s="113" t="s">
        <v>2459</v>
      </c>
      <c r="D249" s="257">
        <v>10000</v>
      </c>
      <c r="E249" s="346"/>
      <c r="F249" s="257"/>
      <c r="G249" s="256">
        <f>G248+D249</f>
        <v>8279.749999999998</v>
      </c>
      <c r="H249" s="260"/>
    </row>
    <row r="250" spans="1:8" ht="17.25">
      <c r="A250" s="259" t="s">
        <v>1741</v>
      </c>
      <c r="B250" s="261"/>
      <c r="C250" s="113" t="s">
        <v>1834</v>
      </c>
      <c r="D250" s="257"/>
      <c r="E250" s="262">
        <v>3734.3</v>
      </c>
      <c r="F250" s="257"/>
      <c r="G250" s="256">
        <f>G249-E250</f>
        <v>4545.449999999998</v>
      </c>
      <c r="H250" s="260"/>
    </row>
    <row r="251" spans="1:8" ht="17.25">
      <c r="A251" s="259" t="s">
        <v>1850</v>
      </c>
      <c r="B251" s="261" t="s">
        <v>1854</v>
      </c>
      <c r="C251" s="113" t="s">
        <v>1855</v>
      </c>
      <c r="D251" s="257"/>
      <c r="E251" s="262">
        <v>1498.33</v>
      </c>
      <c r="F251" s="257"/>
      <c r="G251" s="256">
        <f t="shared" si="3"/>
        <v>3047.119999999998</v>
      </c>
      <c r="H251" s="260"/>
    </row>
    <row r="252" spans="1:8" ht="17.25">
      <c r="A252" s="259"/>
      <c r="B252" s="261" t="s">
        <v>1853</v>
      </c>
      <c r="C252" s="113" t="s">
        <v>1856</v>
      </c>
      <c r="D252" s="257"/>
      <c r="E252" s="262">
        <v>2000</v>
      </c>
      <c r="F252" s="257"/>
      <c r="G252" s="256">
        <f t="shared" si="3"/>
        <v>1047.119999999998</v>
      </c>
      <c r="H252" s="260"/>
    </row>
    <row r="253" spans="1:8" ht="17.25">
      <c r="A253" s="253" t="s">
        <v>1910</v>
      </c>
      <c r="B253" s="254"/>
      <c r="C253" s="535" t="s">
        <v>2460</v>
      </c>
      <c r="D253" s="257">
        <v>30000</v>
      </c>
      <c r="E253" s="346"/>
      <c r="F253" s="257"/>
      <c r="G253" s="256">
        <f>G252+D253</f>
        <v>31047.12</v>
      </c>
      <c r="H253" s="260"/>
    </row>
    <row r="254" spans="1:8" ht="17.25">
      <c r="A254" s="259" t="s">
        <v>1979</v>
      </c>
      <c r="B254" s="261" t="s">
        <v>1985</v>
      </c>
      <c r="C254" s="239" t="s">
        <v>1986</v>
      </c>
      <c r="D254" s="257"/>
      <c r="E254" s="262">
        <v>1284</v>
      </c>
      <c r="F254" s="257"/>
      <c r="G254" s="256">
        <f>G253-E254</f>
        <v>29763.12</v>
      </c>
      <c r="H254" s="260"/>
    </row>
    <row r="255" spans="1:8" ht="17.25">
      <c r="A255" s="259" t="s">
        <v>2004</v>
      </c>
      <c r="B255" s="261" t="s">
        <v>2005</v>
      </c>
      <c r="C255" s="239" t="s">
        <v>2863</v>
      </c>
      <c r="D255" s="257"/>
      <c r="E255" s="262">
        <v>174.78</v>
      </c>
      <c r="F255" s="257"/>
      <c r="G255" s="256">
        <f>G254-E255</f>
        <v>29588.34</v>
      </c>
      <c r="H255" s="260"/>
    </row>
    <row r="256" spans="1:8" ht="17.25">
      <c r="A256" s="259" t="s">
        <v>2208</v>
      </c>
      <c r="B256" s="261" t="s">
        <v>2215</v>
      </c>
      <c r="C256" s="239" t="s">
        <v>2214</v>
      </c>
      <c r="D256" s="257"/>
      <c r="E256" s="262">
        <v>1640.31</v>
      </c>
      <c r="F256" s="257"/>
      <c r="G256" s="256">
        <f>G255-E256</f>
        <v>27948.03</v>
      </c>
      <c r="H256" s="260"/>
    </row>
    <row r="257" spans="1:8" ht="17.25">
      <c r="A257" s="259"/>
      <c r="B257" s="261" t="s">
        <v>2216</v>
      </c>
      <c r="C257" s="239" t="s">
        <v>2462</v>
      </c>
      <c r="D257" s="257"/>
      <c r="E257" s="262">
        <v>1340.76</v>
      </c>
      <c r="F257" s="257"/>
      <c r="G257" s="256">
        <f>G256-E257</f>
        <v>26607.27</v>
      </c>
      <c r="H257" s="260"/>
    </row>
    <row r="258" spans="1:8" ht="17.25">
      <c r="A258" s="259"/>
      <c r="B258" s="261"/>
      <c r="C258" s="503" t="s">
        <v>2236</v>
      </c>
      <c r="D258" s="257">
        <v>-1200</v>
      </c>
      <c r="E258" s="257"/>
      <c r="F258" s="257"/>
      <c r="G258" s="262">
        <f>G257+D258</f>
        <v>25407.27</v>
      </c>
      <c r="H258" s="260"/>
    </row>
    <row r="259" spans="1:8" ht="17.25">
      <c r="A259" s="259" t="s">
        <v>2463</v>
      </c>
      <c r="B259" s="261" t="s">
        <v>2286</v>
      </c>
      <c r="C259" s="239" t="s">
        <v>2464</v>
      </c>
      <c r="D259" s="257"/>
      <c r="E259" s="257">
        <v>1284</v>
      </c>
      <c r="F259" s="257"/>
      <c r="G259" s="262">
        <f>G258-E259</f>
        <v>24123.27</v>
      </c>
      <c r="H259" s="260"/>
    </row>
    <row r="260" spans="1:10" ht="17.25">
      <c r="A260" s="259" t="s">
        <v>2352</v>
      </c>
      <c r="B260" s="261" t="s">
        <v>2351</v>
      </c>
      <c r="C260" s="239" t="s">
        <v>2350</v>
      </c>
      <c r="D260" s="257"/>
      <c r="E260" s="262">
        <v>1603.93</v>
      </c>
      <c r="F260" s="257"/>
      <c r="G260" s="262">
        <f>G259-E260</f>
        <v>22519.34</v>
      </c>
      <c r="H260" s="260"/>
      <c r="J260" s="299"/>
    </row>
    <row r="261" spans="1:10" ht="17.25">
      <c r="A261" s="259"/>
      <c r="B261" s="261" t="s">
        <v>2354</v>
      </c>
      <c r="C261" s="239" t="s">
        <v>2353</v>
      </c>
      <c r="D261" s="257"/>
      <c r="E261" s="262">
        <v>2696.78</v>
      </c>
      <c r="F261" s="257"/>
      <c r="G261" s="262">
        <f>G260-E261</f>
        <v>19822.56</v>
      </c>
      <c r="H261" s="260"/>
      <c r="J261" s="299"/>
    </row>
    <row r="262" spans="1:10" ht="17.25">
      <c r="A262" s="259" t="s">
        <v>2445</v>
      </c>
      <c r="B262" s="261" t="s">
        <v>2470</v>
      </c>
      <c r="C262" s="239" t="s">
        <v>2456</v>
      </c>
      <c r="D262" s="257"/>
      <c r="E262" s="262">
        <v>1284</v>
      </c>
      <c r="F262" s="257"/>
      <c r="G262" s="262">
        <f>G261-E262</f>
        <v>18538.56</v>
      </c>
      <c r="H262" s="260"/>
      <c r="J262" s="299"/>
    </row>
    <row r="263" spans="1:10" ht="17.25">
      <c r="A263" s="527" t="s">
        <v>2445</v>
      </c>
      <c r="B263" s="538"/>
      <c r="C263" s="535" t="s">
        <v>2458</v>
      </c>
      <c r="D263" s="255">
        <v>15000</v>
      </c>
      <c r="E263" s="539"/>
      <c r="F263" s="540"/>
      <c r="G263" s="355">
        <f>G262+D263</f>
        <v>33538.56</v>
      </c>
      <c r="H263" s="317"/>
      <c r="J263" s="299"/>
    </row>
    <row r="264" spans="1:10" ht="17.25">
      <c r="A264" s="537" t="s">
        <v>2689</v>
      </c>
      <c r="B264" s="538" t="s">
        <v>2694</v>
      </c>
      <c r="C264" s="239" t="s">
        <v>2695</v>
      </c>
      <c r="D264" s="255"/>
      <c r="E264" s="355">
        <v>1607.14</v>
      </c>
      <c r="F264" s="540"/>
      <c r="G264" s="355">
        <f>G263-E264</f>
        <v>31931.42</v>
      </c>
      <c r="H264" s="317"/>
      <c r="J264" s="299"/>
    </row>
    <row r="265" spans="1:10" ht="17.25">
      <c r="A265" s="537" t="s">
        <v>2705</v>
      </c>
      <c r="B265" s="538" t="s">
        <v>2710</v>
      </c>
      <c r="C265" s="239" t="s">
        <v>2711</v>
      </c>
      <c r="D265" s="255"/>
      <c r="E265" s="355">
        <v>1284</v>
      </c>
      <c r="F265" s="540"/>
      <c r="G265" s="355">
        <f>G264-E265</f>
        <v>30647.42</v>
      </c>
      <c r="H265" s="317"/>
      <c r="J265" s="299"/>
    </row>
    <row r="266" spans="1:10" ht="17.25">
      <c r="A266" s="527" t="s">
        <v>2753</v>
      </c>
      <c r="B266" s="538" t="s">
        <v>2762</v>
      </c>
      <c r="C266" s="113" t="s">
        <v>2695</v>
      </c>
      <c r="D266" s="255"/>
      <c r="E266" s="256">
        <v>1621.05</v>
      </c>
      <c r="F266" s="255"/>
      <c r="G266" s="256">
        <f>G265-E266</f>
        <v>29026.37</v>
      </c>
      <c r="H266" s="258"/>
      <c r="J266" s="299"/>
    </row>
    <row r="267" spans="1:10" ht="17.25">
      <c r="A267" s="253" t="s">
        <v>2883</v>
      </c>
      <c r="B267" s="254"/>
      <c r="C267" s="535" t="s">
        <v>2891</v>
      </c>
      <c r="D267" s="255">
        <v>10000</v>
      </c>
      <c r="E267" s="256"/>
      <c r="F267" s="255"/>
      <c r="G267" s="256">
        <f>G266+D267</f>
        <v>39026.369999999995</v>
      </c>
      <c r="H267" s="258"/>
      <c r="J267" s="299"/>
    </row>
    <row r="268" spans="1:10" ht="17.25">
      <c r="A268" s="556" t="s">
        <v>2993</v>
      </c>
      <c r="B268" s="514" t="s">
        <v>3093</v>
      </c>
      <c r="C268" s="258" t="s">
        <v>3092</v>
      </c>
      <c r="D268" s="255"/>
      <c r="E268" s="256">
        <v>1284</v>
      </c>
      <c r="F268" s="255"/>
      <c r="G268" s="256">
        <f>G267-E268</f>
        <v>37742.369999999995</v>
      </c>
      <c r="H268" s="536"/>
      <c r="J268" s="299"/>
    </row>
    <row r="269" spans="1:10" ht="17.25">
      <c r="A269" s="556"/>
      <c r="B269" s="514"/>
      <c r="C269" s="563"/>
      <c r="D269" s="308"/>
      <c r="E269" s="309"/>
      <c r="F269" s="308"/>
      <c r="G269" s="309"/>
      <c r="H269" s="536"/>
      <c r="J269" s="299"/>
    </row>
    <row r="270" spans="1:10" ht="17.25">
      <c r="A270" s="556"/>
      <c r="B270" s="514"/>
      <c r="C270" s="265" t="s">
        <v>1581</v>
      </c>
      <c r="D270" s="263">
        <f>SUM(D185:D267)</f>
        <v>1150000</v>
      </c>
      <c r="E270" s="263">
        <f>SUM(E185:E268)</f>
        <v>805131.2800000005</v>
      </c>
      <c r="F270" s="263"/>
      <c r="G270" s="356">
        <f>D270-E270</f>
        <v>344868.7199999995</v>
      </c>
      <c r="H270" s="536"/>
      <c r="J270" s="299"/>
    </row>
    <row r="271" spans="1:8" ht="19.5" thickBot="1">
      <c r="A271" s="282"/>
      <c r="B271" s="283"/>
      <c r="C271" s="487" t="s">
        <v>1582</v>
      </c>
      <c r="D271" s="285">
        <f>D183+D270</f>
        <v>2650000</v>
      </c>
      <c r="E271" s="285">
        <f>E183+E270</f>
        <v>1653240.7000000007</v>
      </c>
      <c r="F271" s="285">
        <f>SUM(F175:F270)</f>
        <v>0</v>
      </c>
      <c r="G271" s="473">
        <f>D271-E271-F271</f>
        <v>996759.2999999993</v>
      </c>
      <c r="H271" s="286"/>
    </row>
    <row r="272" ht="18" thickTop="1"/>
    <row r="277" ht="17.25">
      <c r="J277" s="242">
        <v>569.02</v>
      </c>
    </row>
    <row r="278" ht="17.25">
      <c r="J278" s="242">
        <v>1288.93</v>
      </c>
    </row>
    <row r="288" spans="3:14" ht="21">
      <c r="C288" s="570"/>
      <c r="D288" s="571"/>
      <c r="M288" s="35" t="s">
        <v>1679</v>
      </c>
      <c r="N288" s="558">
        <v>150000</v>
      </c>
    </row>
    <row r="289" spans="3:14" ht="21">
      <c r="C289" s="570"/>
      <c r="D289" s="571"/>
      <c r="M289" s="35" t="s">
        <v>2896</v>
      </c>
      <c r="N289" s="558">
        <v>40000</v>
      </c>
    </row>
    <row r="290" spans="3:14" ht="21">
      <c r="C290" s="570"/>
      <c r="D290" s="571"/>
      <c r="M290" s="35" t="s">
        <v>2897</v>
      </c>
      <c r="N290" s="558">
        <v>50000</v>
      </c>
    </row>
    <row r="291" spans="3:14" ht="21">
      <c r="C291" s="570"/>
      <c r="D291" s="571"/>
      <c r="M291" s="35" t="s">
        <v>2898</v>
      </c>
      <c r="N291" s="558">
        <v>100000</v>
      </c>
    </row>
    <row r="292" spans="3:14" ht="21">
      <c r="C292" s="570"/>
      <c r="D292" s="571"/>
      <c r="M292" s="35" t="s">
        <v>2899</v>
      </c>
      <c r="N292" s="558">
        <v>80000</v>
      </c>
    </row>
    <row r="293" spans="3:14" ht="21">
      <c r="C293" s="570"/>
      <c r="D293" s="571"/>
      <c r="M293" s="35" t="s">
        <v>2900</v>
      </c>
      <c r="N293" s="558">
        <v>20000</v>
      </c>
    </row>
    <row r="294" spans="3:14" ht="21">
      <c r="C294" s="570"/>
      <c r="D294" s="571"/>
      <c r="M294" s="35" t="s">
        <v>1082</v>
      </c>
      <c r="N294" s="558">
        <v>30000</v>
      </c>
    </row>
    <row r="295" spans="3:14" ht="21">
      <c r="C295" s="570"/>
      <c r="D295" s="571"/>
      <c r="M295" s="35" t="s">
        <v>2901</v>
      </c>
      <c r="N295" s="558">
        <v>180000</v>
      </c>
    </row>
    <row r="296" spans="3:14" ht="21">
      <c r="C296" s="570"/>
      <c r="D296" s="570"/>
      <c r="M296" s="35"/>
      <c r="N296" s="35"/>
    </row>
    <row r="297" spans="3:14" ht="21.75" thickBot="1">
      <c r="C297" s="570"/>
      <c r="D297" s="572"/>
      <c r="M297" s="35"/>
      <c r="N297" s="559">
        <f>SUM(N288:N296)</f>
        <v>650000</v>
      </c>
    </row>
    <row r="298" spans="3:14" ht="21.75" thickTop="1">
      <c r="C298" s="35"/>
      <c r="D298" s="35"/>
      <c r="M298" s="35"/>
      <c r="N298" s="35"/>
    </row>
  </sheetData>
  <sheetProtection/>
  <printOptions/>
  <pageMargins left="0.23" right="0.25" top="0.37" bottom="0.28" header="0.22" footer="0.1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47"/>
  <sheetViews>
    <sheetView zoomScalePageLayoutView="0" workbookViewId="0" topLeftCell="A10">
      <selection activeCell="F25" sqref="F25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3141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2028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8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</row>
    <row r="7" spans="1:8" ht="17.25">
      <c r="A7" s="348" t="s">
        <v>1979</v>
      </c>
      <c r="B7" s="254" t="s">
        <v>2029</v>
      </c>
      <c r="C7" s="113" t="s">
        <v>2030</v>
      </c>
      <c r="D7" s="257">
        <v>3500</v>
      </c>
      <c r="E7" s="257"/>
      <c r="F7" s="257"/>
      <c r="G7" s="475">
        <v>3500</v>
      </c>
      <c r="H7" s="238" t="s">
        <v>2031</v>
      </c>
    </row>
    <row r="8" spans="1:8" ht="17.25">
      <c r="A8" s="348" t="s">
        <v>2922</v>
      </c>
      <c r="B8" s="254" t="s">
        <v>2954</v>
      </c>
      <c r="C8" s="113" t="s">
        <v>2761</v>
      </c>
      <c r="D8" s="257"/>
      <c r="E8" s="257">
        <v>1474</v>
      </c>
      <c r="F8" s="257"/>
      <c r="G8" s="475">
        <f>G7-E8</f>
        <v>2026</v>
      </c>
      <c r="H8" s="238"/>
    </row>
    <row r="9" spans="1:8" ht="17.25">
      <c r="A9" s="348"/>
      <c r="B9" s="254"/>
      <c r="C9" s="113"/>
      <c r="D9" s="257"/>
      <c r="E9" s="257"/>
      <c r="F9" s="257"/>
      <c r="G9" s="256"/>
      <c r="H9" s="258"/>
    </row>
    <row r="10" spans="1:8" ht="17.25">
      <c r="A10" s="348" t="s">
        <v>2248</v>
      </c>
      <c r="B10" s="254" t="s">
        <v>2258</v>
      </c>
      <c r="C10" s="113" t="s">
        <v>2259</v>
      </c>
      <c r="D10" s="257">
        <v>7000</v>
      </c>
      <c r="E10" s="257"/>
      <c r="F10" s="257"/>
      <c r="G10" s="256">
        <v>7000</v>
      </c>
      <c r="H10" s="258" t="s">
        <v>1654</v>
      </c>
    </row>
    <row r="11" spans="1:8" ht="17.25">
      <c r="A11" s="348" t="s">
        <v>2263</v>
      </c>
      <c r="B11" s="254" t="s">
        <v>2299</v>
      </c>
      <c r="C11" s="113" t="s">
        <v>2792</v>
      </c>
      <c r="D11" s="257"/>
      <c r="E11" s="257">
        <v>7000</v>
      </c>
      <c r="F11" s="257"/>
      <c r="G11" s="256">
        <v>0</v>
      </c>
      <c r="H11" s="258"/>
    </row>
    <row r="12" spans="1:8" ht="17.25">
      <c r="A12" s="348"/>
      <c r="B12" s="254"/>
      <c r="C12" s="113"/>
      <c r="D12" s="257"/>
      <c r="E12" s="257"/>
      <c r="F12" s="257"/>
      <c r="G12" s="256"/>
      <c r="H12" s="258"/>
    </row>
    <row r="13" spans="1:8" ht="17.25">
      <c r="A13" s="348"/>
      <c r="B13" s="254"/>
      <c r="C13" s="113"/>
      <c r="D13" s="257"/>
      <c r="E13" s="257"/>
      <c r="F13" s="257"/>
      <c r="G13" s="256"/>
      <c r="H13" s="258"/>
    </row>
    <row r="14" spans="1:8" ht="17.25">
      <c r="A14" s="348" t="s">
        <v>2613</v>
      </c>
      <c r="B14" s="254" t="s">
        <v>2616</v>
      </c>
      <c r="C14" s="113" t="s">
        <v>2617</v>
      </c>
      <c r="D14" s="257">
        <v>187000</v>
      </c>
      <c r="E14" s="257"/>
      <c r="F14" s="257"/>
      <c r="G14" s="256">
        <v>187000</v>
      </c>
      <c r="H14" s="238" t="s">
        <v>2745</v>
      </c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 t="s">
        <v>2590</v>
      </c>
      <c r="B18" s="254" t="s">
        <v>2593</v>
      </c>
      <c r="C18" s="113" t="s">
        <v>2594</v>
      </c>
      <c r="D18" s="257">
        <v>250000</v>
      </c>
      <c r="E18" s="257"/>
      <c r="F18" s="257"/>
      <c r="G18" s="256">
        <v>250000</v>
      </c>
      <c r="H18" s="258" t="s">
        <v>1654</v>
      </c>
    </row>
    <row r="19" spans="1:8" ht="18.75">
      <c r="A19" s="273" t="s">
        <v>1705</v>
      </c>
      <c r="B19" s="233" t="s">
        <v>1709</v>
      </c>
      <c r="C19" s="113" t="s">
        <v>1710</v>
      </c>
      <c r="D19" s="236"/>
      <c r="E19" s="275">
        <v>10495</v>
      </c>
      <c r="F19" s="257"/>
      <c r="G19" s="256">
        <f>G18-E19</f>
        <v>239505</v>
      </c>
      <c r="H19" s="258"/>
    </row>
    <row r="20" spans="1:8" ht="18.75">
      <c r="A20" s="273" t="s">
        <v>2490</v>
      </c>
      <c r="B20" s="233" t="s">
        <v>2491</v>
      </c>
      <c r="C20" s="113" t="s">
        <v>2492</v>
      </c>
      <c r="D20" s="236"/>
      <c r="E20" s="275">
        <v>12700</v>
      </c>
      <c r="F20" s="257"/>
      <c r="G20" s="256">
        <f aca="true" t="shared" si="0" ref="G20:G30">G19-E20</f>
        <v>226805</v>
      </c>
      <c r="H20" s="258"/>
    </row>
    <row r="21" spans="1:8" ht="18.75">
      <c r="A21" s="273" t="s">
        <v>2596</v>
      </c>
      <c r="B21" s="233" t="s">
        <v>2637</v>
      </c>
      <c r="C21" s="113" t="s">
        <v>2638</v>
      </c>
      <c r="D21" s="236"/>
      <c r="E21" s="275">
        <v>885</v>
      </c>
      <c r="F21" s="257"/>
      <c r="G21" s="256">
        <f t="shared" si="0"/>
        <v>225920</v>
      </c>
      <c r="H21" s="258"/>
    </row>
    <row r="22" spans="1:8" ht="18.75">
      <c r="A22" s="273" t="s">
        <v>2654</v>
      </c>
      <c r="B22" s="233" t="s">
        <v>2658</v>
      </c>
      <c r="C22" s="113" t="s">
        <v>2659</v>
      </c>
      <c r="D22" s="236"/>
      <c r="E22" s="275">
        <v>135</v>
      </c>
      <c r="F22" s="257"/>
      <c r="G22" s="256">
        <f t="shared" si="0"/>
        <v>225785</v>
      </c>
      <c r="H22" s="258"/>
    </row>
    <row r="23" spans="1:8" ht="18.75">
      <c r="A23" s="273" t="s">
        <v>2705</v>
      </c>
      <c r="B23" s="233" t="s">
        <v>2717</v>
      </c>
      <c r="C23" s="113" t="s">
        <v>2718</v>
      </c>
      <c r="D23" s="236"/>
      <c r="E23" s="275">
        <v>350</v>
      </c>
      <c r="F23" s="257"/>
      <c r="G23" s="256">
        <f t="shared" si="0"/>
        <v>225435</v>
      </c>
      <c r="H23" s="258"/>
    </row>
    <row r="24" spans="1:8" ht="17.25">
      <c r="A24" s="348" t="s">
        <v>2705</v>
      </c>
      <c r="B24" s="254" t="s">
        <v>2712</v>
      </c>
      <c r="C24" s="113" t="s">
        <v>1602</v>
      </c>
      <c r="D24" s="257"/>
      <c r="E24" s="257">
        <v>162.5</v>
      </c>
      <c r="F24" s="257"/>
      <c r="G24" s="256">
        <f t="shared" si="0"/>
        <v>225272.5</v>
      </c>
      <c r="H24" s="258"/>
    </row>
    <row r="25" spans="1:8" ht="17.25">
      <c r="A25" s="348" t="s">
        <v>2731</v>
      </c>
      <c r="B25" s="254" t="s">
        <v>2733</v>
      </c>
      <c r="C25" s="113" t="s">
        <v>2791</v>
      </c>
      <c r="D25" s="257"/>
      <c r="E25" s="257">
        <v>575</v>
      </c>
      <c r="F25" s="257"/>
      <c r="G25" s="256">
        <f t="shared" si="0"/>
        <v>224697.5</v>
      </c>
      <c r="H25" s="258"/>
    </row>
    <row r="26" spans="1:8" ht="17.25">
      <c r="A26" s="348" t="s">
        <v>2817</v>
      </c>
      <c r="B26" s="254" t="s">
        <v>2818</v>
      </c>
      <c r="C26" s="113" t="s">
        <v>2816</v>
      </c>
      <c r="D26" s="257"/>
      <c r="E26" s="257">
        <v>22800</v>
      </c>
      <c r="F26" s="257"/>
      <c r="G26" s="256">
        <f t="shared" si="0"/>
        <v>201897.5</v>
      </c>
      <c r="H26" s="258"/>
    </row>
    <row r="27" spans="1:8" ht="17.25">
      <c r="A27" s="348" t="s">
        <v>2813</v>
      </c>
      <c r="B27" s="254" t="s">
        <v>2834</v>
      </c>
      <c r="C27" s="113" t="s">
        <v>2835</v>
      </c>
      <c r="D27" s="257"/>
      <c r="E27" s="257">
        <v>128800</v>
      </c>
      <c r="F27" s="257"/>
      <c r="G27" s="256">
        <f t="shared" si="0"/>
        <v>73097.5</v>
      </c>
      <c r="H27" s="258"/>
    </row>
    <row r="28" spans="1:8" ht="17.25">
      <c r="A28" s="348" t="s">
        <v>2883</v>
      </c>
      <c r="B28" s="254" t="s">
        <v>2906</v>
      </c>
      <c r="C28" s="113" t="s">
        <v>2909</v>
      </c>
      <c r="D28" s="257"/>
      <c r="E28" s="257">
        <v>13800</v>
      </c>
      <c r="F28" s="257"/>
      <c r="G28" s="256">
        <f t="shared" si="0"/>
        <v>59297.5</v>
      </c>
      <c r="H28" s="258"/>
    </row>
    <row r="29" spans="1:8" ht="17.25">
      <c r="A29" s="348"/>
      <c r="B29" s="254" t="s">
        <v>977</v>
      </c>
      <c r="C29" s="113" t="s">
        <v>2910</v>
      </c>
      <c r="D29" s="257"/>
      <c r="E29" s="257">
        <v>840</v>
      </c>
      <c r="F29" s="257"/>
      <c r="G29" s="256">
        <f t="shared" si="0"/>
        <v>58457.5</v>
      </c>
      <c r="H29" s="258"/>
    </row>
    <row r="30" spans="1:8" ht="17.25">
      <c r="A30" s="348"/>
      <c r="B30" s="254" t="s">
        <v>2908</v>
      </c>
      <c r="C30" s="113" t="s">
        <v>2911</v>
      </c>
      <c r="D30" s="257"/>
      <c r="E30" s="257">
        <v>200</v>
      </c>
      <c r="F30" s="257"/>
      <c r="G30" s="256">
        <f t="shared" si="0"/>
        <v>58257.5</v>
      </c>
      <c r="H30" s="258"/>
    </row>
    <row r="31" spans="1:8" ht="17.25">
      <c r="A31" s="348"/>
      <c r="B31" s="254"/>
      <c r="C31" s="113"/>
      <c r="D31" s="257"/>
      <c r="E31" s="257"/>
      <c r="F31" s="257"/>
      <c r="G31" s="256"/>
      <c r="H31" s="258"/>
    </row>
    <row r="32" spans="1:8" ht="17.25">
      <c r="A32" s="348"/>
      <c r="B32" s="254"/>
      <c r="C32" s="113"/>
      <c r="D32" s="257"/>
      <c r="E32" s="257"/>
      <c r="F32" s="257"/>
      <c r="G32" s="256"/>
      <c r="H32" s="258"/>
    </row>
    <row r="33" spans="1:12" ht="17.25">
      <c r="A33" s="348"/>
      <c r="B33" s="261"/>
      <c r="C33" s="375"/>
      <c r="D33" s="301"/>
      <c r="E33" s="255"/>
      <c r="F33" s="255"/>
      <c r="G33" s="302"/>
      <c r="H33" s="317"/>
      <c r="K33" s="306"/>
      <c r="L33" s="305"/>
    </row>
    <row r="34" spans="1:12" ht="18" thickBot="1">
      <c r="A34" s="273"/>
      <c r="B34" s="310"/>
      <c r="C34" s="298" t="s">
        <v>391</v>
      </c>
      <c r="D34" s="337">
        <f>SUM(D7:D33)</f>
        <v>447500</v>
      </c>
      <c r="E34" s="337">
        <f>SUM(E7:E33)</f>
        <v>200216.5</v>
      </c>
      <c r="F34" s="337">
        <f>SUM(F7:F33)</f>
        <v>0</v>
      </c>
      <c r="G34" s="328">
        <f>D34-E34-F34</f>
        <v>247283.5</v>
      </c>
      <c r="H34" s="258"/>
      <c r="K34" s="306"/>
      <c r="L34" s="305"/>
    </row>
    <row r="35" spans="4:12" ht="18" thickTop="1">
      <c r="D35" s="304"/>
      <c r="F35" s="345"/>
      <c r="G35" s="448"/>
      <c r="J35" s="322"/>
      <c r="K35" s="306"/>
      <c r="L35" s="305"/>
    </row>
    <row r="36" spans="4:10" ht="17.25">
      <c r="D36" s="304"/>
      <c r="E36" s="299"/>
      <c r="F36" s="331"/>
      <c r="G36" s="299"/>
      <c r="J36" s="322"/>
    </row>
    <row r="37" spans="4:13" ht="17.25">
      <c r="D37" s="304"/>
      <c r="E37" s="299"/>
      <c r="G37" s="299"/>
      <c r="J37" s="299"/>
      <c r="M37" s="299"/>
    </row>
    <row r="38" spans="3:13" ht="17.25">
      <c r="C38" s="331"/>
      <c r="E38" s="299"/>
      <c r="G38" s="331"/>
      <c r="M38" s="299"/>
    </row>
    <row r="39" spans="3:15" ht="17.25">
      <c r="C39" s="331"/>
      <c r="E39" s="331"/>
      <c r="G39" s="331"/>
      <c r="M39" s="331"/>
      <c r="O39" s="331"/>
    </row>
    <row r="40" spans="5:15" ht="17.25">
      <c r="E40" s="306"/>
      <c r="F40" s="299"/>
      <c r="G40" s="331"/>
      <c r="M40" s="299"/>
      <c r="N40" s="299"/>
      <c r="O40" s="331"/>
    </row>
    <row r="41" spans="2:15" ht="17.25">
      <c r="B41" s="305"/>
      <c r="C41" s="313"/>
      <c r="D41" s="338"/>
      <c r="E41" s="339"/>
      <c r="G41" s="340"/>
      <c r="O41" s="340"/>
    </row>
    <row r="42" spans="2:5" ht="17.25">
      <c r="B42" s="305"/>
      <c r="C42" s="305"/>
      <c r="D42" s="307"/>
      <c r="E42" s="306"/>
    </row>
    <row r="43" spans="2:15" ht="17.25">
      <c r="B43" s="305"/>
      <c r="C43" s="305"/>
      <c r="D43" s="307"/>
      <c r="E43" s="306"/>
      <c r="G43" s="299"/>
      <c r="O43" s="299"/>
    </row>
    <row r="44" spans="2:7" ht="17.25">
      <c r="B44" s="305"/>
      <c r="C44" s="305"/>
      <c r="D44" s="307"/>
      <c r="E44" s="306"/>
      <c r="G44" s="299"/>
    </row>
    <row r="45" spans="2:5" ht="17.25">
      <c r="B45" s="305"/>
      <c r="C45" s="305"/>
      <c r="D45" s="341"/>
      <c r="E45" s="313"/>
    </row>
    <row r="46" spans="2:5" ht="17.25">
      <c r="B46" s="305"/>
      <c r="C46" s="305"/>
      <c r="D46" s="305"/>
      <c r="E46" s="306"/>
    </row>
    <row r="47" spans="2:5" ht="17.25">
      <c r="B47" s="305"/>
      <c r="C47" s="305"/>
      <c r="D47" s="305"/>
      <c r="E47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.140625" style="45" customWidth="1"/>
    <col min="2" max="2" width="7.8515625" style="242" bestFit="1" customWidth="1"/>
    <col min="3" max="3" width="33.00390625" style="242" customWidth="1"/>
    <col min="4" max="4" width="10.7109375" style="242" customWidth="1"/>
    <col min="5" max="5" width="11.140625" style="242" customWidth="1"/>
    <col min="6" max="6" width="9.140625" style="242" customWidth="1"/>
    <col min="7" max="7" width="11.8515625" style="242" customWidth="1"/>
    <col min="8" max="8" width="9.7109375" style="242" customWidth="1"/>
    <col min="9" max="9" width="9.8515625" style="304" bestFit="1" customWidth="1"/>
    <col min="10" max="10" width="9.140625" style="242" customWidth="1"/>
    <col min="11" max="11" width="14.00390625" style="299" customWidth="1"/>
    <col min="12" max="12" width="11.8515625" style="242" customWidth="1"/>
    <col min="13" max="13" width="11.28125" style="242" customWidth="1"/>
    <col min="14" max="14" width="11.00390625" style="242" customWidth="1"/>
    <col min="15" max="16384" width="9.140625" style="242" customWidth="1"/>
  </cols>
  <sheetData>
    <row r="2" spans="1:8" ht="17.25">
      <c r="A2" s="589" t="s">
        <v>1344</v>
      </c>
      <c r="B2" s="589"/>
      <c r="C2" s="589"/>
      <c r="D2" s="589"/>
      <c r="E2" s="589"/>
      <c r="F2" s="589"/>
      <c r="G2" s="589"/>
      <c r="H2" s="589"/>
    </row>
    <row r="3" spans="1:8" ht="17.25">
      <c r="A3" s="589" t="s">
        <v>3141</v>
      </c>
      <c r="B3" s="589"/>
      <c r="C3" s="589"/>
      <c r="D3" s="589"/>
      <c r="E3" s="589"/>
      <c r="F3" s="589"/>
      <c r="G3" s="589"/>
      <c r="H3" s="589"/>
    </row>
    <row r="4" spans="1:8" ht="17.25">
      <c r="A4" s="266" t="s">
        <v>583</v>
      </c>
      <c r="B4" s="240"/>
      <c r="C4" s="240"/>
      <c r="D4" s="240"/>
      <c r="E4" s="319"/>
      <c r="F4" s="240"/>
      <c r="G4" s="336" t="s">
        <v>5</v>
      </c>
      <c r="H4" s="336" t="s">
        <v>2742</v>
      </c>
    </row>
    <row r="5" spans="1:8" ht="17.25">
      <c r="A5" s="347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100</v>
      </c>
      <c r="G5" s="247" t="s">
        <v>2</v>
      </c>
      <c r="H5" s="245" t="s">
        <v>3</v>
      </c>
    </row>
    <row r="6" spans="1:11" ht="17.25">
      <c r="A6" s="270"/>
      <c r="B6" s="248"/>
      <c r="C6" s="249"/>
      <c r="D6" s="250" t="s">
        <v>0</v>
      </c>
      <c r="E6" s="250"/>
      <c r="F6" s="250" t="s">
        <v>101</v>
      </c>
      <c r="G6" s="251"/>
      <c r="H6" s="325"/>
      <c r="K6" s="299">
        <v>362</v>
      </c>
    </row>
    <row r="7" spans="1:11" ht="17.25">
      <c r="A7" s="348" t="s">
        <v>2731</v>
      </c>
      <c r="B7" s="254" t="s">
        <v>2743</v>
      </c>
      <c r="C7" s="113" t="s">
        <v>2744</v>
      </c>
      <c r="D7" s="257">
        <v>69500</v>
      </c>
      <c r="E7" s="257"/>
      <c r="F7" s="257"/>
      <c r="G7" s="475">
        <v>69500</v>
      </c>
      <c r="H7" s="238" t="s">
        <v>1615</v>
      </c>
      <c r="K7" s="299">
        <v>362</v>
      </c>
    </row>
    <row r="8" spans="1:11" ht="17.25">
      <c r="A8" s="348"/>
      <c r="B8" s="254"/>
      <c r="C8" s="113"/>
      <c r="D8" s="257"/>
      <c r="E8" s="257"/>
      <c r="F8" s="257"/>
      <c r="G8" s="475"/>
      <c r="H8" s="238"/>
      <c r="K8" s="299">
        <v>422</v>
      </c>
    </row>
    <row r="9" spans="1:11" ht="17.25">
      <c r="A9" s="348"/>
      <c r="B9" s="254"/>
      <c r="C9" s="113"/>
      <c r="D9" s="257"/>
      <c r="E9" s="257"/>
      <c r="F9" s="257"/>
      <c r="G9" s="256"/>
      <c r="H9" s="258"/>
      <c r="K9" s="299">
        <v>422</v>
      </c>
    </row>
    <row r="10" spans="1:11" ht="17.25">
      <c r="A10" s="348"/>
      <c r="B10" s="254"/>
      <c r="C10" s="113"/>
      <c r="D10" s="257"/>
      <c r="E10" s="257"/>
      <c r="F10" s="257"/>
      <c r="G10" s="256"/>
      <c r="H10" s="258"/>
      <c r="K10" s="299">
        <v>1551</v>
      </c>
    </row>
    <row r="11" spans="1:11" ht="17.25">
      <c r="A11" s="348"/>
      <c r="B11" s="254"/>
      <c r="C11" s="113"/>
      <c r="D11" s="257"/>
      <c r="E11" s="257"/>
      <c r="F11" s="257"/>
      <c r="G11" s="256"/>
      <c r="H11" s="258"/>
      <c r="K11" s="299">
        <v>1000</v>
      </c>
    </row>
    <row r="12" spans="1:11" ht="17.25">
      <c r="A12" s="348"/>
      <c r="B12" s="254"/>
      <c r="C12" s="113"/>
      <c r="D12" s="257"/>
      <c r="E12" s="257"/>
      <c r="F12" s="257"/>
      <c r="G12" s="256"/>
      <c r="H12" s="258"/>
      <c r="K12" s="299">
        <v>150</v>
      </c>
    </row>
    <row r="13" spans="1:11" ht="17.25">
      <c r="A13" s="348"/>
      <c r="B13" s="254"/>
      <c r="C13" s="113"/>
      <c r="D13" s="257"/>
      <c r="E13" s="257"/>
      <c r="F13" s="257"/>
      <c r="G13" s="256"/>
      <c r="H13" s="258"/>
      <c r="K13" s="299">
        <f>SUM(K6:K12)</f>
        <v>4269</v>
      </c>
    </row>
    <row r="14" spans="1:8" ht="17.25">
      <c r="A14" s="348"/>
      <c r="B14" s="254"/>
      <c r="C14" s="113"/>
      <c r="D14" s="257"/>
      <c r="E14" s="257"/>
      <c r="F14" s="257"/>
      <c r="G14" s="256"/>
      <c r="H14" s="238"/>
    </row>
    <row r="15" spans="1:8" ht="17.25">
      <c r="A15" s="348"/>
      <c r="B15" s="254"/>
      <c r="C15" s="113"/>
      <c r="D15" s="257"/>
      <c r="E15" s="257"/>
      <c r="F15" s="257"/>
      <c r="G15" s="256"/>
      <c r="H15" s="258"/>
    </row>
    <row r="16" spans="1:8" ht="17.25">
      <c r="A16" s="348"/>
      <c r="B16" s="254"/>
      <c r="C16" s="113"/>
      <c r="D16" s="257"/>
      <c r="E16" s="257"/>
      <c r="F16" s="257"/>
      <c r="G16" s="256"/>
      <c r="H16" s="258"/>
    </row>
    <row r="17" spans="1:8" ht="17.25">
      <c r="A17" s="348"/>
      <c r="B17" s="254"/>
      <c r="C17" s="113"/>
      <c r="D17" s="257"/>
      <c r="E17" s="257"/>
      <c r="F17" s="257"/>
      <c r="G17" s="256"/>
      <c r="H17" s="258"/>
    </row>
    <row r="18" spans="1:8" ht="17.25">
      <c r="A18" s="348"/>
      <c r="B18" s="254"/>
      <c r="C18" s="113"/>
      <c r="D18" s="257"/>
      <c r="E18" s="257"/>
      <c r="F18" s="257"/>
      <c r="G18" s="256"/>
      <c r="H18" s="258"/>
    </row>
    <row r="19" spans="1:8" ht="17.25">
      <c r="A19" s="348"/>
      <c r="B19" s="254"/>
      <c r="C19" s="113"/>
      <c r="D19" s="257"/>
      <c r="E19" s="257"/>
      <c r="F19" s="257"/>
      <c r="G19" s="256"/>
      <c r="H19" s="258"/>
    </row>
    <row r="20" spans="1:8" ht="17.25">
      <c r="A20" s="348"/>
      <c r="B20" s="254"/>
      <c r="C20" s="113"/>
      <c r="D20" s="257"/>
      <c r="E20" s="257"/>
      <c r="F20" s="257"/>
      <c r="G20" s="256"/>
      <c r="H20" s="258"/>
    </row>
    <row r="21" spans="1:8" ht="17.25">
      <c r="A21" s="348"/>
      <c r="B21" s="254"/>
      <c r="C21" s="113"/>
      <c r="D21" s="257"/>
      <c r="E21" s="257"/>
      <c r="F21" s="257"/>
      <c r="G21" s="256"/>
      <c r="H21" s="258"/>
    </row>
    <row r="22" spans="1:8" ht="17.25">
      <c r="A22" s="348"/>
      <c r="B22" s="254"/>
      <c r="C22" s="113"/>
      <c r="D22" s="257"/>
      <c r="E22" s="257"/>
      <c r="F22" s="257"/>
      <c r="G22" s="256"/>
      <c r="H22" s="258"/>
    </row>
    <row r="23" spans="1:8" ht="17.25">
      <c r="A23" s="348"/>
      <c r="B23" s="254"/>
      <c r="C23" s="113"/>
      <c r="D23" s="257"/>
      <c r="E23" s="257"/>
      <c r="F23" s="257"/>
      <c r="G23" s="256"/>
      <c r="H23" s="258"/>
    </row>
    <row r="24" spans="1:8" ht="17.25">
      <c r="A24" s="348"/>
      <c r="B24" s="254"/>
      <c r="C24" s="113"/>
      <c r="D24" s="257"/>
      <c r="E24" s="257"/>
      <c r="F24" s="257"/>
      <c r="G24" s="256"/>
      <c r="H24" s="258"/>
    </row>
    <row r="25" spans="1:8" ht="17.25">
      <c r="A25" s="348"/>
      <c r="B25" s="254"/>
      <c r="C25" s="113"/>
      <c r="D25" s="257"/>
      <c r="E25" s="257"/>
      <c r="F25" s="257"/>
      <c r="G25" s="256"/>
      <c r="H25" s="258"/>
    </row>
    <row r="26" spans="1:12" ht="17.25">
      <c r="A26" s="348"/>
      <c r="B26" s="261"/>
      <c r="C26" s="375"/>
      <c r="D26" s="301"/>
      <c r="E26" s="255"/>
      <c r="F26" s="255"/>
      <c r="G26" s="302"/>
      <c r="H26" s="317"/>
      <c r="K26" s="306"/>
      <c r="L26" s="305"/>
    </row>
    <row r="27" spans="1:12" ht="18" thickBot="1">
      <c r="A27" s="273"/>
      <c r="B27" s="310"/>
      <c r="C27" s="298" t="s">
        <v>391</v>
      </c>
      <c r="D27" s="337">
        <f>SUM(D7:D26)</f>
        <v>69500</v>
      </c>
      <c r="E27" s="337">
        <f>SUM(E7:E26)</f>
        <v>0</v>
      </c>
      <c r="F27" s="337">
        <f>SUM(F7:F26)</f>
        <v>0</v>
      </c>
      <c r="G27" s="328">
        <f>D27-E27-F27</f>
        <v>69500</v>
      </c>
      <c r="H27" s="258"/>
      <c r="K27" s="306"/>
      <c r="L27" s="305"/>
    </row>
    <row r="28" spans="4:12" ht="18" thickTop="1">
      <c r="D28" s="304"/>
      <c r="F28" s="345"/>
      <c r="G28" s="448"/>
      <c r="J28" s="322"/>
      <c r="K28" s="306"/>
      <c r="L28" s="305"/>
    </row>
    <row r="29" spans="4:10" ht="17.25">
      <c r="D29" s="304"/>
      <c r="E29" s="299"/>
      <c r="F29" s="331"/>
      <c r="G29" s="299"/>
      <c r="J29" s="322"/>
    </row>
    <row r="30" spans="4:13" ht="17.25">
      <c r="D30" s="304"/>
      <c r="E30" s="299"/>
      <c r="G30" s="299"/>
      <c r="J30" s="299"/>
      <c r="M30" s="299"/>
    </row>
    <row r="31" spans="3:13" ht="17.25">
      <c r="C31" s="331"/>
      <c r="E31" s="299"/>
      <c r="G31" s="331"/>
      <c r="M31" s="299"/>
    </row>
    <row r="32" spans="3:15" ht="17.25">
      <c r="C32" s="331"/>
      <c r="E32" s="331"/>
      <c r="G32" s="331"/>
      <c r="M32" s="331"/>
      <c r="O32" s="331"/>
    </row>
    <row r="33" spans="5:15" ht="17.25">
      <c r="E33" s="306"/>
      <c r="F33" s="299"/>
      <c r="G33" s="331"/>
      <c r="M33" s="299"/>
      <c r="N33" s="299"/>
      <c r="O33" s="331"/>
    </row>
    <row r="34" spans="2:15" ht="17.25">
      <c r="B34" s="305"/>
      <c r="C34" s="313"/>
      <c r="D34" s="338"/>
      <c r="E34" s="339"/>
      <c r="G34" s="340"/>
      <c r="O34" s="340"/>
    </row>
    <row r="35" spans="2:5" ht="17.25">
      <c r="B35" s="305"/>
      <c r="C35" s="305"/>
      <c r="D35" s="307"/>
      <c r="E35" s="306"/>
    </row>
    <row r="36" spans="2:15" ht="17.25">
      <c r="B36" s="305"/>
      <c r="C36" s="305"/>
      <c r="D36" s="307"/>
      <c r="E36" s="306"/>
      <c r="G36" s="299"/>
      <c r="O36" s="299"/>
    </row>
    <row r="37" spans="2:7" ht="17.25">
      <c r="B37" s="305"/>
      <c r="C37" s="305"/>
      <c r="D37" s="307"/>
      <c r="E37" s="306"/>
      <c r="G37" s="299"/>
    </row>
    <row r="38" spans="2:5" ht="17.25">
      <c r="B38" s="305"/>
      <c r="C38" s="305"/>
      <c r="D38" s="341"/>
      <c r="E38" s="313"/>
    </row>
    <row r="39" spans="2:5" ht="17.25">
      <c r="B39" s="305"/>
      <c r="C39" s="305"/>
      <c r="D39" s="305"/>
      <c r="E39" s="306"/>
    </row>
    <row r="40" spans="2:5" ht="17.25">
      <c r="B40" s="305"/>
      <c r="C40" s="305"/>
      <c r="D40" s="305"/>
      <c r="E40" s="313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5.00390625" style="242" customWidth="1"/>
    <col min="4" max="4" width="11.57421875" style="242" customWidth="1"/>
    <col min="5" max="5" width="10.57421875" style="242" customWidth="1"/>
    <col min="6" max="6" width="7.8515625" style="242" customWidth="1"/>
    <col min="7" max="7" width="12.140625" style="242" customWidth="1"/>
    <col min="8" max="8" width="9.57421875" style="242" customWidth="1"/>
    <col min="9" max="16384" width="9.140625" style="242" customWidth="1"/>
  </cols>
  <sheetData>
    <row r="1" spans="1:8" ht="17.25">
      <c r="A1" s="589" t="s">
        <v>1344</v>
      </c>
      <c r="B1" s="589"/>
      <c r="C1" s="589"/>
      <c r="D1" s="589"/>
      <c r="E1" s="589"/>
      <c r="F1" s="589"/>
      <c r="G1" s="589"/>
      <c r="H1" s="240"/>
    </row>
    <row r="2" spans="1:8" ht="17.25">
      <c r="A2" s="589" t="s">
        <v>3141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724</v>
      </c>
      <c r="B3" s="240"/>
      <c r="C3" s="240"/>
      <c r="D3" s="240"/>
      <c r="E3" s="240"/>
      <c r="F3" s="240"/>
      <c r="G3" s="240" t="s">
        <v>5</v>
      </c>
      <c r="H3" s="352"/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1493</v>
      </c>
      <c r="B6" s="254" t="s">
        <v>1494</v>
      </c>
      <c r="C6" s="113" t="s">
        <v>1495</v>
      </c>
      <c r="D6" s="255">
        <v>207580</v>
      </c>
      <c r="E6" s="255"/>
      <c r="F6" s="255"/>
      <c r="G6" s="256">
        <v>207580</v>
      </c>
      <c r="H6" s="258" t="s">
        <v>635</v>
      </c>
    </row>
    <row r="7" spans="1:12" ht="17.25">
      <c r="A7" s="253"/>
      <c r="B7" s="254"/>
      <c r="C7" s="321" t="s">
        <v>1689</v>
      </c>
      <c r="D7" s="257"/>
      <c r="E7" s="257"/>
      <c r="F7" s="451"/>
      <c r="G7" s="256"/>
      <c r="H7" s="258"/>
      <c r="J7" s="342"/>
      <c r="K7" s="343"/>
      <c r="L7" s="305"/>
    </row>
    <row r="8" spans="1:12" ht="17.25">
      <c r="A8" s="253" t="s">
        <v>1698</v>
      </c>
      <c r="B8" s="254" t="s">
        <v>1711</v>
      </c>
      <c r="C8" s="113" t="s">
        <v>1712</v>
      </c>
      <c r="D8" s="255"/>
      <c r="E8" s="255">
        <v>207580</v>
      </c>
      <c r="F8" s="255"/>
      <c r="G8" s="256">
        <v>0</v>
      </c>
      <c r="H8" s="258"/>
      <c r="J8" s="305"/>
      <c r="K8" s="305"/>
      <c r="L8" s="305"/>
    </row>
    <row r="9" spans="1:8" ht="17.25">
      <c r="A9" s="253"/>
      <c r="B9" s="254"/>
      <c r="C9" s="237"/>
      <c r="D9" s="257"/>
      <c r="E9" s="257"/>
      <c r="F9" s="257"/>
      <c r="G9" s="256"/>
      <c r="H9" s="258"/>
    </row>
    <row r="10" spans="1:8" ht="17.25">
      <c r="A10" s="253"/>
      <c r="B10" s="254"/>
      <c r="C10" s="237"/>
      <c r="D10" s="257"/>
      <c r="E10" s="257"/>
      <c r="F10" s="257"/>
      <c r="G10" s="256"/>
      <c r="H10" s="258"/>
    </row>
    <row r="11" spans="1:8" ht="17.25">
      <c r="A11" s="344"/>
      <c r="B11" s="326"/>
      <c r="C11" s="237"/>
      <c r="D11" s="255"/>
      <c r="E11" s="255"/>
      <c r="F11" s="255"/>
      <c r="G11" s="256"/>
      <c r="H11" s="258"/>
    </row>
    <row r="12" spans="1:8" ht="17.25">
      <c r="A12" s="253"/>
      <c r="B12" s="254"/>
      <c r="C12" s="113"/>
      <c r="D12" s="257"/>
      <c r="E12" s="257"/>
      <c r="F12" s="257"/>
      <c r="G12" s="256"/>
      <c r="H12" s="258"/>
    </row>
    <row r="13" spans="1:8" ht="17.25">
      <c r="A13" s="253"/>
      <c r="B13" s="254"/>
      <c r="C13" s="113"/>
      <c r="D13" s="257"/>
      <c r="E13" s="257"/>
      <c r="F13" s="257"/>
      <c r="G13" s="256"/>
      <c r="H13" s="258"/>
    </row>
    <row r="14" spans="1:8" ht="17.25">
      <c r="A14" s="253"/>
      <c r="B14" s="254"/>
      <c r="C14" s="113"/>
      <c r="D14" s="257"/>
      <c r="E14" s="257"/>
      <c r="F14" s="257"/>
      <c r="G14" s="256"/>
      <c r="H14" s="258"/>
    </row>
    <row r="15" spans="1:8" ht="17.25">
      <c r="A15" s="253"/>
      <c r="B15" s="254"/>
      <c r="C15" s="113"/>
      <c r="D15" s="257"/>
      <c r="E15" s="257"/>
      <c r="F15" s="257"/>
      <c r="G15" s="256"/>
      <c r="H15" s="258"/>
    </row>
    <row r="16" spans="1:8" ht="17.25">
      <c r="A16" s="253"/>
      <c r="B16" s="326"/>
      <c r="C16" s="113"/>
      <c r="D16" s="257"/>
      <c r="E16" s="257"/>
      <c r="F16" s="257"/>
      <c r="G16" s="256"/>
      <c r="H16" s="258"/>
    </row>
    <row r="17" spans="1:8" ht="17.25">
      <c r="A17" s="253"/>
      <c r="B17" s="254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326"/>
      <c r="C19" s="113"/>
      <c r="D19" s="257"/>
      <c r="E19" s="257"/>
      <c r="F19" s="257"/>
      <c r="G19" s="256"/>
      <c r="H19" s="258"/>
    </row>
    <row r="20" spans="1:8" ht="17.25">
      <c r="A20" s="253"/>
      <c r="B20" s="254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326"/>
      <c r="C22" s="113"/>
      <c r="D22" s="257"/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261"/>
      <c r="C24" s="239"/>
      <c r="D24" s="308"/>
      <c r="E24" s="308"/>
      <c r="F24" s="308"/>
      <c r="G24" s="309"/>
      <c r="H24" s="258"/>
    </row>
    <row r="25" spans="1:8" ht="18" thickBot="1">
      <c r="A25" s="253"/>
      <c r="B25" s="310"/>
      <c r="C25" s="298" t="s">
        <v>131</v>
      </c>
      <c r="D25" s="311">
        <f>SUM(D6:D23)</f>
        <v>207580</v>
      </c>
      <c r="E25" s="337">
        <f>SUM(E6:E23)</f>
        <v>207580</v>
      </c>
      <c r="F25" s="337">
        <f>SUM(F6:F23)</f>
        <v>0</v>
      </c>
      <c r="G25" s="328">
        <f>D25-E25-F25</f>
        <v>0</v>
      </c>
      <c r="H25" s="258"/>
    </row>
    <row r="26" ht="18" thickTop="1"/>
    <row r="31" ht="17.25">
      <c r="D31" s="345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5.00390625" style="242" customWidth="1"/>
    <col min="4" max="4" width="13.140625" style="242" customWidth="1"/>
    <col min="5" max="5" width="9.57421875" style="242" customWidth="1"/>
    <col min="6" max="6" width="6.57421875" style="242" customWidth="1"/>
    <col min="7" max="7" width="12.140625" style="242" customWidth="1"/>
    <col min="8" max="8" width="10.8515625" style="242" customWidth="1"/>
    <col min="9" max="16384" width="9.140625" style="242" customWidth="1"/>
  </cols>
  <sheetData>
    <row r="1" spans="1:8" ht="17.25">
      <c r="A1" s="589" t="s">
        <v>1344</v>
      </c>
      <c r="B1" s="589"/>
      <c r="C1" s="589"/>
      <c r="D1" s="589"/>
      <c r="E1" s="589"/>
      <c r="F1" s="589"/>
      <c r="G1" s="589"/>
      <c r="H1" s="240"/>
    </row>
    <row r="2" spans="1:8" ht="17.25">
      <c r="A2" s="589" t="s">
        <v>1262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724</v>
      </c>
      <c r="B3" s="240"/>
      <c r="C3" s="240"/>
      <c r="D3" s="240"/>
      <c r="E3" s="240"/>
      <c r="F3" s="240"/>
      <c r="G3" s="240" t="s">
        <v>5</v>
      </c>
      <c r="H3" s="352"/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/>
      <c r="B6" s="254"/>
      <c r="C6" s="113"/>
      <c r="D6" s="255"/>
      <c r="E6" s="255"/>
      <c r="F6" s="255"/>
      <c r="G6" s="256"/>
      <c r="H6" s="258"/>
    </row>
    <row r="7" spans="1:12" ht="17.25">
      <c r="A7" s="253"/>
      <c r="B7" s="254"/>
      <c r="C7" s="321"/>
      <c r="D7" s="257"/>
      <c r="E7" s="257"/>
      <c r="F7" s="257"/>
      <c r="G7" s="256"/>
      <c r="H7" s="258"/>
      <c r="J7" s="342"/>
      <c r="K7" s="343"/>
      <c r="L7" s="305"/>
    </row>
    <row r="8" spans="1:12" ht="17.25">
      <c r="A8" s="253"/>
      <c r="B8" s="254"/>
      <c r="C8" s="237"/>
      <c r="D8" s="255"/>
      <c r="E8" s="255"/>
      <c r="F8" s="255"/>
      <c r="G8" s="256"/>
      <c r="H8" s="258"/>
      <c r="J8" s="305"/>
      <c r="K8" s="305"/>
      <c r="L8" s="305"/>
    </row>
    <row r="9" spans="1:8" ht="17.25">
      <c r="A9" s="253"/>
      <c r="B9" s="254"/>
      <c r="C9" s="237"/>
      <c r="D9" s="257"/>
      <c r="E9" s="257"/>
      <c r="F9" s="257"/>
      <c r="G9" s="256"/>
      <c r="H9" s="258"/>
    </row>
    <row r="10" spans="1:8" ht="17.25">
      <c r="A10" s="253"/>
      <c r="B10" s="254"/>
      <c r="C10" s="237"/>
      <c r="D10" s="257"/>
      <c r="E10" s="257"/>
      <c r="F10" s="257"/>
      <c r="G10" s="256"/>
      <c r="H10" s="258"/>
    </row>
    <row r="11" spans="1:8" ht="17.25">
      <c r="A11" s="344"/>
      <c r="B11" s="326"/>
      <c r="C11" s="237"/>
      <c r="D11" s="255"/>
      <c r="E11" s="255"/>
      <c r="F11" s="255"/>
      <c r="G11" s="256"/>
      <c r="H11" s="258"/>
    </row>
    <row r="12" spans="1:8" ht="17.25">
      <c r="A12" s="253"/>
      <c r="B12" s="254"/>
      <c r="C12" s="113"/>
      <c r="D12" s="257"/>
      <c r="E12" s="257"/>
      <c r="F12" s="257"/>
      <c r="G12" s="256"/>
      <c r="H12" s="258"/>
    </row>
    <row r="13" spans="1:8" ht="17.25">
      <c r="A13" s="253"/>
      <c r="B13" s="254"/>
      <c r="C13" s="113"/>
      <c r="D13" s="257"/>
      <c r="E13" s="257"/>
      <c r="F13" s="257"/>
      <c r="G13" s="256"/>
      <c r="H13" s="258"/>
    </row>
    <row r="14" spans="1:8" ht="17.25">
      <c r="A14" s="253"/>
      <c r="B14" s="254"/>
      <c r="C14" s="113"/>
      <c r="D14" s="257"/>
      <c r="E14" s="257"/>
      <c r="F14" s="257"/>
      <c r="G14" s="256"/>
      <c r="H14" s="258"/>
    </row>
    <row r="15" spans="1:8" ht="17.25">
      <c r="A15" s="253"/>
      <c r="B15" s="254"/>
      <c r="C15" s="113"/>
      <c r="D15" s="257"/>
      <c r="E15" s="257"/>
      <c r="F15" s="257"/>
      <c r="G15" s="256"/>
      <c r="H15" s="258"/>
    </row>
    <row r="16" spans="1:8" ht="17.25">
      <c r="A16" s="253"/>
      <c r="B16" s="326"/>
      <c r="C16" s="113"/>
      <c r="D16" s="257"/>
      <c r="E16" s="257"/>
      <c r="F16" s="257"/>
      <c r="G16" s="256"/>
      <c r="H16" s="258"/>
    </row>
    <row r="17" spans="1:8" ht="17.25">
      <c r="A17" s="253"/>
      <c r="B17" s="254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326"/>
      <c r="C19" s="113"/>
      <c r="D19" s="257"/>
      <c r="E19" s="257"/>
      <c r="F19" s="257"/>
      <c r="G19" s="256"/>
      <c r="H19" s="258"/>
    </row>
    <row r="20" spans="1:8" ht="17.25">
      <c r="A20" s="253"/>
      <c r="B20" s="254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326"/>
      <c r="C22" s="113"/>
      <c r="D22" s="257"/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261"/>
      <c r="C24" s="239"/>
      <c r="D24" s="308"/>
      <c r="E24" s="308"/>
      <c r="F24" s="308"/>
      <c r="G24" s="309"/>
      <c r="H24" s="258"/>
    </row>
    <row r="25" spans="1:8" ht="18" thickBot="1">
      <c r="A25" s="253"/>
      <c r="B25" s="310"/>
      <c r="C25" s="298" t="s">
        <v>131</v>
      </c>
      <c r="D25" s="311">
        <f>SUM(D6:D23)</f>
        <v>0</v>
      </c>
      <c r="E25" s="337">
        <f>SUM(E6:E23)</f>
        <v>0</v>
      </c>
      <c r="F25" s="311">
        <f>SUM(F6:F23)</f>
        <v>0</v>
      </c>
      <c r="G25" s="328">
        <f>D25-E25-F25</f>
        <v>0</v>
      </c>
      <c r="H25" s="258"/>
    </row>
    <row r="26" ht="18" thickTop="1"/>
    <row r="31" ht="17.25">
      <c r="D31" s="345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6.28125" style="242" customWidth="1"/>
    <col min="4" max="4" width="12.28125" style="242" customWidth="1"/>
    <col min="5" max="5" width="11.8515625" style="242" customWidth="1"/>
    <col min="6" max="6" width="6.28125" style="242" customWidth="1"/>
    <col min="7" max="7" width="12.140625" style="242" customWidth="1"/>
    <col min="8" max="8" width="8.57421875" style="242" customWidth="1"/>
    <col min="9" max="10" width="9.140625" style="242" customWidth="1"/>
    <col min="11" max="11" width="12.28125" style="242" customWidth="1"/>
    <col min="12" max="16384" width="9.140625" style="242" customWidth="1"/>
  </cols>
  <sheetData>
    <row r="1" spans="1:8" ht="17.25">
      <c r="A1" s="589" t="s">
        <v>1344</v>
      </c>
      <c r="B1" s="589"/>
      <c r="C1" s="589"/>
      <c r="D1" s="589"/>
      <c r="E1" s="589"/>
      <c r="F1" s="589"/>
      <c r="G1" s="589"/>
      <c r="H1" s="240"/>
    </row>
    <row r="2" spans="1:8" ht="17.25">
      <c r="A2" s="589" t="s">
        <v>3142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1310</v>
      </c>
      <c r="B3" s="240"/>
      <c r="C3" s="240"/>
      <c r="D3" s="240"/>
      <c r="E3" s="240"/>
      <c r="F3" s="240"/>
      <c r="G3" s="240"/>
      <c r="H3" s="352"/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501" t="s">
        <v>100</v>
      </c>
      <c r="G4" s="247" t="s">
        <v>2</v>
      </c>
      <c r="H4" s="245" t="s">
        <v>3</v>
      </c>
    </row>
    <row r="5" spans="1:11" ht="17.25">
      <c r="A5" s="248"/>
      <c r="B5" s="248"/>
      <c r="C5" s="249"/>
      <c r="D5" s="250" t="s">
        <v>0</v>
      </c>
      <c r="E5" s="250"/>
      <c r="F5" s="250"/>
      <c r="G5" s="251"/>
      <c r="H5" s="325"/>
      <c r="K5" s="299">
        <v>1284500</v>
      </c>
    </row>
    <row r="6" spans="1:11" ht="17.25">
      <c r="A6" s="253"/>
      <c r="B6" s="254"/>
      <c r="C6" s="113"/>
      <c r="D6" s="255"/>
      <c r="E6" s="255"/>
      <c r="F6" s="255"/>
      <c r="G6" s="256"/>
      <c r="H6" s="258"/>
      <c r="K6" s="299">
        <v>33714</v>
      </c>
    </row>
    <row r="7" spans="1:12" ht="17.25">
      <c r="A7" s="253" t="s">
        <v>1311</v>
      </c>
      <c r="B7" s="254" t="s">
        <v>1312</v>
      </c>
      <c r="C7" s="321" t="s">
        <v>1313</v>
      </c>
      <c r="D7" s="257">
        <v>33034560</v>
      </c>
      <c r="E7" s="257"/>
      <c r="F7" s="257"/>
      <c r="G7" s="256">
        <v>33034560</v>
      </c>
      <c r="H7" s="258"/>
      <c r="J7" s="342"/>
      <c r="K7" s="529">
        <v>1379548</v>
      </c>
      <c r="L7" s="305"/>
    </row>
    <row r="8" spans="1:12" ht="17.25">
      <c r="A8" s="253" t="s">
        <v>1315</v>
      </c>
      <c r="B8" s="254" t="s">
        <v>1314</v>
      </c>
      <c r="C8" s="237" t="s">
        <v>1316</v>
      </c>
      <c r="D8" s="255"/>
      <c r="E8" s="301">
        <v>33034560</v>
      </c>
      <c r="F8" s="255"/>
      <c r="G8" s="256">
        <v>0</v>
      </c>
      <c r="H8" s="258"/>
      <c r="J8" s="305"/>
      <c r="K8" s="306">
        <v>1079662</v>
      </c>
      <c r="L8" s="305"/>
    </row>
    <row r="9" spans="1:11" ht="17.25">
      <c r="A9" s="253"/>
      <c r="B9" s="254"/>
      <c r="C9" s="237"/>
      <c r="D9" s="257"/>
      <c r="E9" s="257"/>
      <c r="F9" s="257"/>
      <c r="G9" s="256"/>
      <c r="H9" s="258"/>
      <c r="K9" s="299">
        <v>15000</v>
      </c>
    </row>
    <row r="10" spans="1:11" ht="17.25">
      <c r="A10" s="253"/>
      <c r="B10" s="254"/>
      <c r="C10" s="237"/>
      <c r="D10" s="257"/>
      <c r="E10" s="257"/>
      <c r="F10" s="257"/>
      <c r="G10" s="256"/>
      <c r="H10" s="258"/>
      <c r="K10" s="299">
        <v>23482785.02</v>
      </c>
    </row>
    <row r="11" spans="1:11" ht="17.25">
      <c r="A11" s="344" t="s">
        <v>1583</v>
      </c>
      <c r="B11" s="326"/>
      <c r="C11" s="321" t="s">
        <v>1685</v>
      </c>
      <c r="D11" s="301">
        <v>5480500</v>
      </c>
      <c r="E11" s="255"/>
      <c r="F11" s="255"/>
      <c r="G11" s="302">
        <v>5480500</v>
      </c>
      <c r="H11" s="258"/>
      <c r="K11" s="299">
        <v>2038864.66</v>
      </c>
    </row>
    <row r="12" spans="1:11" ht="17.25">
      <c r="A12" s="253"/>
      <c r="B12" s="254"/>
      <c r="C12" s="113" t="s">
        <v>1686</v>
      </c>
      <c r="D12" s="257"/>
      <c r="E12" s="257"/>
      <c r="F12" s="257"/>
      <c r="G12" s="256"/>
      <c r="H12" s="258"/>
      <c r="K12" s="299">
        <v>7000</v>
      </c>
    </row>
    <row r="13" spans="1:11" ht="17.25">
      <c r="A13" s="253" t="s">
        <v>1583</v>
      </c>
      <c r="B13" s="254" t="s">
        <v>1687</v>
      </c>
      <c r="C13" s="113" t="s">
        <v>1688</v>
      </c>
      <c r="D13" s="257"/>
      <c r="E13" s="257">
        <v>5480500</v>
      </c>
      <c r="F13" s="257"/>
      <c r="G13" s="256">
        <f>G11-E13</f>
        <v>0</v>
      </c>
      <c r="H13" s="258"/>
      <c r="K13" s="299">
        <v>-252900</v>
      </c>
    </row>
    <row r="14" spans="1:11" ht="17.25">
      <c r="A14" s="253"/>
      <c r="B14" s="254"/>
      <c r="C14" s="113" t="s">
        <v>1892</v>
      </c>
      <c r="D14" s="257"/>
      <c r="E14" s="257">
        <v>-39000</v>
      </c>
      <c r="F14" s="257"/>
      <c r="G14" s="256">
        <f>G12-E14</f>
        <v>39000</v>
      </c>
      <c r="H14" s="258"/>
      <c r="K14" s="299">
        <f>SUM(K5:K13)</f>
        <v>29068173.68</v>
      </c>
    </row>
    <row r="15" spans="1:8" ht="17.25">
      <c r="A15" s="253"/>
      <c r="B15" s="254"/>
      <c r="C15" s="113" t="s">
        <v>3119</v>
      </c>
      <c r="D15" s="257"/>
      <c r="E15" s="257">
        <v>-6000</v>
      </c>
      <c r="F15" s="257"/>
      <c r="G15" s="256">
        <f>G13-E15</f>
        <v>6000</v>
      </c>
      <c r="H15" s="258"/>
    </row>
    <row r="16" spans="1:8" ht="17.25">
      <c r="A16" s="253"/>
      <c r="B16" s="254"/>
      <c r="C16" s="113"/>
      <c r="D16" s="257"/>
      <c r="E16" s="257"/>
      <c r="F16" s="257"/>
      <c r="G16" s="256"/>
      <c r="H16" s="258"/>
    </row>
    <row r="17" spans="1:8" ht="17.25">
      <c r="A17" s="300">
        <v>22317</v>
      </c>
      <c r="B17" s="326" t="s">
        <v>1701</v>
      </c>
      <c r="C17" s="113" t="s">
        <v>1702</v>
      </c>
      <c r="D17" s="257">
        <v>13377376</v>
      </c>
      <c r="E17" s="257"/>
      <c r="F17" s="257"/>
      <c r="G17" s="256">
        <v>13377376</v>
      </c>
      <c r="H17" s="258"/>
    </row>
    <row r="18" spans="1:8" ht="17.25">
      <c r="A18" s="253"/>
      <c r="B18" s="254" t="s">
        <v>1703</v>
      </c>
      <c r="C18" s="113" t="s">
        <v>1704</v>
      </c>
      <c r="D18" s="257"/>
      <c r="E18" s="303">
        <v>13377376</v>
      </c>
      <c r="F18" s="257"/>
      <c r="G18" s="256">
        <v>0</v>
      </c>
      <c r="H18" s="258"/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8" ht="17.25">
      <c r="A21" s="253" t="s">
        <v>2401</v>
      </c>
      <c r="B21" s="254" t="s">
        <v>2402</v>
      </c>
      <c r="C21" s="321" t="s">
        <v>2400</v>
      </c>
      <c r="D21" s="257">
        <v>51302532</v>
      </c>
      <c r="E21" s="257"/>
      <c r="F21" s="257"/>
      <c r="G21" s="256">
        <f>D21</f>
        <v>51302532</v>
      </c>
      <c r="H21" s="258"/>
    </row>
    <row r="22" spans="1:8" ht="17.25">
      <c r="A22" s="253" t="s">
        <v>2807</v>
      </c>
      <c r="B22" s="254" t="s">
        <v>2403</v>
      </c>
      <c r="C22" s="113" t="s">
        <v>2404</v>
      </c>
      <c r="D22" s="257"/>
      <c r="E22" s="257">
        <v>51302532</v>
      </c>
      <c r="F22" s="257"/>
      <c r="G22" s="256">
        <f>G21-E22</f>
        <v>0</v>
      </c>
      <c r="H22" s="258"/>
    </row>
    <row r="23" spans="1:8" ht="17.25">
      <c r="A23" s="253"/>
      <c r="B23" s="326"/>
      <c r="C23" s="113"/>
      <c r="D23" s="257"/>
      <c r="E23" s="257"/>
      <c r="F23" s="257"/>
      <c r="G23" s="256"/>
      <c r="H23" s="258"/>
    </row>
    <row r="24" spans="1:8" ht="17.25">
      <c r="A24" s="253"/>
      <c r="B24" s="254"/>
      <c r="C24" s="113"/>
      <c r="D24" s="257"/>
      <c r="E24" s="257"/>
      <c r="F24" s="257"/>
      <c r="G24" s="256"/>
      <c r="H24" s="258"/>
    </row>
    <row r="25" spans="1:8" ht="17.25">
      <c r="A25" s="253"/>
      <c r="B25" s="261"/>
      <c r="C25" s="239"/>
      <c r="D25" s="308"/>
      <c r="E25" s="308"/>
      <c r="F25" s="308"/>
      <c r="G25" s="309"/>
      <c r="H25" s="258"/>
    </row>
    <row r="26" spans="1:8" ht="18" thickBot="1">
      <c r="A26" s="253"/>
      <c r="B26" s="310"/>
      <c r="C26" s="298" t="s">
        <v>131</v>
      </c>
      <c r="D26" s="337">
        <f>SUM(D6:D24)</f>
        <v>103194968</v>
      </c>
      <c r="E26" s="337">
        <f>SUM(E6:E24)</f>
        <v>103149968</v>
      </c>
      <c r="F26" s="311">
        <f>SUM(F6:F24)</f>
        <v>0</v>
      </c>
      <c r="G26" s="328">
        <f>D26-E26-F26</f>
        <v>45000</v>
      </c>
      <c r="H26" s="258"/>
    </row>
    <row r="27" ht="18" thickTop="1"/>
    <row r="32" ht="17.25">
      <c r="D32" s="345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8515625" style="242" customWidth="1"/>
    <col min="2" max="2" width="7.7109375" style="242" customWidth="1"/>
    <col min="3" max="3" width="33.7109375" style="242" customWidth="1"/>
    <col min="4" max="4" width="11.00390625" style="242" customWidth="1"/>
    <col min="5" max="5" width="11.8515625" style="242" customWidth="1"/>
    <col min="6" max="6" width="9.7109375" style="242" customWidth="1"/>
    <col min="7" max="7" width="12.140625" style="242" customWidth="1"/>
    <col min="8" max="8" width="8.8515625" style="242" customWidth="1"/>
    <col min="9" max="9" width="9.140625" style="242" customWidth="1"/>
    <col min="10" max="10" width="9.8515625" style="242" bestFit="1" customWidth="1"/>
    <col min="11" max="11" width="12.8515625" style="242" customWidth="1"/>
    <col min="12" max="16384" width="9.140625" style="242" customWidth="1"/>
  </cols>
  <sheetData>
    <row r="1" spans="1:8" ht="17.25">
      <c r="A1" s="589" t="s">
        <v>705</v>
      </c>
      <c r="B1" s="589"/>
      <c r="C1" s="589"/>
      <c r="D1" s="589"/>
      <c r="E1" s="589"/>
      <c r="F1" s="589"/>
      <c r="G1" s="589"/>
      <c r="H1" s="240"/>
    </row>
    <row r="2" spans="1:8" ht="17.25">
      <c r="A2" s="589" t="s">
        <v>1159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1179</v>
      </c>
      <c r="B3" s="240"/>
      <c r="C3" s="240"/>
      <c r="D3" s="240"/>
      <c r="E3" s="240"/>
      <c r="F3" s="240"/>
      <c r="G3" s="240" t="s">
        <v>1180</v>
      </c>
      <c r="H3" s="352" t="s">
        <v>778</v>
      </c>
    </row>
    <row r="4" spans="1:8" ht="17.25">
      <c r="A4" s="323" t="s">
        <v>34</v>
      </c>
      <c r="B4" s="323" t="s">
        <v>18</v>
      </c>
      <c r="C4" s="320" t="s">
        <v>4</v>
      </c>
      <c r="D4" s="247" t="s">
        <v>33</v>
      </c>
      <c r="E4" s="247" t="s">
        <v>1</v>
      </c>
      <c r="F4" s="247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1" t="s">
        <v>0</v>
      </c>
      <c r="E5" s="251"/>
      <c r="F5" s="251"/>
      <c r="G5" s="251"/>
      <c r="H5" s="325"/>
    </row>
    <row r="6" spans="1:8" ht="17.25">
      <c r="A6" s="253" t="s">
        <v>740</v>
      </c>
      <c r="B6" s="254" t="s">
        <v>741</v>
      </c>
      <c r="C6" s="113" t="s">
        <v>743</v>
      </c>
      <c r="D6" s="256"/>
      <c r="E6" s="256"/>
      <c r="F6" s="256"/>
      <c r="G6" s="256"/>
      <c r="H6" s="258"/>
    </row>
    <row r="7" spans="1:12" ht="17.25">
      <c r="A7" s="253"/>
      <c r="B7" s="254"/>
      <c r="C7" s="371"/>
      <c r="D7" s="262"/>
      <c r="E7" s="262"/>
      <c r="F7" s="262"/>
      <c r="G7" s="256"/>
      <c r="H7" s="258"/>
      <c r="J7" s="342"/>
      <c r="K7" s="378"/>
      <c r="L7" s="305"/>
    </row>
    <row r="8" spans="1:12" ht="17.25">
      <c r="A8" s="259"/>
      <c r="B8" s="412" t="s">
        <v>857</v>
      </c>
      <c r="C8" s="379" t="s">
        <v>858</v>
      </c>
      <c r="D8" s="262"/>
      <c r="E8" s="262"/>
      <c r="F8" s="262"/>
      <c r="G8" s="262"/>
      <c r="H8" s="260" t="s">
        <v>859</v>
      </c>
      <c r="J8" s="342"/>
      <c r="K8" s="378">
        <v>3287978</v>
      </c>
      <c r="L8" s="305"/>
    </row>
    <row r="9" spans="1:12" ht="17.25">
      <c r="A9" s="259"/>
      <c r="B9" s="261"/>
      <c r="C9" s="379" t="s">
        <v>856</v>
      </c>
      <c r="D9" s="262"/>
      <c r="E9" s="262"/>
      <c r="F9" s="262"/>
      <c r="G9" s="262"/>
      <c r="H9" s="260"/>
      <c r="J9" s="342"/>
      <c r="K9" s="378">
        <v>1008519</v>
      </c>
      <c r="L9" s="305"/>
    </row>
    <row r="10" spans="1:12" ht="17.25">
      <c r="A10" s="259"/>
      <c r="B10" s="261"/>
      <c r="C10" s="239"/>
      <c r="D10" s="262"/>
      <c r="E10" s="262"/>
      <c r="F10" s="262"/>
      <c r="G10" s="262"/>
      <c r="H10" s="260"/>
      <c r="J10" s="342"/>
      <c r="K10" s="378">
        <f>K8-K9</f>
        <v>2279459</v>
      </c>
      <c r="L10" s="305"/>
    </row>
    <row r="11" spans="1:12" ht="17.25">
      <c r="A11" s="259"/>
      <c r="B11" s="261"/>
      <c r="C11" s="379"/>
      <c r="D11" s="262"/>
      <c r="E11" s="262"/>
      <c r="F11" s="262"/>
      <c r="G11" s="262"/>
      <c r="H11" s="260"/>
      <c r="J11" s="342"/>
      <c r="K11" s="378"/>
      <c r="L11" s="305"/>
    </row>
    <row r="12" spans="1:12" ht="17.25">
      <c r="A12" s="259"/>
      <c r="B12" s="261"/>
      <c r="C12" s="379"/>
      <c r="D12" s="262"/>
      <c r="E12" s="262"/>
      <c r="F12" s="262"/>
      <c r="G12" s="262"/>
      <c r="H12" s="260"/>
      <c r="J12" s="342"/>
      <c r="K12" s="378"/>
      <c r="L12" s="305"/>
    </row>
    <row r="13" spans="1:12" ht="17.25">
      <c r="A13" s="259"/>
      <c r="B13" s="261"/>
      <c r="C13" s="379" t="s">
        <v>860</v>
      </c>
      <c r="D13" s="262">
        <v>750000</v>
      </c>
      <c r="E13" s="262"/>
      <c r="F13" s="262"/>
      <c r="G13" s="262">
        <v>750000</v>
      </c>
      <c r="H13" s="350" t="s">
        <v>347</v>
      </c>
      <c r="J13" s="342"/>
      <c r="K13" s="378"/>
      <c r="L13" s="305"/>
    </row>
    <row r="14" spans="1:12" ht="17.25">
      <c r="A14" s="259"/>
      <c r="B14" s="261"/>
      <c r="C14" s="379" t="s">
        <v>861</v>
      </c>
      <c r="D14" s="262"/>
      <c r="E14" s="262"/>
      <c r="F14" s="262"/>
      <c r="G14" s="262"/>
      <c r="H14" s="351"/>
      <c r="J14" s="342"/>
      <c r="K14" s="378"/>
      <c r="L14" s="305"/>
    </row>
    <row r="15" spans="1:12" ht="17.25">
      <c r="A15" s="259"/>
      <c r="B15" s="261"/>
      <c r="C15" s="239"/>
      <c r="D15" s="262"/>
      <c r="E15" s="262"/>
      <c r="F15" s="262"/>
      <c r="G15" s="262"/>
      <c r="H15" s="351"/>
      <c r="J15" s="342"/>
      <c r="K15" s="378"/>
      <c r="L15" s="305"/>
    </row>
    <row r="16" spans="1:12" ht="17.25">
      <c r="A16" s="259"/>
      <c r="B16" s="261"/>
      <c r="C16" s="239"/>
      <c r="D16" s="262"/>
      <c r="E16" s="262"/>
      <c r="F16" s="262"/>
      <c r="G16" s="262"/>
      <c r="H16" s="351"/>
      <c r="J16" s="342"/>
      <c r="K16" s="378"/>
      <c r="L16" s="305"/>
    </row>
    <row r="17" spans="1:12" ht="17.25">
      <c r="A17" s="259"/>
      <c r="B17" s="261"/>
      <c r="C17" s="379" t="s">
        <v>862</v>
      </c>
      <c r="D17" s="262">
        <v>76000</v>
      </c>
      <c r="E17" s="262"/>
      <c r="F17" s="262"/>
      <c r="G17" s="262">
        <v>76000</v>
      </c>
      <c r="H17" s="260" t="s">
        <v>347</v>
      </c>
      <c r="J17" s="342"/>
      <c r="K17" s="378"/>
      <c r="L17" s="305"/>
    </row>
    <row r="18" spans="1:12" ht="18.75">
      <c r="A18" s="273"/>
      <c r="B18" s="233"/>
      <c r="C18" s="113"/>
      <c r="D18" s="262"/>
      <c r="E18" s="262"/>
      <c r="F18" s="262"/>
      <c r="G18" s="262"/>
      <c r="H18" s="260"/>
      <c r="J18" s="342"/>
      <c r="K18" s="378"/>
      <c r="L18" s="305"/>
    </row>
    <row r="19" spans="1:12" ht="17.25">
      <c r="A19" s="259"/>
      <c r="B19" s="261"/>
      <c r="C19" s="239"/>
      <c r="D19" s="262"/>
      <c r="E19" s="262"/>
      <c r="F19" s="262"/>
      <c r="G19" s="262"/>
      <c r="H19" s="351"/>
      <c r="J19" s="342"/>
      <c r="K19" s="378"/>
      <c r="L19" s="305"/>
    </row>
    <row r="20" spans="1:12" ht="17.25">
      <c r="A20" s="259"/>
      <c r="B20" s="261"/>
      <c r="C20" s="379" t="s">
        <v>863</v>
      </c>
      <c r="D20" s="262">
        <v>260000</v>
      </c>
      <c r="E20" s="262"/>
      <c r="F20" s="262"/>
      <c r="G20" s="262">
        <v>260000</v>
      </c>
      <c r="H20" s="351" t="s">
        <v>859</v>
      </c>
      <c r="J20" s="342"/>
      <c r="K20" s="378"/>
      <c r="L20" s="305"/>
    </row>
    <row r="21" spans="1:14" ht="17.25">
      <c r="A21" s="259"/>
      <c r="B21" s="261"/>
      <c r="C21" s="239"/>
      <c r="D21" s="262"/>
      <c r="E21" s="262"/>
      <c r="F21" s="262"/>
      <c r="G21" s="262"/>
      <c r="H21" s="351"/>
      <c r="J21" s="342"/>
      <c r="K21" s="378"/>
      <c r="L21" s="305"/>
      <c r="N21" s="305"/>
    </row>
    <row r="22" spans="1:12" ht="17.25">
      <c r="A22" s="259"/>
      <c r="B22" s="261"/>
      <c r="C22" s="379" t="s">
        <v>864</v>
      </c>
      <c r="D22" s="262">
        <v>380440</v>
      </c>
      <c r="E22" s="262"/>
      <c r="F22" s="262"/>
      <c r="G22" s="262">
        <v>380440</v>
      </c>
      <c r="H22" s="351" t="s">
        <v>1031</v>
      </c>
      <c r="J22" s="342"/>
      <c r="K22" s="378"/>
      <c r="L22" s="305"/>
    </row>
    <row r="23" spans="1:12" ht="18.75">
      <c r="A23" s="273"/>
      <c r="B23" s="233"/>
      <c r="C23" s="113"/>
      <c r="D23" s="262"/>
      <c r="E23" s="262"/>
      <c r="F23" s="346"/>
      <c r="G23" s="262"/>
      <c r="H23" s="351"/>
      <c r="J23" s="342"/>
      <c r="K23" s="378"/>
      <c r="L23" s="305"/>
    </row>
    <row r="24" spans="1:12" ht="17.25">
      <c r="A24" s="259"/>
      <c r="B24" s="261"/>
      <c r="C24" s="239"/>
      <c r="D24" s="262"/>
      <c r="E24" s="262"/>
      <c r="F24" s="262"/>
      <c r="G24" s="262"/>
      <c r="H24" s="351"/>
      <c r="J24" s="342"/>
      <c r="K24" s="378"/>
      <c r="L24" s="305"/>
    </row>
    <row r="25" spans="1:12" ht="17.25">
      <c r="A25" s="259"/>
      <c r="B25" s="412" t="s">
        <v>865</v>
      </c>
      <c r="C25" s="379" t="s">
        <v>866</v>
      </c>
      <c r="D25" s="262">
        <v>400000</v>
      </c>
      <c r="E25" s="262"/>
      <c r="F25" s="262"/>
      <c r="G25" s="262">
        <v>400000</v>
      </c>
      <c r="H25" s="357" t="s">
        <v>347</v>
      </c>
      <c r="J25" s="342"/>
      <c r="K25" s="378"/>
      <c r="L25" s="305"/>
    </row>
    <row r="26" spans="1:12" ht="17.25">
      <c r="A26" s="259"/>
      <c r="B26" s="261"/>
      <c r="C26" s="379" t="s">
        <v>867</v>
      </c>
      <c r="D26" s="262"/>
      <c r="E26" s="262"/>
      <c r="F26" s="262"/>
      <c r="G26" s="262"/>
      <c r="H26" s="357"/>
      <c r="J26" s="342"/>
      <c r="K26" s="378"/>
      <c r="L26" s="305"/>
    </row>
    <row r="27" spans="1:12" ht="17.25">
      <c r="A27" s="259"/>
      <c r="B27" s="261"/>
      <c r="C27" s="239"/>
      <c r="D27" s="262"/>
      <c r="E27" s="262"/>
      <c r="F27" s="262"/>
      <c r="G27" s="262"/>
      <c r="H27" s="357"/>
      <c r="J27" s="342"/>
      <c r="K27" s="378"/>
      <c r="L27" s="305"/>
    </row>
    <row r="28" spans="1:12" ht="18.75">
      <c r="A28" s="259"/>
      <c r="B28" s="261"/>
      <c r="C28" s="425" t="s">
        <v>868</v>
      </c>
      <c r="D28" s="262">
        <v>120000</v>
      </c>
      <c r="E28" s="262"/>
      <c r="F28" s="262"/>
      <c r="G28" s="262">
        <v>120000</v>
      </c>
      <c r="H28" s="357" t="s">
        <v>347</v>
      </c>
      <c r="J28" s="342"/>
      <c r="K28" s="378"/>
      <c r="L28" s="305"/>
    </row>
    <row r="29" spans="1:12" ht="17.25">
      <c r="A29" s="259"/>
      <c r="B29" s="261"/>
      <c r="C29" s="239"/>
      <c r="D29" s="262"/>
      <c r="E29" s="262"/>
      <c r="F29" s="262"/>
      <c r="G29" s="262"/>
      <c r="H29" s="357"/>
      <c r="J29" s="342"/>
      <c r="K29" s="378"/>
      <c r="L29" s="305"/>
    </row>
    <row r="30" spans="1:12" ht="17.25">
      <c r="A30" s="259"/>
      <c r="B30" s="261"/>
      <c r="C30" s="239" t="s">
        <v>870</v>
      </c>
      <c r="D30" s="262">
        <v>118700</v>
      </c>
      <c r="E30" s="262"/>
      <c r="F30" s="262"/>
      <c r="G30" s="262">
        <v>118700</v>
      </c>
      <c r="H30" s="351" t="s">
        <v>931</v>
      </c>
      <c r="J30" s="342"/>
      <c r="K30" s="378"/>
      <c r="L30" s="305"/>
    </row>
    <row r="31" spans="1:12" ht="17.25">
      <c r="A31" s="259"/>
      <c r="B31" s="261"/>
      <c r="C31" s="239" t="s">
        <v>869</v>
      </c>
      <c r="D31" s="262"/>
      <c r="E31" s="262"/>
      <c r="F31" s="262"/>
      <c r="G31" s="262"/>
      <c r="H31" s="351"/>
      <c r="J31" s="342"/>
      <c r="K31" s="378"/>
      <c r="L31" s="305"/>
    </row>
    <row r="32" spans="1:12" ht="17.25">
      <c r="A32" s="259"/>
      <c r="B32" s="261"/>
      <c r="C32" s="239"/>
      <c r="D32" s="262"/>
      <c r="E32" s="262"/>
      <c r="F32" s="437"/>
      <c r="G32" s="262"/>
      <c r="H32" s="351"/>
      <c r="J32" s="342"/>
      <c r="K32" s="378"/>
      <c r="L32" s="305"/>
    </row>
    <row r="33" spans="1:12" ht="17.25">
      <c r="A33" s="259"/>
      <c r="B33" s="261"/>
      <c r="C33" s="239"/>
      <c r="D33" s="262"/>
      <c r="E33" s="262"/>
      <c r="F33" s="437"/>
      <c r="G33" s="262"/>
      <c r="H33" s="351"/>
      <c r="J33" s="342"/>
      <c r="K33" s="378"/>
      <c r="L33" s="305"/>
    </row>
    <row r="34" spans="1:12" ht="17.25">
      <c r="A34" s="259"/>
      <c r="B34" s="261"/>
      <c r="C34" s="239" t="s">
        <v>932</v>
      </c>
      <c r="D34" s="262">
        <v>227800</v>
      </c>
      <c r="E34" s="262"/>
      <c r="F34" s="262"/>
      <c r="G34" s="262">
        <v>227800</v>
      </c>
      <c r="H34" s="351" t="s">
        <v>931</v>
      </c>
      <c r="J34" s="306">
        <v>92400</v>
      </c>
      <c r="K34" s="378"/>
      <c r="L34" s="305"/>
    </row>
    <row r="35" spans="1:12" ht="17.25">
      <c r="A35" s="259"/>
      <c r="B35" s="261"/>
      <c r="C35" s="239"/>
      <c r="D35" s="262"/>
      <c r="E35" s="262"/>
      <c r="F35" s="262"/>
      <c r="G35" s="262"/>
      <c r="H35" s="351"/>
      <c r="J35" s="306" t="e">
        <f>#REF!-J34</f>
        <v>#REF!</v>
      </c>
      <c r="K35" s="378"/>
      <c r="L35" s="305"/>
    </row>
    <row r="36" spans="1:12" ht="17.25">
      <c r="A36" s="259"/>
      <c r="B36" s="261"/>
      <c r="C36" s="239"/>
      <c r="D36" s="262"/>
      <c r="E36" s="262"/>
      <c r="F36" s="262"/>
      <c r="G36" s="262"/>
      <c r="H36" s="351"/>
      <c r="J36" s="342"/>
      <c r="K36" s="378"/>
      <c r="L36" s="305"/>
    </row>
    <row r="37" spans="1:11" ht="17.25">
      <c r="A37" s="253"/>
      <c r="B37" s="254"/>
      <c r="C37" s="113"/>
      <c r="D37" s="262"/>
      <c r="E37" s="262"/>
      <c r="F37" s="262"/>
      <c r="G37" s="262"/>
      <c r="H37" s="258"/>
      <c r="K37" s="413" t="s">
        <v>1093</v>
      </c>
    </row>
    <row r="38" spans="1:11" ht="17.25">
      <c r="A38" s="253"/>
      <c r="B38" s="412" t="s">
        <v>871</v>
      </c>
      <c r="C38" s="379" t="s">
        <v>872</v>
      </c>
      <c r="D38" s="262">
        <v>240000</v>
      </c>
      <c r="E38" s="262"/>
      <c r="F38" s="262"/>
      <c r="G38" s="262">
        <v>240000</v>
      </c>
      <c r="H38" s="258" t="s">
        <v>347</v>
      </c>
      <c r="K38" s="416" t="s">
        <v>1094</v>
      </c>
    </row>
    <row r="39" spans="1:11" ht="17.25">
      <c r="A39" s="253"/>
      <c r="B39" s="254"/>
      <c r="C39" s="113"/>
      <c r="D39" s="262"/>
      <c r="E39" s="262"/>
      <c r="F39" s="262"/>
      <c r="G39" s="262"/>
      <c r="H39" s="258"/>
      <c r="K39" s="416" t="s">
        <v>1095</v>
      </c>
    </row>
    <row r="40" spans="1:11" ht="17.25">
      <c r="A40" s="253"/>
      <c r="B40" s="254"/>
      <c r="C40" s="239"/>
      <c r="D40" s="262"/>
      <c r="E40" s="262"/>
      <c r="F40" s="262"/>
      <c r="G40" s="262"/>
      <c r="H40" s="351"/>
      <c r="K40" s="413" t="s">
        <v>1096</v>
      </c>
    </row>
    <row r="41" spans="1:8" ht="17.25">
      <c r="A41" s="253"/>
      <c r="B41" s="254"/>
      <c r="C41" s="239"/>
      <c r="D41" s="262"/>
      <c r="E41" s="262"/>
      <c r="F41" s="262"/>
      <c r="G41" s="262"/>
      <c r="H41" s="351"/>
    </row>
    <row r="42" spans="1:8" ht="17.25">
      <c r="A42" s="253"/>
      <c r="B42" s="254"/>
      <c r="C42" s="239" t="s">
        <v>933</v>
      </c>
      <c r="D42" s="262">
        <v>100000</v>
      </c>
      <c r="E42" s="262"/>
      <c r="F42" s="262"/>
      <c r="G42" s="262">
        <v>100000</v>
      </c>
      <c r="H42" s="351" t="s">
        <v>875</v>
      </c>
    </row>
    <row r="43" spans="1:8" ht="17.25">
      <c r="A43" s="253"/>
      <c r="B43" s="254"/>
      <c r="C43" s="239" t="s">
        <v>874</v>
      </c>
      <c r="D43" s="262"/>
      <c r="E43" s="262"/>
      <c r="F43" s="262"/>
      <c r="G43" s="262"/>
      <c r="H43" s="351" t="s">
        <v>39</v>
      </c>
    </row>
    <row r="44" spans="1:8" ht="17.25">
      <c r="A44" s="424"/>
      <c r="B44" s="254"/>
      <c r="C44" s="239"/>
      <c r="D44" s="262"/>
      <c r="E44" s="262"/>
      <c r="F44" s="262"/>
      <c r="G44" s="262"/>
      <c r="H44" s="258"/>
    </row>
    <row r="45" spans="1:8" ht="17.25">
      <c r="A45" s="253"/>
      <c r="B45" s="254"/>
      <c r="C45" s="239"/>
      <c r="D45" s="262"/>
      <c r="E45" s="262"/>
      <c r="F45" s="262"/>
      <c r="G45" s="262"/>
      <c r="H45" s="258"/>
    </row>
    <row r="46" spans="1:8" ht="17.25">
      <c r="A46" s="253"/>
      <c r="B46" s="254"/>
      <c r="C46" s="239"/>
      <c r="D46" s="262"/>
      <c r="E46" s="262"/>
      <c r="F46" s="262"/>
      <c r="G46" s="262"/>
      <c r="H46" s="258"/>
    </row>
    <row r="47" spans="1:8" ht="17.25">
      <c r="A47" s="253"/>
      <c r="B47" s="412" t="s">
        <v>877</v>
      </c>
      <c r="C47" s="239" t="s">
        <v>934</v>
      </c>
      <c r="D47" s="262">
        <v>53650</v>
      </c>
      <c r="E47" s="262"/>
      <c r="F47" s="262"/>
      <c r="G47" s="262">
        <v>53650</v>
      </c>
      <c r="H47" s="258" t="s">
        <v>708</v>
      </c>
    </row>
    <row r="48" spans="1:8" ht="17.25">
      <c r="A48" s="253"/>
      <c r="B48" s="254"/>
      <c r="C48" s="239" t="s">
        <v>935</v>
      </c>
      <c r="D48" s="262"/>
      <c r="E48" s="262"/>
      <c r="F48" s="262"/>
      <c r="G48" s="262"/>
      <c r="H48" s="258"/>
    </row>
    <row r="49" spans="1:8" ht="17.25">
      <c r="A49" s="253"/>
      <c r="B49" s="254"/>
      <c r="C49" s="239"/>
      <c r="D49" s="262"/>
      <c r="E49" s="262"/>
      <c r="F49" s="262"/>
      <c r="G49" s="262"/>
      <c r="H49" s="258"/>
    </row>
    <row r="50" spans="1:8" ht="17.25">
      <c r="A50" s="253"/>
      <c r="B50" s="254"/>
      <c r="C50" s="239"/>
      <c r="D50" s="262"/>
      <c r="E50" s="262"/>
      <c r="F50" s="262"/>
      <c r="G50" s="262"/>
      <c r="H50" s="258"/>
    </row>
    <row r="51" spans="1:8" ht="17.25">
      <c r="A51" s="253"/>
      <c r="B51" s="254"/>
      <c r="C51" s="113"/>
      <c r="D51" s="262"/>
      <c r="E51" s="262"/>
      <c r="F51" s="262"/>
      <c r="G51" s="262"/>
      <c r="H51" s="258"/>
    </row>
    <row r="52" spans="1:8" ht="17.25">
      <c r="A52" s="253"/>
      <c r="B52" s="412" t="s">
        <v>876</v>
      </c>
      <c r="C52" s="379" t="s">
        <v>878</v>
      </c>
      <c r="D52" s="262">
        <v>132460</v>
      </c>
      <c r="E52" s="262"/>
      <c r="F52" s="262"/>
      <c r="G52" s="262">
        <v>132460</v>
      </c>
      <c r="H52" s="258" t="s">
        <v>46</v>
      </c>
    </row>
    <row r="53" spans="1:8" ht="17.25">
      <c r="A53" s="253"/>
      <c r="B53" s="261"/>
      <c r="C53" s="379"/>
      <c r="D53" s="262"/>
      <c r="E53" s="262"/>
      <c r="F53" s="262"/>
      <c r="G53" s="262"/>
      <c r="H53" s="258"/>
    </row>
    <row r="54" spans="1:8" ht="17.25">
      <c r="A54" s="253"/>
      <c r="B54" s="254"/>
      <c r="C54" s="379" t="s">
        <v>879</v>
      </c>
      <c r="D54" s="262">
        <v>55000</v>
      </c>
      <c r="E54" s="262"/>
      <c r="F54" s="262"/>
      <c r="G54" s="262">
        <v>55000</v>
      </c>
      <c r="H54" s="258" t="s">
        <v>46</v>
      </c>
    </row>
    <row r="55" spans="1:8" ht="17.25">
      <c r="A55" s="253" t="s">
        <v>840</v>
      </c>
      <c r="B55" s="254" t="s">
        <v>845</v>
      </c>
      <c r="C55" s="239" t="s">
        <v>846</v>
      </c>
      <c r="D55" s="262"/>
      <c r="E55" s="262">
        <v>50000</v>
      </c>
      <c r="F55" s="262"/>
      <c r="G55" s="262">
        <f>G54-E55</f>
        <v>5000</v>
      </c>
      <c r="H55" s="258"/>
    </row>
    <row r="56" spans="1:8" ht="18.75">
      <c r="A56" s="273" t="s">
        <v>1206</v>
      </c>
      <c r="B56" s="233"/>
      <c r="C56" s="113" t="s">
        <v>1207</v>
      </c>
      <c r="D56" s="262">
        <v>-5000</v>
      </c>
      <c r="E56" s="262"/>
      <c r="F56" s="262"/>
      <c r="G56" s="262">
        <f>G55+D56</f>
        <v>0</v>
      </c>
      <c r="H56" s="258"/>
    </row>
    <row r="57" spans="1:8" ht="17.25">
      <c r="A57" s="253"/>
      <c r="B57" s="254"/>
      <c r="C57" s="239"/>
      <c r="D57" s="262"/>
      <c r="E57" s="262"/>
      <c r="F57" s="262"/>
      <c r="G57" s="262"/>
      <c r="H57" s="258"/>
    </row>
    <row r="58" spans="1:8" ht="17.25">
      <c r="A58" s="253"/>
      <c r="B58" s="412" t="s">
        <v>880</v>
      </c>
      <c r="C58" s="379" t="s">
        <v>881</v>
      </c>
      <c r="D58" s="262">
        <v>8000</v>
      </c>
      <c r="E58" s="262"/>
      <c r="F58" s="262"/>
      <c r="G58" s="262">
        <v>8000</v>
      </c>
      <c r="H58" s="258" t="s">
        <v>47</v>
      </c>
    </row>
    <row r="59" spans="1:8" ht="17.25">
      <c r="A59" s="253"/>
      <c r="B59" s="254"/>
      <c r="C59" s="239"/>
      <c r="D59" s="262"/>
      <c r="E59" s="262"/>
      <c r="F59" s="262"/>
      <c r="G59" s="262">
        <v>0</v>
      </c>
      <c r="H59" s="258"/>
    </row>
    <row r="60" spans="1:8" ht="17.25">
      <c r="A60" s="253"/>
      <c r="B60" s="254"/>
      <c r="C60" s="239"/>
      <c r="D60" s="262"/>
      <c r="E60" s="262"/>
      <c r="F60" s="262"/>
      <c r="G60" s="262"/>
      <c r="H60" s="258"/>
    </row>
    <row r="61" spans="1:8" ht="17.25">
      <c r="A61" s="253"/>
      <c r="B61" s="254"/>
      <c r="C61" s="239" t="s">
        <v>882</v>
      </c>
      <c r="D61" s="262">
        <v>199230</v>
      </c>
      <c r="E61" s="262"/>
      <c r="F61" s="262"/>
      <c r="G61" s="262">
        <v>199230</v>
      </c>
      <c r="H61" s="258" t="s">
        <v>883</v>
      </c>
    </row>
    <row r="62" spans="1:8" ht="17.25">
      <c r="A62" s="259"/>
      <c r="B62" s="261"/>
      <c r="C62" s="239" t="s">
        <v>1183</v>
      </c>
      <c r="D62" s="262"/>
      <c r="E62" s="262"/>
      <c r="F62" s="262"/>
      <c r="G62" s="262" t="e">
        <f>#REF!-E62-F62</f>
        <v>#REF!</v>
      </c>
      <c r="H62" s="258"/>
    </row>
    <row r="63" spans="1:8" ht="18.75">
      <c r="A63" s="273" t="s">
        <v>1206</v>
      </c>
      <c r="B63" s="233"/>
      <c r="C63" s="113" t="s">
        <v>1207</v>
      </c>
      <c r="D63" s="262">
        <v>-17595</v>
      </c>
      <c r="E63" s="262"/>
      <c r="F63" s="262"/>
      <c r="G63" s="262" t="e">
        <f>G62+D63</f>
        <v>#REF!</v>
      </c>
      <c r="H63" s="258"/>
    </row>
    <row r="64" spans="1:9" ht="18.75">
      <c r="A64" s="449" t="s">
        <v>1212</v>
      </c>
      <c r="B64" s="439" t="s">
        <v>1230</v>
      </c>
      <c r="C64" s="239" t="s">
        <v>1231</v>
      </c>
      <c r="D64" s="262"/>
      <c r="E64" s="262">
        <v>3115</v>
      </c>
      <c r="F64" s="262"/>
      <c r="G64" s="262" t="e">
        <f>G63-E64</f>
        <v>#REF!</v>
      </c>
      <c r="H64" s="258"/>
      <c r="I64" s="242">
        <v>910</v>
      </c>
    </row>
    <row r="65" spans="1:8" ht="17.25">
      <c r="A65" s="259"/>
      <c r="B65" s="261"/>
      <c r="C65" s="239"/>
      <c r="D65" s="262"/>
      <c r="E65" s="262"/>
      <c r="F65" s="262"/>
      <c r="G65" s="262"/>
      <c r="H65" s="258"/>
    </row>
    <row r="66" spans="1:8" ht="17.25">
      <c r="A66" s="253"/>
      <c r="B66" s="254"/>
      <c r="C66" s="239" t="s">
        <v>936</v>
      </c>
      <c r="D66" s="262">
        <v>318830</v>
      </c>
      <c r="E66" s="262"/>
      <c r="F66" s="262"/>
      <c r="G66" s="262">
        <v>318830</v>
      </c>
      <c r="H66" s="258" t="s">
        <v>884</v>
      </c>
    </row>
    <row r="67" spans="1:8" ht="17.25">
      <c r="A67" s="253"/>
      <c r="B67" s="254"/>
      <c r="C67" s="239" t="s">
        <v>937</v>
      </c>
      <c r="D67" s="262"/>
      <c r="E67" s="262"/>
      <c r="F67" s="262"/>
      <c r="G67" s="262"/>
      <c r="H67" s="258"/>
    </row>
    <row r="68" spans="1:8" ht="17.25">
      <c r="A68" s="424">
        <v>42922</v>
      </c>
      <c r="B68" s="254" t="s">
        <v>1092</v>
      </c>
      <c r="C68" s="239" t="s">
        <v>818</v>
      </c>
      <c r="D68" s="262"/>
      <c r="E68" s="262">
        <v>2250</v>
      </c>
      <c r="F68" s="262"/>
      <c r="G68" s="262">
        <f>G66-E68</f>
        <v>316580</v>
      </c>
      <c r="H68" s="258"/>
    </row>
    <row r="69" spans="1:8" ht="17.25">
      <c r="A69" s="424" t="s">
        <v>1120</v>
      </c>
      <c r="B69" s="254" t="s">
        <v>1122</v>
      </c>
      <c r="C69" s="239" t="s">
        <v>802</v>
      </c>
      <c r="D69" s="262"/>
      <c r="E69" s="262">
        <v>151900</v>
      </c>
      <c r="F69" s="262"/>
      <c r="G69" s="262">
        <f>G68-E69</f>
        <v>164680</v>
      </c>
      <c r="H69" s="258"/>
    </row>
    <row r="70" spans="1:8" ht="17.25">
      <c r="A70" s="424" t="s">
        <v>1131</v>
      </c>
      <c r="B70" s="254" t="s">
        <v>1132</v>
      </c>
      <c r="C70" s="239" t="s">
        <v>818</v>
      </c>
      <c r="D70" s="262"/>
      <c r="E70" s="262">
        <v>975</v>
      </c>
      <c r="F70" s="262"/>
      <c r="G70" s="262">
        <f>G69-E70</f>
        <v>163705</v>
      </c>
      <c r="H70" s="258"/>
    </row>
    <row r="71" spans="1:8" ht="17.25">
      <c r="A71" s="424" t="s">
        <v>1146</v>
      </c>
      <c r="B71" s="254" t="s">
        <v>1150</v>
      </c>
      <c r="C71" s="239" t="s">
        <v>1151</v>
      </c>
      <c r="D71" s="262"/>
      <c r="E71" s="262">
        <v>1100</v>
      </c>
      <c r="F71" s="262"/>
      <c r="G71" s="262">
        <f>G70-E71</f>
        <v>162605</v>
      </c>
      <c r="H71" s="258"/>
    </row>
    <row r="72" spans="1:8" ht="17.25">
      <c r="A72" s="424"/>
      <c r="B72" s="254" t="s">
        <v>1155</v>
      </c>
      <c r="C72" s="239" t="s">
        <v>720</v>
      </c>
      <c r="D72" s="262"/>
      <c r="E72" s="262">
        <v>25565</v>
      </c>
      <c r="F72" s="262"/>
      <c r="G72" s="262">
        <f>G71-E72</f>
        <v>137040</v>
      </c>
      <c r="H72" s="258"/>
    </row>
    <row r="73" spans="1:8" ht="17.25">
      <c r="A73" s="424" t="s">
        <v>1193</v>
      </c>
      <c r="B73" s="254" t="s">
        <v>1176</v>
      </c>
      <c r="C73" s="239" t="s">
        <v>1177</v>
      </c>
      <c r="D73" s="262"/>
      <c r="E73" s="262">
        <v>14000</v>
      </c>
      <c r="F73" s="262"/>
      <c r="G73" s="262">
        <f>G72-E73-F73</f>
        <v>123040</v>
      </c>
      <c r="H73" s="258"/>
    </row>
    <row r="74" spans="1:8" ht="17.25">
      <c r="A74" s="424" t="s">
        <v>1189</v>
      </c>
      <c r="B74" s="254" t="s">
        <v>1192</v>
      </c>
      <c r="C74" s="239" t="s">
        <v>1121</v>
      </c>
      <c r="D74" s="262"/>
      <c r="E74" s="262">
        <v>61810</v>
      </c>
      <c r="F74" s="262"/>
      <c r="G74" s="262">
        <f>G73-E74-F74</f>
        <v>61230</v>
      </c>
      <c r="H74" s="258"/>
    </row>
    <row r="75" spans="1:8" ht="17.25">
      <c r="A75" s="424" t="s">
        <v>1236</v>
      </c>
      <c r="B75" s="254" t="s">
        <v>1247</v>
      </c>
      <c r="C75" s="239" t="s">
        <v>1237</v>
      </c>
      <c r="D75" s="262"/>
      <c r="E75" s="262">
        <v>20232</v>
      </c>
      <c r="F75" s="262"/>
      <c r="G75" s="262">
        <f>G74-E75-F75</f>
        <v>40998</v>
      </c>
      <c r="H75" s="258"/>
    </row>
    <row r="76" spans="1:8" ht="17.25">
      <c r="A76" s="424" t="s">
        <v>1236</v>
      </c>
      <c r="B76" s="254" t="s">
        <v>1248</v>
      </c>
      <c r="C76" s="239" t="s">
        <v>1249</v>
      </c>
      <c r="D76" s="262"/>
      <c r="E76" s="262">
        <v>40998</v>
      </c>
      <c r="F76" s="262"/>
      <c r="G76" s="262">
        <f>G75-E76-F76</f>
        <v>0</v>
      </c>
      <c r="H76" s="258"/>
    </row>
    <row r="77" spans="1:8" ht="17.25">
      <c r="A77" s="253"/>
      <c r="B77" s="254"/>
      <c r="C77" s="239"/>
      <c r="D77" s="262"/>
      <c r="E77" s="262"/>
      <c r="F77" s="262"/>
      <c r="G77" s="262"/>
      <c r="H77" s="258"/>
    </row>
    <row r="78" spans="1:8" ht="17.25">
      <c r="A78" s="253"/>
      <c r="B78" s="254"/>
      <c r="C78" s="239" t="s">
        <v>938</v>
      </c>
      <c r="D78" s="262">
        <v>74300</v>
      </c>
      <c r="E78" s="262"/>
      <c r="F78" s="262"/>
      <c r="G78" s="262">
        <v>74300</v>
      </c>
      <c r="H78" s="258" t="s">
        <v>940</v>
      </c>
    </row>
    <row r="79" spans="1:8" ht="17.25">
      <c r="A79" s="253"/>
      <c r="B79" s="254"/>
      <c r="C79" s="239" t="s">
        <v>939</v>
      </c>
      <c r="D79" s="262"/>
      <c r="E79" s="262"/>
      <c r="F79" s="262"/>
      <c r="G79" s="262"/>
      <c r="H79" s="258"/>
    </row>
    <row r="80" spans="1:8" ht="17.25">
      <c r="A80" s="253" t="s">
        <v>971</v>
      </c>
      <c r="B80" s="254" t="s">
        <v>972</v>
      </c>
      <c r="C80" s="239" t="s">
        <v>974</v>
      </c>
      <c r="D80" s="262"/>
      <c r="E80" s="262">
        <v>656.5</v>
      </c>
      <c r="F80" s="262"/>
      <c r="G80" s="262">
        <f>G78-E80</f>
        <v>73643.5</v>
      </c>
      <c r="H80" s="258"/>
    </row>
    <row r="81" spans="1:8" ht="17.25">
      <c r="A81" s="253"/>
      <c r="B81" s="254" t="s">
        <v>1035</v>
      </c>
      <c r="C81" s="239" t="s">
        <v>973</v>
      </c>
      <c r="D81" s="262"/>
      <c r="E81" s="262">
        <v>637.5</v>
      </c>
      <c r="F81" s="262"/>
      <c r="G81" s="262">
        <f>G80-E81</f>
        <v>73006</v>
      </c>
      <c r="H81" s="258"/>
    </row>
    <row r="82" spans="1:8" ht="17.25">
      <c r="A82" s="253" t="s">
        <v>1038</v>
      </c>
      <c r="B82" s="254" t="s">
        <v>1036</v>
      </c>
      <c r="C82" s="239" t="s">
        <v>1037</v>
      </c>
      <c r="D82" s="262"/>
      <c r="E82" s="262">
        <v>1380</v>
      </c>
      <c r="F82" s="262"/>
      <c r="G82" s="262">
        <f>G81-E82</f>
        <v>71626</v>
      </c>
      <c r="H82" s="258"/>
    </row>
    <row r="83" spans="1:8" ht="17.25">
      <c r="A83" s="253" t="s">
        <v>1068</v>
      </c>
      <c r="B83" s="254" t="s">
        <v>1069</v>
      </c>
      <c r="C83" s="239" t="s">
        <v>1067</v>
      </c>
      <c r="D83" s="262"/>
      <c r="E83" s="262">
        <v>737</v>
      </c>
      <c r="F83" s="262"/>
      <c r="G83" s="262">
        <f>G82-E83</f>
        <v>70889</v>
      </c>
      <c r="H83" s="258"/>
    </row>
    <row r="84" spans="1:8" ht="17.25">
      <c r="A84" s="253" t="s">
        <v>1131</v>
      </c>
      <c r="B84" s="254" t="s">
        <v>1134</v>
      </c>
      <c r="C84" s="239" t="s">
        <v>1135</v>
      </c>
      <c r="D84" s="262"/>
      <c r="E84" s="262">
        <v>34880</v>
      </c>
      <c r="F84" s="262"/>
      <c r="G84" s="262">
        <f>G83-E84</f>
        <v>36009</v>
      </c>
      <c r="H84" s="258"/>
    </row>
    <row r="85" spans="1:8" ht="17.25">
      <c r="A85" s="253" t="s">
        <v>1144</v>
      </c>
      <c r="B85" s="254" t="s">
        <v>1148</v>
      </c>
      <c r="C85" s="239" t="s">
        <v>1149</v>
      </c>
      <c r="D85" s="262"/>
      <c r="E85" s="262">
        <v>8800</v>
      </c>
      <c r="F85" s="262"/>
      <c r="G85" s="262">
        <f>G84-E85</f>
        <v>27209</v>
      </c>
      <c r="H85" s="258"/>
    </row>
    <row r="86" spans="1:8" ht="18.75">
      <c r="A86" s="273" t="s">
        <v>1206</v>
      </c>
      <c r="B86" s="233"/>
      <c r="C86" s="113" t="s">
        <v>1207</v>
      </c>
      <c r="D86" s="262">
        <v>-27209</v>
      </c>
      <c r="E86" s="262"/>
      <c r="F86" s="262"/>
      <c r="G86" s="262">
        <f>G85+D86</f>
        <v>0</v>
      </c>
      <c r="H86" s="258"/>
    </row>
    <row r="87" spans="1:9" ht="17.25">
      <c r="A87" s="253"/>
      <c r="B87" s="254"/>
      <c r="C87" s="239" t="s">
        <v>1171</v>
      </c>
      <c r="D87" s="262"/>
      <c r="E87" s="262">
        <v>-641</v>
      </c>
      <c r="F87" s="346"/>
      <c r="G87" s="262">
        <f>G86-E87</f>
        <v>641</v>
      </c>
      <c r="H87" s="258"/>
      <c r="I87" s="242">
        <v>641</v>
      </c>
    </row>
    <row r="88" spans="1:8" ht="17.25">
      <c r="A88" s="253"/>
      <c r="B88" s="254"/>
      <c r="C88" s="239"/>
      <c r="D88" s="262"/>
      <c r="E88" s="262"/>
      <c r="F88" s="346"/>
      <c r="G88" s="262"/>
      <c r="H88" s="258"/>
    </row>
    <row r="89" spans="1:8" ht="17.25">
      <c r="A89" s="253"/>
      <c r="B89" s="254"/>
      <c r="C89" s="239"/>
      <c r="D89" s="262"/>
      <c r="E89" s="262"/>
      <c r="F89" s="262"/>
      <c r="G89" s="262"/>
      <c r="H89" s="258"/>
    </row>
    <row r="90" spans="1:8" ht="17.25">
      <c r="A90" s="253"/>
      <c r="B90" s="254"/>
      <c r="C90" s="239" t="s">
        <v>885</v>
      </c>
      <c r="D90" s="262">
        <v>245840</v>
      </c>
      <c r="E90" s="262"/>
      <c r="F90" s="262"/>
      <c r="G90" s="262">
        <v>245840</v>
      </c>
      <c r="H90" s="258" t="s">
        <v>1030</v>
      </c>
    </row>
    <row r="91" spans="1:8" ht="17.25">
      <c r="A91" s="259" t="s">
        <v>776</v>
      </c>
      <c r="B91" s="261" t="s">
        <v>709</v>
      </c>
      <c r="C91" s="239" t="s">
        <v>710</v>
      </c>
      <c r="D91" s="262"/>
      <c r="E91" s="262">
        <v>28600</v>
      </c>
      <c r="F91" s="262"/>
      <c r="G91" s="262">
        <f>G90-E91</f>
        <v>217240</v>
      </c>
      <c r="H91" s="258"/>
    </row>
    <row r="92" spans="1:8" ht="17.25">
      <c r="A92" s="253"/>
      <c r="B92" s="261" t="s">
        <v>712</v>
      </c>
      <c r="C92" s="239" t="s">
        <v>711</v>
      </c>
      <c r="D92" s="262"/>
      <c r="E92" s="262">
        <v>8450</v>
      </c>
      <c r="F92" s="262"/>
      <c r="G92" s="262">
        <f aca="true" t="shared" si="0" ref="G92:G103">G91-E92</f>
        <v>208790</v>
      </c>
      <c r="H92" s="258"/>
    </row>
    <row r="93" spans="1:8" ht="17.25">
      <c r="A93" s="259" t="s">
        <v>761</v>
      </c>
      <c r="B93" s="261" t="s">
        <v>762</v>
      </c>
      <c r="C93" s="239" t="s">
        <v>760</v>
      </c>
      <c r="D93" s="262"/>
      <c r="E93" s="262">
        <v>31200</v>
      </c>
      <c r="F93" s="262"/>
      <c r="G93" s="262">
        <f t="shared" si="0"/>
        <v>177590</v>
      </c>
      <c r="H93" s="258"/>
    </row>
    <row r="94" spans="1:8" ht="17.25">
      <c r="A94" s="253"/>
      <c r="B94" s="261"/>
      <c r="C94" s="239"/>
      <c r="D94" s="262"/>
      <c r="E94" s="262"/>
      <c r="F94" s="262"/>
      <c r="G94" s="262">
        <f t="shared" si="0"/>
        <v>177590</v>
      </c>
      <c r="H94" s="258"/>
    </row>
    <row r="95" spans="1:8" ht="17.25">
      <c r="A95" s="259" t="s">
        <v>763</v>
      </c>
      <c r="B95" s="261" t="s">
        <v>765</v>
      </c>
      <c r="C95" s="239" t="s">
        <v>764</v>
      </c>
      <c r="D95" s="262"/>
      <c r="E95" s="262">
        <v>900</v>
      </c>
      <c r="F95" s="262"/>
      <c r="G95" s="262">
        <f t="shared" si="0"/>
        <v>176690</v>
      </c>
      <c r="H95" s="258"/>
    </row>
    <row r="96" spans="1:8" ht="17.25">
      <c r="A96" s="253" t="s">
        <v>806</v>
      </c>
      <c r="B96" s="254" t="s">
        <v>807</v>
      </c>
      <c r="C96" s="239" t="s">
        <v>808</v>
      </c>
      <c r="D96" s="262"/>
      <c r="E96" s="262">
        <v>31200</v>
      </c>
      <c r="F96" s="262"/>
      <c r="G96" s="262">
        <f t="shared" si="0"/>
        <v>145490</v>
      </c>
      <c r="H96" s="258"/>
    </row>
    <row r="97" spans="1:8" ht="17.25">
      <c r="A97" s="253" t="s">
        <v>956</v>
      </c>
      <c r="B97" s="261" t="s">
        <v>961</v>
      </c>
      <c r="C97" s="239" t="s">
        <v>962</v>
      </c>
      <c r="D97" s="262"/>
      <c r="E97" s="262">
        <v>6000</v>
      </c>
      <c r="F97" s="262"/>
      <c r="G97" s="262">
        <f t="shared" si="0"/>
        <v>139490</v>
      </c>
      <c r="H97" s="258"/>
    </row>
    <row r="98" spans="1:8" ht="17.25">
      <c r="A98" s="253" t="s">
        <v>971</v>
      </c>
      <c r="B98" s="261" t="s">
        <v>977</v>
      </c>
      <c r="C98" s="239" t="s">
        <v>978</v>
      </c>
      <c r="D98" s="262"/>
      <c r="E98" s="262">
        <v>7200</v>
      </c>
      <c r="F98" s="262"/>
      <c r="G98" s="262">
        <f t="shared" si="0"/>
        <v>132290</v>
      </c>
      <c r="H98" s="258"/>
    </row>
    <row r="99" spans="1:8" ht="17.25">
      <c r="A99" s="253" t="s">
        <v>982</v>
      </c>
      <c r="B99" s="261" t="s">
        <v>983</v>
      </c>
      <c r="C99" s="239" t="s">
        <v>984</v>
      </c>
      <c r="D99" s="262"/>
      <c r="E99" s="262">
        <v>1025</v>
      </c>
      <c r="F99" s="262"/>
      <c r="G99" s="262">
        <f t="shared" si="0"/>
        <v>131265</v>
      </c>
      <c r="H99" s="258"/>
    </row>
    <row r="100" spans="1:8" ht="17.25">
      <c r="A100" s="253" t="s">
        <v>1019</v>
      </c>
      <c r="B100" s="261" t="s">
        <v>1021</v>
      </c>
      <c r="C100" s="239" t="s">
        <v>1020</v>
      </c>
      <c r="D100" s="262"/>
      <c r="E100" s="262">
        <v>650</v>
      </c>
      <c r="F100" s="262"/>
      <c r="G100" s="262">
        <f t="shared" si="0"/>
        <v>130615</v>
      </c>
      <c r="H100" s="258"/>
    </row>
    <row r="101" spans="1:8" ht="17.25">
      <c r="A101" s="253" t="s">
        <v>1123</v>
      </c>
      <c r="B101" s="261" t="s">
        <v>1125</v>
      </c>
      <c r="C101" s="239" t="s">
        <v>1124</v>
      </c>
      <c r="D101" s="262"/>
      <c r="E101" s="262">
        <v>27820</v>
      </c>
      <c r="F101" s="262"/>
      <c r="G101" s="262">
        <f t="shared" si="0"/>
        <v>102795</v>
      </c>
      <c r="H101" s="258"/>
    </row>
    <row r="102" spans="1:8" ht="17.25">
      <c r="A102" s="430" t="s">
        <v>1160</v>
      </c>
      <c r="B102" s="261" t="s">
        <v>1164</v>
      </c>
      <c r="C102" s="239" t="s">
        <v>818</v>
      </c>
      <c r="D102" s="262"/>
      <c r="E102" s="262">
        <v>6110</v>
      </c>
      <c r="F102" s="262"/>
      <c r="G102" s="262">
        <f t="shared" si="0"/>
        <v>96685</v>
      </c>
      <c r="H102" s="258"/>
    </row>
    <row r="103" spans="1:8" ht="17.25">
      <c r="A103" s="430" t="s">
        <v>1174</v>
      </c>
      <c r="B103" s="261" t="s">
        <v>1175</v>
      </c>
      <c r="C103" s="239" t="s">
        <v>1172</v>
      </c>
      <c r="D103" s="262"/>
      <c r="E103" s="262">
        <v>12850</v>
      </c>
      <c r="F103" s="262"/>
      <c r="G103" s="262">
        <f t="shared" si="0"/>
        <v>83835</v>
      </c>
      <c r="H103" s="258"/>
    </row>
    <row r="104" spans="1:8" ht="17.25">
      <c r="A104" s="253" t="s">
        <v>1212</v>
      </c>
      <c r="B104" s="261" t="s">
        <v>1232</v>
      </c>
      <c r="C104" s="239" t="s">
        <v>1165</v>
      </c>
      <c r="D104" s="262"/>
      <c r="E104" s="262">
        <v>775</v>
      </c>
      <c r="F104" s="433"/>
      <c r="G104" s="262">
        <f>G103-E104-F104</f>
        <v>83060</v>
      </c>
      <c r="H104" s="258"/>
    </row>
    <row r="105" spans="1:8" ht="17.25">
      <c r="A105" s="253" t="s">
        <v>1213</v>
      </c>
      <c r="B105" s="261" t="s">
        <v>1233</v>
      </c>
      <c r="C105" s="239" t="s">
        <v>1234</v>
      </c>
      <c r="D105" s="262"/>
      <c r="E105" s="262">
        <v>27820</v>
      </c>
      <c r="F105" s="433"/>
      <c r="G105" s="262">
        <f>G104-E105-F105</f>
        <v>55240</v>
      </c>
      <c r="H105" s="258" t="s">
        <v>1235</v>
      </c>
    </row>
    <row r="106" spans="1:8" ht="17.25">
      <c r="A106" s="253" t="s">
        <v>1251</v>
      </c>
      <c r="B106" s="261" t="s">
        <v>1253</v>
      </c>
      <c r="C106" s="239" t="s">
        <v>1254</v>
      </c>
      <c r="D106" s="262"/>
      <c r="E106" s="262">
        <v>1450</v>
      </c>
      <c r="F106" s="433">
        <v>300</v>
      </c>
      <c r="G106" s="262">
        <f>G105-E106-F106</f>
        <v>53490</v>
      </c>
      <c r="H106" s="258"/>
    </row>
    <row r="107" spans="1:8" ht="18.75">
      <c r="A107" s="273" t="s">
        <v>1206</v>
      </c>
      <c r="B107" s="233"/>
      <c r="C107" s="113" t="s">
        <v>1207</v>
      </c>
      <c r="D107" s="262">
        <v>-53490</v>
      </c>
      <c r="E107" s="262"/>
      <c r="F107" s="433"/>
      <c r="G107" s="262">
        <f>G106+D107</f>
        <v>0</v>
      </c>
      <c r="H107" s="258"/>
    </row>
    <row r="108" spans="1:8" ht="17.25">
      <c r="A108" s="253"/>
      <c r="B108" s="261"/>
      <c r="C108" s="239"/>
      <c r="D108" s="262"/>
      <c r="E108" s="262"/>
      <c r="F108" s="433"/>
      <c r="G108" s="262"/>
      <c r="H108" s="258"/>
    </row>
    <row r="109" spans="1:8" ht="17.25">
      <c r="A109" s="253"/>
      <c r="B109" s="261"/>
      <c r="C109" s="239"/>
      <c r="D109" s="262"/>
      <c r="E109" s="262"/>
      <c r="F109" s="262"/>
      <c r="G109" s="262"/>
      <c r="H109" s="258"/>
    </row>
    <row r="110" spans="1:8" ht="17.25">
      <c r="A110" s="253"/>
      <c r="B110" s="254"/>
      <c r="C110" s="239" t="s">
        <v>886</v>
      </c>
      <c r="D110" s="262">
        <v>6500</v>
      </c>
      <c r="E110" s="262"/>
      <c r="F110" s="262"/>
      <c r="G110" s="262">
        <v>6500</v>
      </c>
      <c r="H110" s="258" t="s">
        <v>1030</v>
      </c>
    </row>
    <row r="111" spans="1:8" ht="17.25">
      <c r="A111" s="253"/>
      <c r="B111" s="261" t="s">
        <v>719</v>
      </c>
      <c r="C111" s="239" t="s">
        <v>717</v>
      </c>
      <c r="D111" s="262"/>
      <c r="E111" s="262">
        <v>1500</v>
      </c>
      <c r="F111" s="262"/>
      <c r="G111" s="262">
        <f>G110-E111</f>
        <v>5000</v>
      </c>
      <c r="H111" s="258"/>
    </row>
    <row r="112" spans="1:8" ht="17.25">
      <c r="A112" s="259" t="s">
        <v>755</v>
      </c>
      <c r="B112" s="261" t="s">
        <v>754</v>
      </c>
      <c r="C112" s="239" t="s">
        <v>753</v>
      </c>
      <c r="D112" s="262"/>
      <c r="E112" s="262">
        <v>1000</v>
      </c>
      <c r="F112" s="262"/>
      <c r="G112" s="262">
        <f>G111-E112</f>
        <v>4000</v>
      </c>
      <c r="H112" s="258"/>
    </row>
    <row r="113" spans="1:8" ht="17.25">
      <c r="A113" s="253" t="s">
        <v>956</v>
      </c>
      <c r="B113" s="254" t="s">
        <v>957</v>
      </c>
      <c r="C113" s="239" t="s">
        <v>958</v>
      </c>
      <c r="D113" s="262"/>
      <c r="E113" s="262">
        <v>1500</v>
      </c>
      <c r="F113" s="262"/>
      <c r="G113" s="262">
        <f>G112-E113</f>
        <v>2500</v>
      </c>
      <c r="H113" s="258"/>
    </row>
    <row r="114" spans="1:8" ht="17.25">
      <c r="A114" s="253" t="s">
        <v>1117</v>
      </c>
      <c r="B114" s="254" t="s">
        <v>1118</v>
      </c>
      <c r="C114" s="239" t="s">
        <v>1119</v>
      </c>
      <c r="D114" s="262"/>
      <c r="E114" s="262">
        <v>1500</v>
      </c>
      <c r="F114" s="262"/>
      <c r="G114" s="262">
        <f>G113-E114</f>
        <v>1000</v>
      </c>
      <c r="H114" s="258"/>
    </row>
    <row r="115" spans="1:8" ht="18.75">
      <c r="A115" s="273" t="s">
        <v>1206</v>
      </c>
      <c r="B115" s="233"/>
      <c r="C115" s="113" t="s">
        <v>1207</v>
      </c>
      <c r="D115" s="262">
        <v>-1000</v>
      </c>
      <c r="E115" s="262"/>
      <c r="F115" s="262"/>
      <c r="G115" s="262">
        <f>G114+D115</f>
        <v>0</v>
      </c>
      <c r="H115" s="258"/>
    </row>
    <row r="116" spans="1:8" ht="17.25">
      <c r="A116" s="253"/>
      <c r="B116" s="254"/>
      <c r="C116" s="239"/>
      <c r="D116" s="262"/>
      <c r="E116" s="262"/>
      <c r="F116" s="262"/>
      <c r="G116" s="256"/>
      <c r="H116" s="258"/>
    </row>
    <row r="117" spans="1:8" ht="17.25">
      <c r="A117" s="253"/>
      <c r="B117" s="254"/>
      <c r="C117" s="239" t="s">
        <v>941</v>
      </c>
      <c r="D117" s="262">
        <v>220970</v>
      </c>
      <c r="E117" s="262"/>
      <c r="F117" s="262"/>
      <c r="G117" s="262">
        <v>220970</v>
      </c>
      <c r="H117" s="258" t="s">
        <v>887</v>
      </c>
    </row>
    <row r="118" spans="1:8" ht="17.25">
      <c r="A118" s="253"/>
      <c r="B118" s="261" t="s">
        <v>713</v>
      </c>
      <c r="C118" s="239" t="s">
        <v>714</v>
      </c>
      <c r="D118" s="262"/>
      <c r="E118" s="262">
        <v>1800</v>
      </c>
      <c r="F118" s="262"/>
      <c r="G118" s="262">
        <f>G117-E118</f>
        <v>219170</v>
      </c>
      <c r="H118" s="260"/>
    </row>
    <row r="119" spans="1:8" ht="17.25">
      <c r="A119" s="253"/>
      <c r="B119" s="261" t="s">
        <v>726</v>
      </c>
      <c r="C119" s="239" t="s">
        <v>725</v>
      </c>
      <c r="D119" s="262"/>
      <c r="E119" s="262">
        <v>1250</v>
      </c>
      <c r="F119" s="262"/>
      <c r="G119" s="262">
        <f aca="true" t="shared" si="1" ref="G119:G145">G118-E119</f>
        <v>217920</v>
      </c>
      <c r="H119" s="260"/>
    </row>
    <row r="120" spans="1:8" ht="17.25">
      <c r="A120" s="253"/>
      <c r="B120" s="261" t="s">
        <v>723</v>
      </c>
      <c r="C120" s="239" t="s">
        <v>722</v>
      </c>
      <c r="D120" s="262"/>
      <c r="E120" s="262">
        <v>1080</v>
      </c>
      <c r="F120" s="262"/>
      <c r="G120" s="262">
        <f t="shared" si="1"/>
        <v>216840</v>
      </c>
      <c r="H120" s="260"/>
    </row>
    <row r="121" spans="1:8" ht="17.25">
      <c r="A121" s="259"/>
      <c r="B121" s="261" t="s">
        <v>730</v>
      </c>
      <c r="C121" s="239" t="s">
        <v>731</v>
      </c>
      <c r="D121" s="262"/>
      <c r="E121" s="262">
        <v>17220</v>
      </c>
      <c r="F121" s="262"/>
      <c r="G121" s="262">
        <f t="shared" si="1"/>
        <v>199620</v>
      </c>
      <c r="H121" s="260"/>
    </row>
    <row r="122" spans="1:8" ht="17.25">
      <c r="A122" s="259" t="s">
        <v>727</v>
      </c>
      <c r="B122" s="261" t="s">
        <v>729</v>
      </c>
      <c r="C122" s="239" t="s">
        <v>728</v>
      </c>
      <c r="D122" s="262"/>
      <c r="E122" s="262">
        <v>1080</v>
      </c>
      <c r="F122" s="262"/>
      <c r="G122" s="262">
        <f t="shared" si="1"/>
        <v>198540</v>
      </c>
      <c r="H122" s="260"/>
    </row>
    <row r="123" spans="1:8" ht="17.25">
      <c r="A123" s="253"/>
      <c r="B123" s="261" t="s">
        <v>716</v>
      </c>
      <c r="C123" s="239" t="s">
        <v>715</v>
      </c>
      <c r="D123" s="262"/>
      <c r="E123" s="262">
        <v>1050</v>
      </c>
      <c r="F123" s="262"/>
      <c r="G123" s="262">
        <f t="shared" si="1"/>
        <v>197490</v>
      </c>
      <c r="H123" s="260"/>
    </row>
    <row r="124" spans="1:8" ht="17.25">
      <c r="A124" s="253"/>
      <c r="B124" s="261" t="s">
        <v>718</v>
      </c>
      <c r="C124" s="239" t="s">
        <v>715</v>
      </c>
      <c r="D124" s="262"/>
      <c r="E124" s="262">
        <v>2189</v>
      </c>
      <c r="F124" s="262"/>
      <c r="G124" s="262">
        <f t="shared" si="1"/>
        <v>195301</v>
      </c>
      <c r="H124" s="260"/>
    </row>
    <row r="125" spans="1:8" ht="17.25">
      <c r="A125" s="253"/>
      <c r="B125" s="261" t="s">
        <v>756</v>
      </c>
      <c r="C125" s="239" t="s">
        <v>757</v>
      </c>
      <c r="D125" s="262"/>
      <c r="E125" s="262">
        <v>400</v>
      </c>
      <c r="F125" s="262"/>
      <c r="G125" s="262">
        <f t="shared" si="1"/>
        <v>194901</v>
      </c>
      <c r="H125" s="260"/>
    </row>
    <row r="126" spans="1:8" ht="17.25">
      <c r="A126" s="253"/>
      <c r="B126" s="261" t="s">
        <v>759</v>
      </c>
      <c r="C126" s="239" t="s">
        <v>758</v>
      </c>
      <c r="D126" s="262"/>
      <c r="E126" s="262">
        <v>1080</v>
      </c>
      <c r="F126" s="262"/>
      <c r="G126" s="262">
        <f t="shared" si="1"/>
        <v>193821</v>
      </c>
      <c r="H126" s="260"/>
    </row>
    <row r="127" spans="1:8" ht="17.25">
      <c r="A127" s="253" t="s">
        <v>788</v>
      </c>
      <c r="B127" s="254" t="s">
        <v>794</v>
      </c>
      <c r="C127" s="239" t="s">
        <v>795</v>
      </c>
      <c r="D127" s="262"/>
      <c r="E127" s="262">
        <v>1080</v>
      </c>
      <c r="F127" s="262"/>
      <c r="G127" s="262">
        <f t="shared" si="1"/>
        <v>192741</v>
      </c>
      <c r="H127" s="260"/>
    </row>
    <row r="128" spans="1:8" ht="17.25">
      <c r="A128" s="253" t="s">
        <v>828</v>
      </c>
      <c r="B128" s="254" t="s">
        <v>833</v>
      </c>
      <c r="C128" s="239" t="s">
        <v>832</v>
      </c>
      <c r="D128" s="262"/>
      <c r="E128" s="262">
        <v>1080</v>
      </c>
      <c r="F128" s="262"/>
      <c r="G128" s="262">
        <f t="shared" si="1"/>
        <v>191661</v>
      </c>
      <c r="H128" s="260"/>
    </row>
    <row r="129" spans="1:8" ht="17.25">
      <c r="A129" s="253" t="s">
        <v>809</v>
      </c>
      <c r="B129" s="254" t="s">
        <v>810</v>
      </c>
      <c r="C129" s="239" t="s">
        <v>811</v>
      </c>
      <c r="D129" s="262"/>
      <c r="E129" s="262">
        <v>15000</v>
      </c>
      <c r="F129" s="262"/>
      <c r="G129" s="262">
        <f t="shared" si="1"/>
        <v>176661</v>
      </c>
      <c r="H129" s="260"/>
    </row>
    <row r="130" spans="1:8" ht="17.25">
      <c r="A130" s="253" t="s">
        <v>840</v>
      </c>
      <c r="B130" s="254" t="s">
        <v>841</v>
      </c>
      <c r="C130" s="239" t="s">
        <v>842</v>
      </c>
      <c r="D130" s="262"/>
      <c r="E130" s="262">
        <v>17850</v>
      </c>
      <c r="F130" s="262"/>
      <c r="G130" s="262">
        <f t="shared" si="1"/>
        <v>158811</v>
      </c>
      <c r="H130" s="260"/>
    </row>
    <row r="131" spans="1:8" ht="17.25">
      <c r="A131" s="253" t="s">
        <v>913</v>
      </c>
      <c r="B131" s="254" t="s">
        <v>915</v>
      </c>
      <c r="C131" s="239" t="s">
        <v>914</v>
      </c>
      <c r="D131" s="262"/>
      <c r="E131" s="262">
        <v>16690</v>
      </c>
      <c r="F131" s="262"/>
      <c r="G131" s="262">
        <f t="shared" si="1"/>
        <v>142121</v>
      </c>
      <c r="H131" s="260"/>
    </row>
    <row r="132" spans="1:8" ht="17.25">
      <c r="A132" s="253"/>
      <c r="B132" s="261" t="s">
        <v>733</v>
      </c>
      <c r="C132" s="239" t="s">
        <v>732</v>
      </c>
      <c r="D132" s="262"/>
      <c r="E132" s="262">
        <v>3200</v>
      </c>
      <c r="F132" s="262"/>
      <c r="G132" s="262">
        <f t="shared" si="1"/>
        <v>138921</v>
      </c>
      <c r="H132" s="260"/>
    </row>
    <row r="133" spans="1:8" ht="17.25">
      <c r="A133" s="253" t="s">
        <v>963</v>
      </c>
      <c r="B133" s="261" t="s">
        <v>964</v>
      </c>
      <c r="C133" s="239" t="s">
        <v>757</v>
      </c>
      <c r="D133" s="262"/>
      <c r="E133" s="262">
        <v>2400</v>
      </c>
      <c r="F133" s="262"/>
      <c r="G133" s="262">
        <f t="shared" si="1"/>
        <v>136521</v>
      </c>
      <c r="H133" s="260"/>
    </row>
    <row r="134" spans="1:8" ht="17.25">
      <c r="A134" s="253" t="s">
        <v>971</v>
      </c>
      <c r="B134" s="254" t="s">
        <v>975</v>
      </c>
      <c r="C134" s="239" t="s">
        <v>976</v>
      </c>
      <c r="D134" s="262"/>
      <c r="E134" s="262">
        <v>1080</v>
      </c>
      <c r="F134" s="262"/>
      <c r="G134" s="262">
        <f t="shared" si="1"/>
        <v>135441</v>
      </c>
      <c r="H134" s="260"/>
    </row>
    <row r="135" spans="1:8" ht="17.25">
      <c r="A135" s="253" t="s">
        <v>980</v>
      </c>
      <c r="B135" s="254" t="s">
        <v>981</v>
      </c>
      <c r="C135" s="239" t="s">
        <v>979</v>
      </c>
      <c r="D135" s="262"/>
      <c r="E135" s="262">
        <v>7560</v>
      </c>
      <c r="F135" s="262"/>
      <c r="G135" s="262">
        <f t="shared" si="1"/>
        <v>127881</v>
      </c>
      <c r="H135" s="260"/>
    </row>
    <row r="136" spans="1:8" ht="17.25">
      <c r="A136" s="253" t="s">
        <v>987</v>
      </c>
      <c r="B136" s="254" t="s">
        <v>988</v>
      </c>
      <c r="C136" s="239" t="s">
        <v>989</v>
      </c>
      <c r="D136" s="262"/>
      <c r="E136" s="262">
        <v>800</v>
      </c>
      <c r="F136" s="262"/>
      <c r="G136" s="262">
        <f t="shared" si="1"/>
        <v>127081</v>
      </c>
      <c r="H136" s="260"/>
    </row>
    <row r="137" spans="1:8" ht="17.25">
      <c r="A137" s="253" t="s">
        <v>996</v>
      </c>
      <c r="B137" s="254" t="s">
        <v>1002</v>
      </c>
      <c r="C137" s="239" t="s">
        <v>1003</v>
      </c>
      <c r="D137" s="262"/>
      <c r="E137" s="262">
        <v>1080</v>
      </c>
      <c r="F137" s="262"/>
      <c r="G137" s="262">
        <f t="shared" si="1"/>
        <v>126001</v>
      </c>
      <c r="H137" s="260"/>
    </row>
    <row r="138" spans="1:8" ht="17.25">
      <c r="A138" s="253" t="s">
        <v>1010</v>
      </c>
      <c r="B138" s="254" t="s">
        <v>1015</v>
      </c>
      <c r="C138" s="239" t="s">
        <v>1016</v>
      </c>
      <c r="D138" s="262"/>
      <c r="E138" s="262">
        <v>15000</v>
      </c>
      <c r="F138" s="262"/>
      <c r="G138" s="262">
        <f t="shared" si="1"/>
        <v>111001</v>
      </c>
      <c r="H138" s="260"/>
    </row>
    <row r="139" spans="1:8" ht="17.25">
      <c r="A139" s="253" t="s">
        <v>942</v>
      </c>
      <c r="B139" s="254"/>
      <c r="C139" s="239" t="s">
        <v>1024</v>
      </c>
      <c r="D139" s="262"/>
      <c r="E139" s="262">
        <v>-420</v>
      </c>
      <c r="F139" s="262"/>
      <c r="G139" s="262">
        <f t="shared" si="1"/>
        <v>111421</v>
      </c>
      <c r="H139" s="260"/>
    </row>
    <row r="140" spans="1:8" ht="17.25">
      <c r="A140" s="253" t="s">
        <v>1044</v>
      </c>
      <c r="B140" s="254" t="s">
        <v>1065</v>
      </c>
      <c r="C140" s="239" t="s">
        <v>1064</v>
      </c>
      <c r="D140" s="262"/>
      <c r="E140" s="262">
        <v>1080</v>
      </c>
      <c r="F140" s="262"/>
      <c r="G140" s="262">
        <f t="shared" si="1"/>
        <v>110341</v>
      </c>
      <c r="H140" s="260"/>
    </row>
    <row r="141" spans="1:8" ht="17.25">
      <c r="A141" s="253" t="s">
        <v>1099</v>
      </c>
      <c r="B141" s="254" t="s">
        <v>1101</v>
      </c>
      <c r="C141" s="239" t="s">
        <v>842</v>
      </c>
      <c r="D141" s="262"/>
      <c r="E141" s="262">
        <v>19500</v>
      </c>
      <c r="F141" s="262"/>
      <c r="G141" s="262">
        <f t="shared" si="1"/>
        <v>90841</v>
      </c>
      <c r="H141" s="260"/>
    </row>
    <row r="142" spans="1:8" ht="17.25">
      <c r="A142" s="300">
        <v>22129</v>
      </c>
      <c r="B142" s="254"/>
      <c r="C142" s="239" t="s">
        <v>1128</v>
      </c>
      <c r="D142" s="262"/>
      <c r="E142" s="262">
        <v>-1170</v>
      </c>
      <c r="F142" s="262"/>
      <c r="G142" s="262">
        <f t="shared" si="1"/>
        <v>92011</v>
      </c>
      <c r="H142" s="260"/>
    </row>
    <row r="143" spans="1:8" ht="17.25">
      <c r="A143" s="424">
        <v>42948</v>
      </c>
      <c r="B143" s="254" t="s">
        <v>1130</v>
      </c>
      <c r="C143" s="239" t="s">
        <v>1129</v>
      </c>
      <c r="D143" s="262"/>
      <c r="E143" s="262">
        <v>1790</v>
      </c>
      <c r="F143" s="262"/>
      <c r="G143" s="262">
        <f t="shared" si="1"/>
        <v>90221</v>
      </c>
      <c r="H143" s="260"/>
    </row>
    <row r="144" spans="1:8" ht="17.25">
      <c r="A144" s="424" t="s">
        <v>1146</v>
      </c>
      <c r="B144" s="254" t="s">
        <v>1145</v>
      </c>
      <c r="C144" s="239" t="s">
        <v>1147</v>
      </c>
      <c r="D144" s="262"/>
      <c r="E144" s="262">
        <v>1080</v>
      </c>
      <c r="F144" s="262"/>
      <c r="G144" s="262">
        <f t="shared" si="1"/>
        <v>89141</v>
      </c>
      <c r="H144" s="260"/>
    </row>
    <row r="145" spans="1:8" ht="17.25">
      <c r="A145" s="424" t="s">
        <v>1186</v>
      </c>
      <c r="B145" s="254" t="s">
        <v>1187</v>
      </c>
      <c r="C145" s="239" t="s">
        <v>1173</v>
      </c>
      <c r="D145" s="262"/>
      <c r="E145" s="262">
        <v>1800</v>
      </c>
      <c r="F145" s="262"/>
      <c r="G145" s="262">
        <f t="shared" si="1"/>
        <v>87341</v>
      </c>
      <c r="H145" s="260"/>
    </row>
    <row r="146" spans="1:8" ht="17.25">
      <c r="A146" s="424"/>
      <c r="B146" s="254"/>
      <c r="C146" s="239" t="s">
        <v>1250</v>
      </c>
      <c r="D146" s="262"/>
      <c r="E146" s="262">
        <v>1080</v>
      </c>
      <c r="F146" s="262"/>
      <c r="G146" s="262">
        <f aca="true" t="shared" si="2" ref="G146:G152">G145-E146-F146</f>
        <v>86261</v>
      </c>
      <c r="H146" s="260"/>
    </row>
    <row r="147" spans="1:8" ht="17.25">
      <c r="A147" s="424" t="s">
        <v>1260</v>
      </c>
      <c r="B147" s="254" t="s">
        <v>1261</v>
      </c>
      <c r="C147" s="239" t="s">
        <v>1166</v>
      </c>
      <c r="D147" s="262"/>
      <c r="E147" s="346">
        <v>15000</v>
      </c>
      <c r="F147" s="346"/>
      <c r="G147" s="262">
        <f t="shared" si="2"/>
        <v>71261</v>
      </c>
      <c r="H147" s="260"/>
    </row>
    <row r="148" spans="1:8" ht="17.25">
      <c r="A148" s="424"/>
      <c r="B148" s="254" t="s">
        <v>1261</v>
      </c>
      <c r="C148" s="239" t="s">
        <v>1185</v>
      </c>
      <c r="D148" s="262"/>
      <c r="E148" s="346">
        <v>5000</v>
      </c>
      <c r="F148" s="346"/>
      <c r="G148" s="262">
        <f t="shared" si="2"/>
        <v>66261</v>
      </c>
      <c r="H148" s="260"/>
    </row>
    <row r="149" spans="1:8" ht="17.25">
      <c r="A149" s="424"/>
      <c r="B149" s="254"/>
      <c r="C149" s="239" t="s">
        <v>1167</v>
      </c>
      <c r="D149" s="262"/>
      <c r="E149" s="262"/>
      <c r="F149" s="346">
        <f>4320-1080-1080</f>
        <v>2160</v>
      </c>
      <c r="G149" s="262">
        <f t="shared" si="2"/>
        <v>64101</v>
      </c>
      <c r="H149" s="260"/>
    </row>
    <row r="150" spans="1:8" ht="17.25">
      <c r="A150" s="424" t="s">
        <v>1257</v>
      </c>
      <c r="B150" s="254" t="s">
        <v>1259</v>
      </c>
      <c r="C150" s="239" t="s">
        <v>1168</v>
      </c>
      <c r="D150" s="262"/>
      <c r="E150" s="262">
        <v>2500</v>
      </c>
      <c r="F150" s="346"/>
      <c r="G150" s="262">
        <f t="shared" si="2"/>
        <v>61601</v>
      </c>
      <c r="H150" s="260"/>
    </row>
    <row r="151" spans="1:8" ht="17.25">
      <c r="A151" s="424" t="s">
        <v>1251</v>
      </c>
      <c r="B151" s="254" t="s">
        <v>1252</v>
      </c>
      <c r="C151" s="239" t="s">
        <v>1184</v>
      </c>
      <c r="D151" s="262"/>
      <c r="E151" s="262">
        <v>12536</v>
      </c>
      <c r="F151" s="346"/>
      <c r="G151" s="262">
        <f t="shared" si="2"/>
        <v>49065</v>
      </c>
      <c r="H151" s="260"/>
    </row>
    <row r="152" spans="1:8" ht="17.25">
      <c r="A152" s="424" t="s">
        <v>1257</v>
      </c>
      <c r="B152" s="254" t="s">
        <v>1258</v>
      </c>
      <c r="C152" s="239"/>
      <c r="D152" s="262"/>
      <c r="E152" s="262">
        <v>1080</v>
      </c>
      <c r="F152" s="346"/>
      <c r="G152" s="262">
        <f t="shared" si="2"/>
        <v>47985</v>
      </c>
      <c r="H152" s="260"/>
    </row>
    <row r="153" spans="1:8" ht="18.75">
      <c r="A153" s="273" t="s">
        <v>1206</v>
      </c>
      <c r="B153" s="233"/>
      <c r="C153" s="113" t="s">
        <v>1207</v>
      </c>
      <c r="D153" s="262">
        <v>-47985</v>
      </c>
      <c r="E153" s="262"/>
      <c r="F153" s="346"/>
      <c r="G153" s="262">
        <f>G152+D153</f>
        <v>0</v>
      </c>
      <c r="H153" s="260"/>
    </row>
    <row r="154" spans="1:8" ht="17.25">
      <c r="A154" s="253"/>
      <c r="B154" s="254"/>
      <c r="C154" s="379" t="s">
        <v>1255</v>
      </c>
      <c r="D154" s="262">
        <v>-4701</v>
      </c>
      <c r="E154" s="262"/>
      <c r="F154" s="262"/>
      <c r="G154" s="262"/>
      <c r="H154" s="260"/>
    </row>
    <row r="155" spans="1:8" ht="18" thickBot="1">
      <c r="A155" s="298"/>
      <c r="B155" s="440"/>
      <c r="C155" s="441" t="s">
        <v>1188</v>
      </c>
      <c r="D155" s="410">
        <f>SUM(D8:D154)</f>
        <v>3830740</v>
      </c>
      <c r="E155" s="410">
        <f>SUM(E8:E154)</f>
        <v>786770</v>
      </c>
      <c r="F155" s="438">
        <f>SUM(F8:F154)</f>
        <v>2460</v>
      </c>
      <c r="G155" s="410">
        <f>D155-E155-F155</f>
        <v>3041510</v>
      </c>
      <c r="H155" s="411"/>
    </row>
    <row r="156" spans="4:7" ht="18" thickTop="1">
      <c r="D156" s="340"/>
      <c r="F156" s="466" t="s">
        <v>1256</v>
      </c>
      <c r="G156" s="448">
        <v>4701</v>
      </c>
    </row>
    <row r="157" ht="17.25">
      <c r="D157" s="306"/>
    </row>
    <row r="158" ht="17.25">
      <c r="D158" s="306"/>
    </row>
    <row r="159" spans="4:11" ht="17.25">
      <c r="D159" s="306"/>
      <c r="K159" s="299">
        <v>2000000</v>
      </c>
    </row>
  </sheetData>
  <sheetProtection/>
  <mergeCells count="2">
    <mergeCell ref="A1:G1"/>
    <mergeCell ref="A2:H2"/>
  </mergeCells>
  <printOptions/>
  <pageMargins left="0.21" right="0.15" top="0.34" bottom="0.39" header="0.28" footer="0.39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5.8515625" style="242" customWidth="1"/>
    <col min="4" max="4" width="13.140625" style="242" customWidth="1"/>
    <col min="5" max="5" width="9.57421875" style="242" customWidth="1"/>
    <col min="6" max="6" width="6.28125" style="242" customWidth="1"/>
    <col min="7" max="7" width="12.140625" style="242" customWidth="1"/>
    <col min="8" max="8" width="10.8515625" style="242" customWidth="1"/>
    <col min="9" max="16384" width="9.140625" style="242" customWidth="1"/>
  </cols>
  <sheetData>
    <row r="1" spans="1:8" ht="17.25">
      <c r="A1" s="589" t="s">
        <v>705</v>
      </c>
      <c r="B1" s="589"/>
      <c r="C1" s="589"/>
      <c r="D1" s="589"/>
      <c r="E1" s="589"/>
      <c r="F1" s="589"/>
      <c r="G1" s="589"/>
      <c r="H1" s="240"/>
    </row>
    <row r="2" spans="1:8" ht="17.25">
      <c r="A2" s="589" t="s">
        <v>1127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1179</v>
      </c>
      <c r="B3" s="240"/>
      <c r="C3" s="240"/>
      <c r="D3" s="240"/>
      <c r="E3" s="240"/>
      <c r="F3" s="240"/>
      <c r="G3" s="240" t="s">
        <v>779</v>
      </c>
      <c r="H3" s="352" t="s">
        <v>780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370" t="s">
        <v>781</v>
      </c>
      <c r="D6" s="255"/>
      <c r="E6" s="255"/>
      <c r="F6" s="255"/>
      <c r="G6" s="256"/>
      <c r="H6" s="258"/>
    </row>
    <row r="7" spans="1:8" ht="17.25">
      <c r="A7" s="253"/>
      <c r="B7" s="254"/>
      <c r="C7" s="237"/>
      <c r="D7" s="257"/>
      <c r="E7" s="257"/>
      <c r="F7" s="257"/>
      <c r="G7" s="256"/>
      <c r="H7" s="258"/>
    </row>
    <row r="8" spans="1:8" ht="17.25">
      <c r="A8" s="344"/>
      <c r="B8" s="261" t="s">
        <v>880</v>
      </c>
      <c r="C8" s="379" t="s">
        <v>945</v>
      </c>
      <c r="D8" s="262">
        <v>214300</v>
      </c>
      <c r="E8" s="262"/>
      <c r="F8" s="262"/>
      <c r="G8" s="262"/>
      <c r="H8" s="258" t="s">
        <v>944</v>
      </c>
    </row>
    <row r="9" spans="1:10" ht="17.25">
      <c r="A9" s="253"/>
      <c r="B9" s="254"/>
      <c r="C9" s="239" t="s">
        <v>946</v>
      </c>
      <c r="D9" s="262"/>
      <c r="E9" s="262"/>
      <c r="F9" s="262"/>
      <c r="G9" s="262"/>
      <c r="H9" s="258"/>
      <c r="J9" s="242">
        <v>214300</v>
      </c>
    </row>
    <row r="10" spans="1:8" ht="17.25">
      <c r="A10" s="253"/>
      <c r="B10" s="254"/>
      <c r="C10" s="113"/>
      <c r="D10" s="255"/>
      <c r="E10" s="255"/>
      <c r="F10" s="262"/>
      <c r="G10" s="262"/>
      <c r="H10" s="258"/>
    </row>
    <row r="11" spans="1:10" ht="17.25">
      <c r="A11" s="253"/>
      <c r="B11" s="254"/>
      <c r="C11" s="113"/>
      <c r="D11" s="257"/>
      <c r="E11" s="257"/>
      <c r="F11" s="257"/>
      <c r="G11" s="256"/>
      <c r="H11" s="258"/>
      <c r="J11" s="242">
        <v>76860</v>
      </c>
    </row>
    <row r="12" spans="1:10" ht="17.25">
      <c r="A12" s="253"/>
      <c r="B12" s="254"/>
      <c r="C12" s="113" t="s">
        <v>986</v>
      </c>
      <c r="D12" s="257">
        <v>-214300</v>
      </c>
      <c r="E12" s="257"/>
      <c r="F12" s="257"/>
      <c r="G12" s="256"/>
      <c r="H12" s="258"/>
      <c r="J12" s="242">
        <f>J9-J11</f>
        <v>137440</v>
      </c>
    </row>
    <row r="13" spans="1:8" ht="17.25">
      <c r="A13" s="253"/>
      <c r="B13" s="254"/>
      <c r="C13" s="370"/>
      <c r="D13" s="257"/>
      <c r="E13" s="257"/>
      <c r="F13" s="257"/>
      <c r="G13" s="256"/>
      <c r="H13" s="258"/>
    </row>
    <row r="14" spans="1:8" ht="17.25">
      <c r="A14" s="253"/>
      <c r="B14" s="326"/>
      <c r="C14" s="113"/>
      <c r="D14" s="257"/>
      <c r="E14" s="257"/>
      <c r="F14" s="257"/>
      <c r="G14" s="256"/>
      <c r="H14" s="258"/>
    </row>
    <row r="15" spans="1:8" ht="17.25">
      <c r="A15" s="253"/>
      <c r="B15" s="254"/>
      <c r="C15" s="113"/>
      <c r="D15" s="257"/>
      <c r="E15" s="257"/>
      <c r="F15" s="257"/>
      <c r="G15" s="256"/>
      <c r="H15" s="258"/>
    </row>
    <row r="16" spans="1:8" ht="17.25">
      <c r="A16" s="253"/>
      <c r="B16" s="254"/>
      <c r="C16" s="113"/>
      <c r="D16" s="257"/>
      <c r="E16" s="257"/>
      <c r="F16" s="257"/>
      <c r="G16" s="256"/>
      <c r="H16" s="258"/>
    </row>
    <row r="17" spans="1:8" ht="17.25">
      <c r="A17" s="253"/>
      <c r="B17" s="326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10" ht="17.25">
      <c r="A21" s="253"/>
      <c r="B21" s="254"/>
      <c r="C21" s="113"/>
      <c r="D21" s="257"/>
      <c r="E21" s="257"/>
      <c r="F21" s="257"/>
      <c r="G21" s="256"/>
      <c r="H21" s="258"/>
      <c r="J21" s="242">
        <f>78*8/9</f>
        <v>69.33333333333333</v>
      </c>
    </row>
    <row r="22" spans="1:8" ht="17.25">
      <c r="A22" s="253"/>
      <c r="B22" s="261"/>
      <c r="C22" s="239"/>
      <c r="D22" s="308"/>
      <c r="E22" s="308"/>
      <c r="F22" s="308"/>
      <c r="G22" s="309"/>
      <c r="H22" s="258"/>
    </row>
    <row r="23" spans="1:8" ht="18" thickBot="1">
      <c r="A23" s="253"/>
      <c r="B23" s="310"/>
      <c r="C23" s="298" t="s">
        <v>131</v>
      </c>
      <c r="D23" s="311">
        <f>SUM(D6:D21)</f>
        <v>0</v>
      </c>
      <c r="E23" s="337">
        <f>SUM(E6:E21)</f>
        <v>0</v>
      </c>
      <c r="F23" s="311">
        <f>SUM(F6:F21)</f>
        <v>0</v>
      </c>
      <c r="G23" s="328">
        <f>D23-E23-F23</f>
        <v>0</v>
      </c>
      <c r="H23" s="258"/>
    </row>
    <row r="24" ht="18" thickTop="1"/>
    <row r="29" ht="17.25">
      <c r="D29" s="345"/>
    </row>
  </sheetData>
  <sheetProtection/>
  <mergeCells count="2">
    <mergeCell ref="A1:G1"/>
    <mergeCell ref="A2:H2"/>
  </mergeCells>
  <printOptions/>
  <pageMargins left="0.65" right="0.21" top="0.34" bottom="0.48" header="0.28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7.8515625" style="242" customWidth="1"/>
    <col min="2" max="2" width="8.57421875" style="242" customWidth="1"/>
    <col min="3" max="3" width="30.28125" style="242" customWidth="1"/>
    <col min="4" max="4" width="11.57421875" style="242" customWidth="1"/>
    <col min="5" max="5" width="9.57421875" style="242" customWidth="1"/>
    <col min="6" max="6" width="8.57421875" style="242" customWidth="1"/>
    <col min="7" max="7" width="12.140625" style="242" customWidth="1"/>
    <col min="8" max="8" width="8.140625" style="242" customWidth="1"/>
    <col min="9" max="9" width="9.140625" style="242" customWidth="1"/>
    <col min="10" max="10" width="10.7109375" style="242" customWidth="1"/>
    <col min="11" max="16384" width="9.140625" style="242" customWidth="1"/>
  </cols>
  <sheetData>
    <row r="2" spans="1:8" ht="17.25">
      <c r="A2" s="589" t="s">
        <v>705</v>
      </c>
      <c r="B2" s="589"/>
      <c r="C2" s="589"/>
      <c r="D2" s="589"/>
      <c r="E2" s="589"/>
      <c r="F2" s="589"/>
      <c r="G2" s="589"/>
      <c r="H2" s="240"/>
    </row>
    <row r="3" spans="1:8" ht="17.25">
      <c r="A3" s="589" t="s">
        <v>1241</v>
      </c>
      <c r="B3" s="589"/>
      <c r="C3" s="589"/>
      <c r="D3" s="589"/>
      <c r="E3" s="589"/>
      <c r="F3" s="589"/>
      <c r="G3" s="589"/>
      <c r="H3" s="589"/>
    </row>
    <row r="4" spans="1:8" ht="17.25">
      <c r="A4" s="240" t="s">
        <v>1181</v>
      </c>
      <c r="B4" s="240"/>
      <c r="C4" s="240"/>
      <c r="D4" s="240"/>
      <c r="E4" s="240"/>
      <c r="F4" s="240"/>
      <c r="G4" s="240" t="s">
        <v>738</v>
      </c>
      <c r="H4" s="352" t="s">
        <v>739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45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740</v>
      </c>
      <c r="B7" s="254" t="s">
        <v>741</v>
      </c>
      <c r="C7" s="371" t="s">
        <v>782</v>
      </c>
      <c r="D7" s="255"/>
      <c r="E7" s="255"/>
      <c r="F7" s="255"/>
      <c r="G7" s="256"/>
      <c r="H7" s="258"/>
    </row>
    <row r="8" spans="1:12" ht="17.25">
      <c r="A8" s="253"/>
      <c r="B8" s="254"/>
      <c r="C8" s="371"/>
      <c r="D8" s="257"/>
      <c r="E8" s="257"/>
      <c r="F8" s="257"/>
      <c r="G8" s="256"/>
      <c r="H8" s="258"/>
      <c r="J8" s="342"/>
      <c r="K8" s="343"/>
      <c r="L8" s="305"/>
    </row>
    <row r="9" spans="1:12" ht="17.25">
      <c r="A9" s="253"/>
      <c r="B9" s="254" t="s">
        <v>892</v>
      </c>
      <c r="C9" s="113" t="s">
        <v>894</v>
      </c>
      <c r="D9" s="255">
        <v>157040</v>
      </c>
      <c r="E9" s="255"/>
      <c r="F9" s="255"/>
      <c r="G9" s="256">
        <v>157040</v>
      </c>
      <c r="H9" s="238" t="s">
        <v>698</v>
      </c>
      <c r="J9" s="305"/>
      <c r="K9" s="305"/>
      <c r="L9" s="305"/>
    </row>
    <row r="10" spans="1:8" ht="17.25">
      <c r="A10" s="253"/>
      <c r="B10" s="254"/>
      <c r="C10" s="113" t="s">
        <v>893</v>
      </c>
      <c r="D10" s="257"/>
      <c r="E10" s="257"/>
      <c r="F10" s="257"/>
      <c r="G10" s="256"/>
      <c r="H10" s="258"/>
    </row>
    <row r="11" spans="1:8" ht="17.25">
      <c r="A11" s="253" t="s">
        <v>1081</v>
      </c>
      <c r="B11" s="254" t="s">
        <v>1084</v>
      </c>
      <c r="C11" s="113" t="s">
        <v>1082</v>
      </c>
      <c r="D11" s="257"/>
      <c r="E11" s="257">
        <v>4000</v>
      </c>
      <c r="F11" s="257"/>
      <c r="G11" s="256">
        <f>G9-E11</f>
        <v>153040</v>
      </c>
      <c r="H11" s="258"/>
    </row>
    <row r="12" spans="1:8" ht="17.25">
      <c r="A12" s="253" t="s">
        <v>1105</v>
      </c>
      <c r="B12" s="254" t="s">
        <v>1108</v>
      </c>
      <c r="C12" s="113" t="s">
        <v>1109</v>
      </c>
      <c r="D12" s="255"/>
      <c r="E12" s="255">
        <v>800</v>
      </c>
      <c r="F12" s="255"/>
      <c r="G12" s="256">
        <f>G11-E12</f>
        <v>152240</v>
      </c>
      <c r="H12" s="258"/>
    </row>
    <row r="13" spans="1:8" ht="17.25">
      <c r="A13" s="253"/>
      <c r="B13" s="254" t="s">
        <v>1111</v>
      </c>
      <c r="C13" s="113" t="s">
        <v>1110</v>
      </c>
      <c r="D13" s="255"/>
      <c r="E13" s="257">
        <v>2500</v>
      </c>
      <c r="F13" s="257"/>
      <c r="G13" s="256">
        <f>G12-E13</f>
        <v>149740</v>
      </c>
      <c r="H13" s="258"/>
    </row>
    <row r="14" spans="1:9" ht="17.25">
      <c r="A14" s="253" t="s">
        <v>1131</v>
      </c>
      <c r="B14" s="254" t="s">
        <v>1133</v>
      </c>
      <c r="C14" s="113" t="s">
        <v>997</v>
      </c>
      <c r="D14" s="255"/>
      <c r="E14" s="257">
        <v>145600</v>
      </c>
      <c r="F14" s="257"/>
      <c r="G14" s="256">
        <f>G13-E14</f>
        <v>4140</v>
      </c>
      <c r="H14" s="258"/>
      <c r="I14" s="242">
        <v>4140</v>
      </c>
    </row>
    <row r="15" spans="1:8" ht="17.25">
      <c r="A15" s="253"/>
      <c r="B15" s="254"/>
      <c r="C15" s="113"/>
      <c r="D15" s="255"/>
      <c r="E15" s="257"/>
      <c r="F15" s="257"/>
      <c r="G15" s="256"/>
      <c r="H15" s="258"/>
    </row>
    <row r="16" spans="1:8" ht="17.25">
      <c r="A16" s="253"/>
      <c r="B16" s="254"/>
      <c r="C16" s="113"/>
      <c r="D16" s="255"/>
      <c r="E16" s="257"/>
      <c r="F16" s="257"/>
      <c r="G16" s="256"/>
      <c r="H16" s="258"/>
    </row>
    <row r="17" spans="1:8" ht="17.25">
      <c r="A17" s="253"/>
      <c r="B17" s="254"/>
      <c r="C17" s="113" t="s">
        <v>924</v>
      </c>
      <c r="D17" s="255">
        <v>344000</v>
      </c>
      <c r="E17" s="257"/>
      <c r="F17" s="257"/>
      <c r="G17" s="256">
        <v>344000</v>
      </c>
      <c r="H17" s="258" t="s">
        <v>57</v>
      </c>
    </row>
    <row r="18" spans="1:8" ht="17.25">
      <c r="A18" s="253"/>
      <c r="B18" s="254"/>
      <c r="C18" s="113" t="s">
        <v>925</v>
      </c>
      <c r="D18" s="257"/>
      <c r="E18" s="257"/>
      <c r="F18" s="257"/>
      <c r="G18" s="256"/>
      <c r="H18" s="258"/>
    </row>
    <row r="19" spans="1:8" ht="17.25">
      <c r="A19" s="253" t="s">
        <v>968</v>
      </c>
      <c r="B19" s="254" t="s">
        <v>969</v>
      </c>
      <c r="C19" s="113" t="s">
        <v>970</v>
      </c>
      <c r="D19" s="257"/>
      <c r="E19" s="257">
        <v>329700</v>
      </c>
      <c r="F19" s="257"/>
      <c r="G19" s="256">
        <f>G17-E19</f>
        <v>14300</v>
      </c>
      <c r="H19" s="258"/>
    </row>
    <row r="20" spans="1:8" ht="17.25">
      <c r="A20" s="253" t="s">
        <v>996</v>
      </c>
      <c r="B20" s="254" t="s">
        <v>998</v>
      </c>
      <c r="C20" s="113" t="s">
        <v>999</v>
      </c>
      <c r="D20" s="257"/>
      <c r="E20" s="257">
        <v>800</v>
      </c>
      <c r="F20" s="257"/>
      <c r="G20" s="256">
        <f>G19-E20</f>
        <v>13500</v>
      </c>
      <c r="H20" s="258"/>
    </row>
    <row r="21" spans="1:9" ht="17.25">
      <c r="A21" s="253" t="s">
        <v>1210</v>
      </c>
      <c r="B21" s="254" t="s">
        <v>1211</v>
      </c>
      <c r="C21" s="413" t="s">
        <v>1158</v>
      </c>
      <c r="D21" s="257"/>
      <c r="E21" s="262">
        <v>3330</v>
      </c>
      <c r="F21" s="346"/>
      <c r="G21" s="256">
        <f>G20-E21-F21</f>
        <v>10170</v>
      </c>
      <c r="H21" s="258"/>
      <c r="I21" s="242">
        <v>10170</v>
      </c>
    </row>
    <row r="22" spans="1:8" ht="17.25">
      <c r="A22" s="253"/>
      <c r="B22" s="254"/>
      <c r="C22" s="113"/>
      <c r="D22" s="257"/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254"/>
      <c r="C24" s="113" t="s">
        <v>926</v>
      </c>
      <c r="D24" s="257">
        <v>19955</v>
      </c>
      <c r="E24" s="255"/>
      <c r="F24" s="257"/>
      <c r="G24" s="256">
        <v>19955</v>
      </c>
      <c r="H24" s="258" t="s">
        <v>1009</v>
      </c>
    </row>
    <row r="25" spans="1:10" ht="17.25">
      <c r="A25" s="253" t="s">
        <v>766</v>
      </c>
      <c r="B25" s="326" t="s">
        <v>927</v>
      </c>
      <c r="C25" s="113" t="s">
        <v>928</v>
      </c>
      <c r="D25" s="257"/>
      <c r="E25" s="408">
        <v>11415</v>
      </c>
      <c r="F25" s="257"/>
      <c r="G25" s="256">
        <f>G24-E25</f>
        <v>8540</v>
      </c>
      <c r="H25" s="258"/>
      <c r="J25" s="242">
        <v>520995</v>
      </c>
    </row>
    <row r="26" spans="1:10" ht="17.25">
      <c r="A26" s="253" t="s">
        <v>826</v>
      </c>
      <c r="B26" s="254" t="s">
        <v>838</v>
      </c>
      <c r="C26" s="239" t="s">
        <v>837</v>
      </c>
      <c r="D26" s="262"/>
      <c r="E26" s="418">
        <v>7115</v>
      </c>
      <c r="F26" s="257"/>
      <c r="G26" s="256">
        <f>G25-E26</f>
        <v>1425</v>
      </c>
      <c r="H26" s="258"/>
      <c r="I26" s="242">
        <v>1425</v>
      </c>
      <c r="J26" s="242">
        <v>113005</v>
      </c>
    </row>
    <row r="27" spans="1:8" ht="17.25">
      <c r="A27" s="253"/>
      <c r="B27" s="254"/>
      <c r="C27" s="416"/>
      <c r="D27" s="417"/>
      <c r="E27" s="255"/>
      <c r="F27" s="257"/>
      <c r="G27" s="256"/>
      <c r="H27" s="258"/>
    </row>
    <row r="28" spans="1:15" ht="17.25">
      <c r="A28" s="253"/>
      <c r="B28" s="326"/>
      <c r="C28" s="113"/>
      <c r="D28" s="257"/>
      <c r="E28" s="257"/>
      <c r="F28" s="257"/>
      <c r="G28" s="256"/>
      <c r="H28" s="258"/>
      <c r="L28" s="254"/>
      <c r="M28" s="239"/>
      <c r="N28" s="262"/>
      <c r="O28" s="418"/>
    </row>
    <row r="29" spans="1:8" ht="17.25">
      <c r="A29" s="253"/>
      <c r="B29" s="326"/>
      <c r="C29" s="379" t="s">
        <v>1255</v>
      </c>
      <c r="D29" s="255">
        <v>-15735</v>
      </c>
      <c r="E29" s="255"/>
      <c r="F29" s="255"/>
      <c r="G29" s="256"/>
      <c r="H29" s="258"/>
    </row>
    <row r="30" spans="1:8" ht="17.25">
      <c r="A30" s="253"/>
      <c r="B30" s="254"/>
      <c r="C30" s="113"/>
      <c r="D30" s="255"/>
      <c r="E30" s="255"/>
      <c r="F30" s="255"/>
      <c r="G30" s="256"/>
      <c r="H30" s="258"/>
    </row>
    <row r="31" spans="1:10" ht="17.25">
      <c r="A31" s="253"/>
      <c r="B31" s="261"/>
      <c r="C31" s="239"/>
      <c r="D31" s="308"/>
      <c r="E31" s="308"/>
      <c r="F31" s="308"/>
      <c r="G31" s="309"/>
      <c r="H31" s="258"/>
      <c r="J31" s="242">
        <v>634000</v>
      </c>
    </row>
    <row r="32" spans="1:10" ht="18" thickBot="1">
      <c r="A32" s="253"/>
      <c r="B32" s="310"/>
      <c r="C32" s="298" t="s">
        <v>131</v>
      </c>
      <c r="D32" s="311">
        <f>SUM(D7:D30)</f>
        <v>505260</v>
      </c>
      <c r="E32" s="337">
        <f>SUM(E7:E30)</f>
        <v>505260</v>
      </c>
      <c r="F32" s="337">
        <f>SUM(F7:F30)</f>
        <v>0</v>
      </c>
      <c r="G32" s="328">
        <f>D32-E32-F32</f>
        <v>0</v>
      </c>
      <c r="H32" s="258"/>
      <c r="I32" s="242">
        <f>SUM(I8:I31)</f>
        <v>15735</v>
      </c>
      <c r="J32" s="242">
        <v>-113005</v>
      </c>
    </row>
    <row r="33" spans="6:10" ht="18" thickTop="1">
      <c r="F33" s="345" t="s">
        <v>1209</v>
      </c>
      <c r="G33" s="414">
        <v>15735</v>
      </c>
      <c r="J33" s="419">
        <f>SUM(J31:J32)</f>
        <v>520995</v>
      </c>
    </row>
    <row r="38" ht="17.25">
      <c r="D38" s="345"/>
    </row>
  </sheetData>
  <sheetProtection/>
  <mergeCells count="2">
    <mergeCell ref="A2:G2"/>
    <mergeCell ref="A3:H3"/>
  </mergeCells>
  <printOptions/>
  <pageMargins left="0.52" right="0.21" top="0.34" bottom="0.48" header="0.28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7.28125" style="242" customWidth="1"/>
    <col min="4" max="4" width="12.00390625" style="242" customWidth="1"/>
    <col min="5" max="5" width="8.57421875" style="242" customWidth="1"/>
    <col min="6" max="6" width="8.421875" style="242" customWidth="1"/>
    <col min="7" max="7" width="12.140625" style="242" customWidth="1"/>
    <col min="8" max="8" width="9.7109375" style="242" customWidth="1"/>
    <col min="9" max="16384" width="9.140625" style="242" customWidth="1"/>
  </cols>
  <sheetData>
    <row r="1" spans="1:8" ht="17.25">
      <c r="A1" s="589" t="s">
        <v>705</v>
      </c>
      <c r="B1" s="589"/>
      <c r="C1" s="589"/>
      <c r="D1" s="589"/>
      <c r="E1" s="589"/>
      <c r="F1" s="589"/>
      <c r="G1" s="589"/>
      <c r="H1" s="240"/>
    </row>
    <row r="2" spans="1:8" ht="17.25">
      <c r="A2" s="589" t="s">
        <v>1208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1179</v>
      </c>
      <c r="B3" s="240"/>
      <c r="C3" s="240"/>
      <c r="D3" s="240"/>
      <c r="E3" s="240"/>
      <c r="F3" s="240"/>
      <c r="G3" s="240" t="s">
        <v>738</v>
      </c>
      <c r="H3" s="352" t="s">
        <v>742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237" t="s">
        <v>889</v>
      </c>
      <c r="D6" s="255"/>
      <c r="E6" s="255"/>
      <c r="F6" s="255"/>
      <c r="G6" s="256"/>
      <c r="H6" s="258"/>
    </row>
    <row r="7" spans="1:12" ht="17.25">
      <c r="A7" s="253"/>
      <c r="B7" s="254"/>
      <c r="C7" s="370"/>
      <c r="D7" s="257"/>
      <c r="E7" s="257"/>
      <c r="F7" s="257"/>
      <c r="G7" s="256"/>
      <c r="H7" s="258"/>
      <c r="J7" s="342"/>
      <c r="K7" s="343"/>
      <c r="L7" s="305"/>
    </row>
    <row r="8" spans="1:12" ht="17.25">
      <c r="A8" s="253"/>
      <c r="B8" s="254" t="s">
        <v>888</v>
      </c>
      <c r="C8" s="113" t="s">
        <v>890</v>
      </c>
      <c r="D8" s="255">
        <v>35500</v>
      </c>
      <c r="E8" s="255"/>
      <c r="F8" s="255"/>
      <c r="G8" s="256">
        <v>35500</v>
      </c>
      <c r="H8" s="258" t="s">
        <v>995</v>
      </c>
      <c r="J8" s="305"/>
      <c r="K8" s="305"/>
      <c r="L8" s="305"/>
    </row>
    <row r="9" spans="1:8" ht="17.25">
      <c r="A9" s="253"/>
      <c r="B9" s="254"/>
      <c r="C9" s="113" t="s">
        <v>891</v>
      </c>
      <c r="D9" s="257"/>
      <c r="E9" s="257"/>
      <c r="F9" s="257"/>
      <c r="G9" s="256"/>
      <c r="H9" s="258"/>
    </row>
    <row r="10" spans="1:8" ht="17.25">
      <c r="A10" s="253" t="s">
        <v>1040</v>
      </c>
      <c r="B10" s="254" t="s">
        <v>1039</v>
      </c>
      <c r="C10" s="113" t="s">
        <v>1041</v>
      </c>
      <c r="D10" s="257"/>
      <c r="E10" s="257">
        <v>11000</v>
      </c>
      <c r="F10" s="257"/>
      <c r="G10" s="256">
        <f>G8-E10</f>
        <v>24500</v>
      </c>
      <c r="H10" s="258"/>
    </row>
    <row r="11" spans="1:8" ht="17.25">
      <c r="A11" s="344" t="s">
        <v>1040</v>
      </c>
      <c r="B11" s="254" t="s">
        <v>1042</v>
      </c>
      <c r="C11" s="113" t="s">
        <v>1043</v>
      </c>
      <c r="D11" s="255"/>
      <c r="E11" s="255">
        <v>12550</v>
      </c>
      <c r="F11" s="255"/>
      <c r="G11" s="256">
        <f>G10-E11</f>
        <v>11950</v>
      </c>
      <c r="H11" s="258"/>
    </row>
    <row r="12" spans="1:8" ht="17.25">
      <c r="A12" s="253" t="s">
        <v>1189</v>
      </c>
      <c r="B12" s="254" t="s">
        <v>1190</v>
      </c>
      <c r="C12" s="113" t="s">
        <v>1191</v>
      </c>
      <c r="D12" s="257"/>
      <c r="E12" s="262">
        <v>11950</v>
      </c>
      <c r="F12" s="346"/>
      <c r="G12" s="256">
        <f>G11-E12-F12</f>
        <v>0</v>
      </c>
      <c r="H12" s="258"/>
    </row>
    <row r="13" spans="1:9" ht="17.25">
      <c r="A13" s="253"/>
      <c r="B13" s="254"/>
      <c r="C13" s="113"/>
      <c r="D13" s="257"/>
      <c r="E13" s="257"/>
      <c r="F13" s="257"/>
      <c r="G13" s="256"/>
      <c r="H13" s="258"/>
      <c r="I13" s="242">
        <v>17680</v>
      </c>
    </row>
    <row r="14" spans="1:9" ht="17.25">
      <c r="A14" s="253"/>
      <c r="B14" s="254"/>
      <c r="C14" s="113"/>
      <c r="D14" s="257"/>
      <c r="E14" s="257"/>
      <c r="F14" s="257"/>
      <c r="G14" s="256"/>
      <c r="H14" s="258"/>
      <c r="I14" s="242">
        <v>11950</v>
      </c>
    </row>
    <row r="15" spans="1:9" ht="17.25">
      <c r="A15" s="253"/>
      <c r="B15" s="254"/>
      <c r="C15" s="113"/>
      <c r="D15" s="257"/>
      <c r="E15" s="257"/>
      <c r="F15" s="257"/>
      <c r="G15" s="256"/>
      <c r="H15" s="258"/>
      <c r="I15" s="242">
        <f>I13-I14</f>
        <v>5730</v>
      </c>
    </row>
    <row r="16" spans="1:8" ht="17.25">
      <c r="A16" s="253"/>
      <c r="B16" s="326"/>
      <c r="C16" s="113"/>
      <c r="D16" s="257"/>
      <c r="E16" s="257"/>
      <c r="F16" s="257"/>
      <c r="G16" s="256"/>
      <c r="H16" s="258"/>
    </row>
    <row r="17" spans="1:8" ht="17.25">
      <c r="A17" s="253"/>
      <c r="B17" s="254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326"/>
      <c r="C19" s="113"/>
      <c r="D19" s="257"/>
      <c r="E19" s="257"/>
      <c r="F19" s="257"/>
      <c r="G19" s="256"/>
      <c r="H19" s="258"/>
    </row>
    <row r="20" spans="1:8" ht="17.25">
      <c r="A20" s="253"/>
      <c r="B20" s="254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326"/>
      <c r="C22" s="113"/>
      <c r="D22" s="257"/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261"/>
      <c r="C24" s="239"/>
      <c r="D24" s="308"/>
      <c r="E24" s="308"/>
      <c r="F24" s="308"/>
      <c r="G24" s="309"/>
      <c r="H24" s="258"/>
    </row>
    <row r="25" spans="1:8" ht="18" thickBot="1">
      <c r="A25" s="253"/>
      <c r="B25" s="310"/>
      <c r="C25" s="298" t="s">
        <v>131</v>
      </c>
      <c r="D25" s="311">
        <f>SUM(D6:D23)</f>
        <v>35500</v>
      </c>
      <c r="E25" s="337">
        <f>SUM(E6:E23)</f>
        <v>35500</v>
      </c>
      <c r="F25" s="337">
        <f>SUM(F6:F23)</f>
        <v>0</v>
      </c>
      <c r="G25" s="328">
        <f>D25-E25-F25</f>
        <v>0</v>
      </c>
      <c r="H25" s="258"/>
    </row>
    <row r="26" ht="18" thickTop="1"/>
    <row r="31" ht="17.25">
      <c r="D31" s="345"/>
    </row>
  </sheetData>
  <sheetProtection/>
  <mergeCells count="2">
    <mergeCell ref="A1:G1"/>
    <mergeCell ref="A2:H2"/>
  </mergeCells>
  <printOptions/>
  <pageMargins left="0.65" right="0.15" top="0.34" bottom="0.48" header="0.28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5.00390625" style="242" customWidth="1"/>
    <col min="4" max="4" width="10.7109375" style="242" customWidth="1"/>
    <col min="5" max="5" width="9.140625" style="242" customWidth="1"/>
    <col min="6" max="6" width="6.57421875" style="242" customWidth="1"/>
    <col min="7" max="7" width="12.140625" style="242" customWidth="1"/>
    <col min="8" max="8" width="10.8515625" style="242" customWidth="1"/>
    <col min="9" max="11" width="9.140625" style="242" customWidth="1"/>
    <col min="12" max="12" width="11.421875" style="242" customWidth="1"/>
    <col min="13" max="16384" width="9.140625" style="242" customWidth="1"/>
  </cols>
  <sheetData>
    <row r="1" spans="1:8" ht="17.25">
      <c r="A1" s="589" t="s">
        <v>705</v>
      </c>
      <c r="B1" s="589"/>
      <c r="C1" s="589"/>
      <c r="D1" s="589"/>
      <c r="E1" s="589"/>
      <c r="F1" s="589"/>
      <c r="G1" s="589"/>
      <c r="H1" s="240"/>
    </row>
    <row r="2" spans="1:8" ht="17.25">
      <c r="A2" s="589" t="s">
        <v>1242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1181</v>
      </c>
      <c r="B3" s="240"/>
      <c r="C3" s="240"/>
      <c r="D3" s="240"/>
      <c r="E3" s="240"/>
      <c r="F3" s="240"/>
      <c r="G3" s="240" t="s">
        <v>777</v>
      </c>
      <c r="H3" s="352" t="s">
        <v>783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371" t="s">
        <v>784</v>
      </c>
      <c r="D6" s="255"/>
      <c r="E6" s="255"/>
      <c r="F6" s="255"/>
      <c r="G6" s="256"/>
      <c r="H6" s="258"/>
    </row>
    <row r="7" spans="1:12" ht="17.25">
      <c r="A7" s="253"/>
      <c r="B7" s="382" t="s">
        <v>880</v>
      </c>
      <c r="C7" s="370" t="s">
        <v>909</v>
      </c>
      <c r="D7" s="257">
        <v>115000</v>
      </c>
      <c r="E7" s="257"/>
      <c r="F7" s="257"/>
      <c r="G7" s="256">
        <v>115000</v>
      </c>
      <c r="H7" s="258" t="s">
        <v>39</v>
      </c>
      <c r="J7" s="342"/>
      <c r="K7" s="343"/>
      <c r="L7" s="305"/>
    </row>
    <row r="8" spans="1:12" ht="17.25">
      <c r="A8" s="253" t="s">
        <v>1011</v>
      </c>
      <c r="B8" s="254" t="s">
        <v>1012</v>
      </c>
      <c r="C8" s="113" t="s">
        <v>1013</v>
      </c>
      <c r="D8" s="255"/>
      <c r="E8" s="301">
        <v>20000</v>
      </c>
      <c r="F8" s="255"/>
      <c r="G8" s="256">
        <f>G7-E8</f>
        <v>95000</v>
      </c>
      <c r="H8" s="258"/>
      <c r="J8" s="305"/>
      <c r="K8" s="305"/>
      <c r="L8" s="305"/>
    </row>
    <row r="9" spans="1:12" ht="17.25">
      <c r="A9" s="253" t="s">
        <v>1032</v>
      </c>
      <c r="B9" s="254" t="s">
        <v>1034</v>
      </c>
      <c r="C9" s="113" t="s">
        <v>1033</v>
      </c>
      <c r="D9" s="257"/>
      <c r="E9" s="301">
        <v>20000</v>
      </c>
      <c r="F9" s="257"/>
      <c r="G9" s="256">
        <f>G8-E9</f>
        <v>75000</v>
      </c>
      <c r="H9" s="258"/>
      <c r="J9" s="305"/>
      <c r="K9" s="305"/>
      <c r="L9" s="305"/>
    </row>
    <row r="10" spans="1:12" ht="17.25">
      <c r="A10" s="253" t="s">
        <v>1044</v>
      </c>
      <c r="B10" s="254" t="s">
        <v>1059</v>
      </c>
      <c r="C10" s="113" t="s">
        <v>965</v>
      </c>
      <c r="D10" s="257"/>
      <c r="E10" s="301">
        <v>20000</v>
      </c>
      <c r="F10" s="257"/>
      <c r="G10" s="256">
        <f>G9-E10</f>
        <v>55000</v>
      </c>
      <c r="H10" s="258"/>
      <c r="J10" s="305"/>
      <c r="K10" s="305"/>
      <c r="L10" s="305"/>
    </row>
    <row r="11" spans="1:12" ht="17.25">
      <c r="A11" s="253" t="s">
        <v>1085</v>
      </c>
      <c r="B11" s="254" t="s">
        <v>1086</v>
      </c>
      <c r="C11" s="113" t="s">
        <v>1087</v>
      </c>
      <c r="D11" s="257"/>
      <c r="E11" s="301">
        <v>20000</v>
      </c>
      <c r="F11" s="257"/>
      <c r="G11" s="256">
        <f>G10-E11</f>
        <v>35000</v>
      </c>
      <c r="H11" s="258"/>
      <c r="J11" s="305"/>
      <c r="K11" s="305"/>
      <c r="L11" s="305"/>
    </row>
    <row r="12" spans="1:12" ht="17.25">
      <c r="A12" s="300" t="s">
        <v>993</v>
      </c>
      <c r="B12" s="254" t="s">
        <v>992</v>
      </c>
      <c r="C12" s="113" t="s">
        <v>994</v>
      </c>
      <c r="D12" s="303"/>
      <c r="E12" s="303">
        <v>20000</v>
      </c>
      <c r="F12" s="257"/>
      <c r="G12" s="256">
        <f>G11-E12</f>
        <v>15000</v>
      </c>
      <c r="H12" s="258"/>
      <c r="J12" s="305"/>
      <c r="K12" s="305"/>
      <c r="L12" s="305"/>
    </row>
    <row r="13" spans="1:12" ht="17.25">
      <c r="A13" s="253"/>
      <c r="B13" s="254"/>
      <c r="C13" s="113"/>
      <c r="D13" s="257"/>
      <c r="E13" s="303"/>
      <c r="F13" s="257"/>
      <c r="G13" s="256"/>
      <c r="H13" s="258"/>
      <c r="J13" s="305"/>
      <c r="K13" s="305"/>
      <c r="L13" s="305"/>
    </row>
    <row r="14" spans="1:12" ht="17.25">
      <c r="A14" s="253"/>
      <c r="B14" s="254"/>
      <c r="C14" s="113"/>
      <c r="D14" s="257"/>
      <c r="E14" s="303"/>
      <c r="F14" s="257"/>
      <c r="G14" s="256"/>
      <c r="H14" s="258"/>
      <c r="J14" s="305"/>
      <c r="K14" s="305"/>
      <c r="L14" s="305"/>
    </row>
    <row r="15" spans="1:8" ht="17.25">
      <c r="A15" s="253"/>
      <c r="B15" s="254"/>
      <c r="C15" s="237"/>
      <c r="D15" s="257"/>
      <c r="E15" s="257"/>
      <c r="F15" s="257"/>
      <c r="G15" s="256"/>
      <c r="H15" s="258"/>
    </row>
    <row r="16" spans="1:8" ht="17.25">
      <c r="A16" s="253"/>
      <c r="B16" s="382" t="s">
        <v>857</v>
      </c>
      <c r="C16" s="113" t="s">
        <v>947</v>
      </c>
      <c r="D16" s="257">
        <v>60000</v>
      </c>
      <c r="E16" s="257"/>
      <c r="F16" s="257"/>
      <c r="G16" s="256">
        <v>60000</v>
      </c>
      <c r="H16" s="258" t="s">
        <v>900</v>
      </c>
    </row>
    <row r="17" spans="1:8" ht="17.25">
      <c r="A17" s="253" t="s">
        <v>1139</v>
      </c>
      <c r="B17" s="254" t="s">
        <v>1140</v>
      </c>
      <c r="C17" s="113" t="s">
        <v>1141</v>
      </c>
      <c r="D17" s="255"/>
      <c r="E17" s="255">
        <v>40200</v>
      </c>
      <c r="F17" s="255"/>
      <c r="G17" s="256">
        <f>G16-E17</f>
        <v>19800</v>
      </c>
      <c r="H17" s="258"/>
    </row>
    <row r="18" spans="1:8" ht="17.25">
      <c r="A18" s="253" t="s">
        <v>1146</v>
      </c>
      <c r="B18" s="254" t="s">
        <v>1156</v>
      </c>
      <c r="C18" s="113" t="s">
        <v>1157</v>
      </c>
      <c r="D18" s="257"/>
      <c r="E18" s="257">
        <v>9100</v>
      </c>
      <c r="F18" s="257"/>
      <c r="G18" s="256">
        <f>G17-E18</f>
        <v>10700</v>
      </c>
      <c r="H18" s="258"/>
    </row>
    <row r="19" spans="1:12" ht="17.25">
      <c r="A19" s="253" t="s">
        <v>1160</v>
      </c>
      <c r="B19" s="254" t="s">
        <v>1169</v>
      </c>
      <c r="C19" s="113" t="s">
        <v>720</v>
      </c>
      <c r="D19" s="257"/>
      <c r="E19" s="257">
        <v>10700</v>
      </c>
      <c r="F19" s="257"/>
      <c r="G19" s="256">
        <f>G18-E19</f>
        <v>0</v>
      </c>
      <c r="H19" s="258"/>
      <c r="L19" s="242">
        <v>1875050</v>
      </c>
    </row>
    <row r="20" spans="1:12" ht="17.25">
      <c r="A20" s="253"/>
      <c r="B20" s="326"/>
      <c r="C20" s="113"/>
      <c r="D20" s="257"/>
      <c r="E20" s="257"/>
      <c r="F20" s="257"/>
      <c r="G20" s="256"/>
      <c r="H20" s="258"/>
      <c r="L20" s="242">
        <v>99874</v>
      </c>
    </row>
    <row r="21" spans="1:12" ht="17.25">
      <c r="A21" s="253"/>
      <c r="B21" s="254"/>
      <c r="C21" s="113"/>
      <c r="D21" s="257"/>
      <c r="E21" s="257"/>
      <c r="F21" s="257"/>
      <c r="G21" s="256"/>
      <c r="H21" s="258"/>
      <c r="L21" s="242">
        <v>49950</v>
      </c>
    </row>
    <row r="22" spans="1:12" ht="17.25">
      <c r="A22" s="253"/>
      <c r="B22" s="254"/>
      <c r="C22" s="379" t="s">
        <v>1255</v>
      </c>
      <c r="D22" s="257">
        <v>-15000</v>
      </c>
      <c r="E22" s="257"/>
      <c r="F22" s="257"/>
      <c r="G22" s="256"/>
      <c r="H22" s="258"/>
      <c r="L22" s="299">
        <f>SUM(L19:L21)</f>
        <v>2024874</v>
      </c>
    </row>
    <row r="23" spans="1:12" ht="17.25">
      <c r="A23" s="253"/>
      <c r="B23" s="326"/>
      <c r="C23" s="113"/>
      <c r="D23" s="257"/>
      <c r="E23" s="257"/>
      <c r="F23" s="257"/>
      <c r="G23" s="256"/>
      <c r="H23" s="258"/>
      <c r="L23" s="242">
        <v>117575</v>
      </c>
    </row>
    <row r="24" spans="1:12" ht="17.25">
      <c r="A24" s="253"/>
      <c r="B24" s="254"/>
      <c r="C24" s="113"/>
      <c r="D24" s="113"/>
      <c r="E24" s="113"/>
      <c r="F24" s="113"/>
      <c r="G24" s="256"/>
      <c r="H24" s="258"/>
      <c r="L24" s="331">
        <f>L22-L23</f>
        <v>1907299</v>
      </c>
    </row>
    <row r="25" spans="1:8" ht="17.25">
      <c r="A25" s="253"/>
      <c r="B25" s="261"/>
      <c r="C25" s="239"/>
      <c r="D25" s="308"/>
      <c r="E25" s="308"/>
      <c r="F25" s="308"/>
      <c r="G25" s="309"/>
      <c r="H25" s="258"/>
    </row>
    <row r="26" spans="1:8" ht="18" thickBot="1">
      <c r="A26" s="253"/>
      <c r="B26" s="310"/>
      <c r="C26" s="298" t="s">
        <v>131</v>
      </c>
      <c r="D26" s="311">
        <f>SUM(D6:D24)</f>
        <v>160000</v>
      </c>
      <c r="E26" s="337">
        <f>SUM(E6:E24)</f>
        <v>160000</v>
      </c>
      <c r="F26" s="311">
        <f>SUM(F6:F24)</f>
        <v>0</v>
      </c>
      <c r="G26" s="328">
        <f>D26-E26-F26</f>
        <v>0</v>
      </c>
      <c r="H26" s="258"/>
    </row>
    <row r="27" spans="6:7" ht="18" thickTop="1">
      <c r="F27" s="345" t="s">
        <v>1209</v>
      </c>
      <c r="G27" s="414">
        <v>15000</v>
      </c>
    </row>
    <row r="32" ht="17.25">
      <c r="D32" s="345"/>
    </row>
  </sheetData>
  <sheetProtection/>
  <mergeCells count="2">
    <mergeCell ref="A1:G1"/>
    <mergeCell ref="A2:H2"/>
  </mergeCells>
  <printOptions/>
  <pageMargins left="0.68" right="0.21" top="0.34" bottom="0.48" header="0.28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2">
      <selection activeCell="B38" sqref="B38"/>
    </sheetView>
  </sheetViews>
  <sheetFormatPr defaultColWidth="9.140625" defaultRowHeight="12.75"/>
  <cols>
    <col min="1" max="1" width="30.28125" style="242" customWidth="1"/>
    <col min="2" max="2" width="14.8515625" style="242" customWidth="1"/>
    <col min="3" max="3" width="14.00390625" style="242" customWidth="1"/>
    <col min="4" max="4" width="14.57421875" style="242" customWidth="1"/>
    <col min="5" max="5" width="9.140625" style="242" customWidth="1"/>
    <col min="6" max="6" width="9.8515625" style="304" bestFit="1" customWidth="1"/>
    <col min="7" max="7" width="14.140625" style="242" customWidth="1"/>
    <col min="8" max="8" width="9.140625" style="242" customWidth="1"/>
    <col min="9" max="9" width="12.00390625" style="242" customWidth="1"/>
    <col min="10" max="16384" width="9.140625" style="242" customWidth="1"/>
  </cols>
  <sheetData>
    <row r="1" spans="1:5" ht="17.25">
      <c r="A1" s="240"/>
      <c r="B1" s="240" t="s">
        <v>2388</v>
      </c>
      <c r="C1" s="240"/>
      <c r="D1" s="240"/>
      <c r="E1" s="240"/>
    </row>
    <row r="2" spans="1:5" ht="17.25">
      <c r="A2" s="240"/>
      <c r="B2" s="240" t="s">
        <v>2783</v>
      </c>
      <c r="C2" s="240"/>
      <c r="D2" s="240"/>
      <c r="E2" s="243" t="s">
        <v>1270</v>
      </c>
    </row>
    <row r="3" spans="1:5" ht="17.25">
      <c r="A3" s="245" t="s">
        <v>4</v>
      </c>
      <c r="B3" s="246" t="s">
        <v>28</v>
      </c>
      <c r="C3" s="246" t="s">
        <v>192</v>
      </c>
      <c r="D3" s="247" t="s">
        <v>2</v>
      </c>
      <c r="E3" s="245" t="s">
        <v>3</v>
      </c>
    </row>
    <row r="4" spans="1:5" ht="17.25">
      <c r="A4" s="249"/>
      <c r="B4" s="250" t="s">
        <v>2386</v>
      </c>
      <c r="C4" s="250"/>
      <c r="D4" s="251"/>
      <c r="E4" s="252"/>
    </row>
    <row r="5" spans="1:5" ht="17.25">
      <c r="A5" s="532" t="s">
        <v>2389</v>
      </c>
      <c r="B5" s="235"/>
      <c r="C5" s="255"/>
      <c r="D5" s="256"/>
      <c r="E5" s="472"/>
    </row>
    <row r="6" spans="1:7" ht="17.25">
      <c r="A6" s="532" t="s">
        <v>1415</v>
      </c>
      <c r="B6" s="257">
        <v>86000</v>
      </c>
      <c r="C6" s="257">
        <v>50630</v>
      </c>
      <c r="D6" s="256">
        <f>B6-C6</f>
        <v>35370</v>
      </c>
      <c r="E6" s="258"/>
      <c r="G6" s="242">
        <v>15000</v>
      </c>
    </row>
    <row r="7" spans="1:5" ht="17.25">
      <c r="A7" s="258"/>
      <c r="B7" s="257"/>
      <c r="C7" s="257"/>
      <c r="D7" s="256"/>
      <c r="E7" s="258"/>
    </row>
    <row r="8" spans="1:7" ht="17.25">
      <c r="A8" s="532" t="s">
        <v>2390</v>
      </c>
      <c r="B8" s="257">
        <v>171300</v>
      </c>
      <c r="C8" s="257">
        <v>151035</v>
      </c>
      <c r="D8" s="256">
        <f>B8-C8</f>
        <v>20265</v>
      </c>
      <c r="E8" s="258"/>
      <c r="G8" s="242">
        <v>25000</v>
      </c>
    </row>
    <row r="9" spans="1:5" ht="17.25">
      <c r="A9" s="260"/>
      <c r="B9" s="262"/>
      <c r="C9" s="262"/>
      <c r="D9" s="256"/>
      <c r="E9" s="258"/>
    </row>
    <row r="10" spans="1:5" ht="17.25">
      <c r="A10" s="532" t="s">
        <v>2383</v>
      </c>
      <c r="B10" s="257">
        <v>41000</v>
      </c>
      <c r="C10" s="257">
        <v>26400</v>
      </c>
      <c r="D10" s="256">
        <f>B10-C10</f>
        <v>14600</v>
      </c>
      <c r="E10" s="258"/>
    </row>
    <row r="11" spans="1:5" ht="17.25">
      <c r="A11" s="533"/>
      <c r="B11" s="257"/>
      <c r="C11" s="257"/>
      <c r="D11" s="256"/>
      <c r="E11" s="258"/>
    </row>
    <row r="12" spans="1:5" ht="17.25">
      <c r="A12" s="532" t="s">
        <v>2384</v>
      </c>
      <c r="B12" s="257">
        <v>340000</v>
      </c>
      <c r="C12" s="257">
        <v>247439</v>
      </c>
      <c r="D12" s="256">
        <f>B12-C12</f>
        <v>92561</v>
      </c>
      <c r="E12" s="258"/>
    </row>
    <row r="13" spans="1:5" ht="17.25">
      <c r="A13" s="258"/>
      <c r="B13" s="257"/>
      <c r="C13" s="257"/>
      <c r="D13" s="256"/>
      <c r="E13" s="258"/>
    </row>
    <row r="14" spans="1:7" ht="17.25">
      <c r="A14" s="532" t="s">
        <v>2385</v>
      </c>
      <c r="B14" s="257">
        <v>119000</v>
      </c>
      <c r="C14" s="257">
        <v>85994.52</v>
      </c>
      <c r="D14" s="256">
        <f>B14-C14</f>
        <v>33005.479999999996</v>
      </c>
      <c r="E14" s="258"/>
      <c r="G14" s="242">
        <v>20000</v>
      </c>
    </row>
    <row r="15" spans="1:5" ht="17.25">
      <c r="A15" s="532"/>
      <c r="B15" s="257"/>
      <c r="C15" s="257"/>
      <c r="D15" s="256"/>
      <c r="E15" s="258"/>
    </row>
    <row r="16" spans="1:5" ht="17.25">
      <c r="A16" s="532" t="s">
        <v>2391</v>
      </c>
      <c r="B16" s="257">
        <v>20000</v>
      </c>
      <c r="C16" s="257"/>
      <c r="D16" s="256">
        <f>B16-C16</f>
        <v>20000</v>
      </c>
      <c r="E16" s="258"/>
    </row>
    <row r="17" spans="1:5" ht="17.25">
      <c r="A17" s="258"/>
      <c r="B17" s="257"/>
      <c r="C17" s="262"/>
      <c r="D17" s="256"/>
      <c r="E17" s="258"/>
    </row>
    <row r="18" spans="1:7" s="304" customFormat="1" ht="17.25">
      <c r="A18" s="532" t="s">
        <v>2393</v>
      </c>
      <c r="B18" s="257">
        <v>173100</v>
      </c>
      <c r="C18" s="257">
        <v>127957</v>
      </c>
      <c r="D18" s="256">
        <f>B18-C18</f>
        <v>45143</v>
      </c>
      <c r="E18" s="258"/>
      <c r="G18" s="242">
        <v>15000</v>
      </c>
    </row>
    <row r="19" spans="1:7" s="304" customFormat="1" ht="17.25">
      <c r="A19" s="258"/>
      <c r="B19" s="255"/>
      <c r="C19" s="255"/>
      <c r="D19" s="256"/>
      <c r="E19" s="258"/>
      <c r="G19" s="242"/>
    </row>
    <row r="20" spans="1:7" s="304" customFormat="1" ht="17.25">
      <c r="A20" s="532" t="s">
        <v>2392</v>
      </c>
      <c r="B20" s="257">
        <v>16600</v>
      </c>
      <c r="C20" s="257">
        <v>7028</v>
      </c>
      <c r="D20" s="256">
        <f>B20</f>
        <v>16600</v>
      </c>
      <c r="E20" s="258"/>
      <c r="G20" s="242"/>
    </row>
    <row r="21" spans="1:7" s="304" customFormat="1" ht="17.25">
      <c r="A21" s="258"/>
      <c r="B21" s="257"/>
      <c r="C21" s="257"/>
      <c r="D21" s="256"/>
      <c r="E21" s="258"/>
      <c r="G21" s="242"/>
    </row>
    <row r="22" spans="1:7" s="304" customFormat="1" ht="17.25">
      <c r="A22" s="532" t="s">
        <v>2394</v>
      </c>
      <c r="B22" s="257">
        <v>65400</v>
      </c>
      <c r="C22" s="257">
        <v>51422.5</v>
      </c>
      <c r="D22" s="256">
        <f>B22-C22</f>
        <v>13977.5</v>
      </c>
      <c r="E22" s="258"/>
      <c r="G22" s="242"/>
    </row>
    <row r="23" spans="1:7" s="304" customFormat="1" ht="17.25">
      <c r="A23" s="533"/>
      <c r="B23" s="257"/>
      <c r="C23" s="257"/>
      <c r="D23" s="256">
        <f aca="true" t="shared" si="0" ref="D23:D28">B23-C23</f>
        <v>0</v>
      </c>
      <c r="E23" s="258"/>
      <c r="G23" s="242"/>
    </row>
    <row r="24" spans="1:7" s="304" customFormat="1" ht="17.25">
      <c r="A24" s="532" t="s">
        <v>2395</v>
      </c>
      <c r="B24" s="257">
        <v>6600</v>
      </c>
      <c r="C24" s="257">
        <v>6556.9</v>
      </c>
      <c r="D24" s="256">
        <f t="shared" si="0"/>
        <v>43.100000000000364</v>
      </c>
      <c r="E24" s="258"/>
      <c r="G24" s="242"/>
    </row>
    <row r="25" spans="1:7" s="304" customFormat="1" ht="17.25">
      <c r="A25" s="258"/>
      <c r="B25" s="257"/>
      <c r="C25" s="257"/>
      <c r="D25" s="256">
        <f t="shared" si="0"/>
        <v>0</v>
      </c>
      <c r="E25" s="258"/>
      <c r="G25" s="242"/>
    </row>
    <row r="26" spans="1:7" s="304" customFormat="1" ht="17.25">
      <c r="A26" s="532" t="s">
        <v>2396</v>
      </c>
      <c r="B26" s="257">
        <v>15000</v>
      </c>
      <c r="C26" s="257">
        <v>730</v>
      </c>
      <c r="D26" s="256">
        <f t="shared" si="0"/>
        <v>14270</v>
      </c>
      <c r="E26" s="258"/>
      <c r="G26" s="242"/>
    </row>
    <row r="27" spans="1:7" s="304" customFormat="1" ht="17.25">
      <c r="A27" s="532"/>
      <c r="B27" s="257"/>
      <c r="C27" s="257"/>
      <c r="D27" s="256">
        <f t="shared" si="0"/>
        <v>0</v>
      </c>
      <c r="E27" s="260"/>
      <c r="G27" s="242"/>
    </row>
    <row r="28" spans="1:5" ht="17.25">
      <c r="A28" s="532" t="s">
        <v>2397</v>
      </c>
      <c r="B28" s="257">
        <v>16000</v>
      </c>
      <c r="C28" s="257">
        <v>4200</v>
      </c>
      <c r="D28" s="256">
        <f t="shared" si="0"/>
        <v>11800</v>
      </c>
      <c r="E28" s="260"/>
    </row>
    <row r="29" spans="1:5" ht="17.25">
      <c r="A29" s="532"/>
      <c r="B29" s="257"/>
      <c r="C29" s="257"/>
      <c r="D29" s="262"/>
      <c r="E29" s="260"/>
    </row>
    <row r="30" spans="1:5" ht="17.25">
      <c r="A30" s="258" t="s">
        <v>1891</v>
      </c>
      <c r="B30" s="263">
        <f>SUM(B6:B29)</f>
        <v>1070000</v>
      </c>
      <c r="C30" s="263">
        <f>SUM(C6:C29)</f>
        <v>759392.92</v>
      </c>
      <c r="D30" s="356">
        <f>B30-C30</f>
        <v>310607.07999999996</v>
      </c>
      <c r="E30" s="265"/>
    </row>
    <row r="31" spans="1:5" ht="17.25">
      <c r="A31" s="532" t="s">
        <v>2387</v>
      </c>
      <c r="B31" s="308"/>
      <c r="C31" s="308"/>
      <c r="D31" s="355"/>
      <c r="E31" s="317"/>
    </row>
    <row r="32" spans="1:7" ht="17.25">
      <c r="A32" s="258" t="s">
        <v>2398</v>
      </c>
      <c r="B32" s="257">
        <v>61000</v>
      </c>
      <c r="C32" s="257">
        <v>39926.22</v>
      </c>
      <c r="D32" s="256">
        <f>B32-C32</f>
        <v>21073.78</v>
      </c>
      <c r="E32" s="258"/>
      <c r="G32" s="299">
        <v>50000</v>
      </c>
    </row>
    <row r="33" spans="1:7" ht="17.25">
      <c r="A33" s="258"/>
      <c r="B33" s="257"/>
      <c r="C33" s="257"/>
      <c r="D33" s="256"/>
      <c r="E33" s="258"/>
      <c r="G33" s="299">
        <v>20000</v>
      </c>
    </row>
    <row r="34" spans="1:7" ht="17.25">
      <c r="A34" s="258" t="s">
        <v>2380</v>
      </c>
      <c r="B34" s="257">
        <v>715200</v>
      </c>
      <c r="C34" s="257">
        <v>574735.28</v>
      </c>
      <c r="D34" s="256">
        <f>B34-C34</f>
        <v>140464.71999999997</v>
      </c>
      <c r="E34" s="258"/>
      <c r="G34" s="299">
        <v>20000</v>
      </c>
    </row>
    <row r="35" spans="1:7" ht="17.25">
      <c r="A35" s="258"/>
      <c r="B35" s="257"/>
      <c r="C35" s="257"/>
      <c r="D35" s="256">
        <f>B35-C35</f>
        <v>0</v>
      </c>
      <c r="E35" s="258"/>
      <c r="G35" s="299">
        <v>50000</v>
      </c>
    </row>
    <row r="36" spans="1:7" ht="17.25">
      <c r="A36" s="258" t="s">
        <v>2381</v>
      </c>
      <c r="B36" s="257">
        <v>74000</v>
      </c>
      <c r="C36" s="257">
        <v>51363</v>
      </c>
      <c r="D36" s="256">
        <f>B36-C36</f>
        <v>22637</v>
      </c>
      <c r="E36" s="258"/>
      <c r="G36" s="299">
        <v>50000</v>
      </c>
    </row>
    <row r="37" spans="1:7" ht="17.25">
      <c r="A37" s="258"/>
      <c r="B37" s="257"/>
      <c r="C37" s="257"/>
      <c r="D37" s="256"/>
      <c r="E37" s="258"/>
      <c r="G37" s="299">
        <v>200000</v>
      </c>
    </row>
    <row r="38" spans="1:7" s="304" customFormat="1" ht="17.25">
      <c r="A38" s="258" t="s">
        <v>2382</v>
      </c>
      <c r="B38" s="257">
        <v>79800</v>
      </c>
      <c r="C38" s="257">
        <v>50773.63</v>
      </c>
      <c r="D38" s="256">
        <f>B38-C38</f>
        <v>29026.370000000003</v>
      </c>
      <c r="E38" s="258"/>
      <c r="G38" s="299">
        <v>270000</v>
      </c>
    </row>
    <row r="39" spans="1:7" s="304" customFormat="1" ht="17.25">
      <c r="A39" s="260"/>
      <c r="B39" s="257"/>
      <c r="C39" s="257"/>
      <c r="D39" s="262"/>
      <c r="E39" s="260"/>
      <c r="G39" s="242"/>
    </row>
    <row r="40" spans="1:7" s="304" customFormat="1" ht="17.25">
      <c r="A40" s="265" t="s">
        <v>1581</v>
      </c>
      <c r="B40" s="263">
        <f>SUM(B32:B39)</f>
        <v>930000</v>
      </c>
      <c r="C40" s="263">
        <f>SUM(C32:C39)</f>
        <v>716798.13</v>
      </c>
      <c r="D40" s="356">
        <f>B40-C40</f>
        <v>213201.87</v>
      </c>
      <c r="E40" s="265"/>
      <c r="G40" s="331">
        <f>SUM(G32:G39)</f>
        <v>660000</v>
      </c>
    </row>
    <row r="41" spans="1:7" s="304" customFormat="1" ht="17.25">
      <c r="A41" s="258"/>
      <c r="B41" s="257"/>
      <c r="C41" s="257"/>
      <c r="D41" s="256"/>
      <c r="E41" s="260"/>
      <c r="G41" s="242"/>
    </row>
    <row r="42" spans="1:7" s="304" customFormat="1" ht="18" thickBot="1">
      <c r="A42" s="534" t="s">
        <v>1582</v>
      </c>
      <c r="B42" s="285">
        <f>B30+B40</f>
        <v>2000000</v>
      </c>
      <c r="C42" s="488">
        <f>C30+C40</f>
        <v>1476191.05</v>
      </c>
      <c r="D42" s="473">
        <f>B42-C42</f>
        <v>523808.94999999995</v>
      </c>
      <c r="E42" s="286"/>
      <c r="G42" s="242"/>
    </row>
    <row r="43" spans="1:7" s="304" customFormat="1" ht="18" thickTop="1">
      <c r="A43" s="242"/>
      <c r="B43" s="242"/>
      <c r="C43" s="242"/>
      <c r="D43" s="242"/>
      <c r="E43" s="242"/>
      <c r="G43" s="242"/>
    </row>
    <row r="47" spans="1:7" s="304" customFormat="1" ht="17.25">
      <c r="A47" s="242"/>
      <c r="B47" s="242"/>
      <c r="C47" s="242"/>
      <c r="D47" s="376"/>
      <c r="E47" s="242"/>
      <c r="G47" s="242"/>
    </row>
  </sheetData>
  <sheetProtection/>
  <printOptions/>
  <pageMargins left="0.73" right="0.25" top="0.37" bottom="0.28" header="0.22" footer="0.1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6">
      <selection activeCell="J29" sqref="J29:J31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6.421875" style="242" customWidth="1"/>
    <col min="4" max="4" width="13.140625" style="242" customWidth="1"/>
    <col min="5" max="5" width="8.7109375" style="242" customWidth="1"/>
    <col min="6" max="6" width="9.140625" style="242" customWidth="1"/>
    <col min="7" max="7" width="12.140625" style="242" customWidth="1"/>
    <col min="8" max="8" width="9.140625" style="242" customWidth="1"/>
    <col min="9" max="16384" width="9.140625" style="242" customWidth="1"/>
  </cols>
  <sheetData>
    <row r="1" spans="1:8" ht="17.25">
      <c r="A1" s="589" t="s">
        <v>705</v>
      </c>
      <c r="B1" s="589"/>
      <c r="C1" s="589"/>
      <c r="D1" s="589"/>
      <c r="E1" s="589"/>
      <c r="F1" s="589"/>
      <c r="G1" s="589"/>
      <c r="H1" s="240"/>
    </row>
    <row r="2" spans="1:8" ht="17.25">
      <c r="A2" s="589" t="s">
        <v>1243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1181</v>
      </c>
      <c r="B3" s="240"/>
      <c r="C3" s="240"/>
      <c r="D3" s="240"/>
      <c r="E3" s="240"/>
      <c r="F3" s="240"/>
      <c r="G3" s="240" t="s">
        <v>738</v>
      </c>
      <c r="H3" s="352" t="s">
        <v>744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371" t="s">
        <v>746</v>
      </c>
      <c r="D6" s="255"/>
      <c r="E6" s="255"/>
      <c r="F6" s="255"/>
      <c r="G6" s="256"/>
      <c r="H6" s="258"/>
    </row>
    <row r="7" spans="1:12" ht="17.25">
      <c r="A7" s="253"/>
      <c r="B7" s="254"/>
      <c r="C7" s="370"/>
      <c r="D7" s="257"/>
      <c r="E7" s="257"/>
      <c r="F7" s="257"/>
      <c r="G7" s="256"/>
      <c r="H7" s="258"/>
      <c r="J7" s="342"/>
      <c r="K7" s="343"/>
      <c r="L7" s="305"/>
    </row>
    <row r="8" spans="1:12" ht="17.25">
      <c r="A8" s="253"/>
      <c r="B8" s="254" t="s">
        <v>905</v>
      </c>
      <c r="C8" s="113" t="s">
        <v>906</v>
      </c>
      <c r="D8" s="255">
        <v>40000</v>
      </c>
      <c r="E8" s="255"/>
      <c r="F8" s="255"/>
      <c r="G8" s="256">
        <v>40000</v>
      </c>
      <c r="H8" s="238" t="s">
        <v>900</v>
      </c>
      <c r="J8" s="305"/>
      <c r="K8" s="305"/>
      <c r="L8" s="305"/>
    </row>
    <row r="9" spans="1:8" ht="17.25">
      <c r="A9" s="253"/>
      <c r="B9" s="254"/>
      <c r="C9" s="237" t="s">
        <v>907</v>
      </c>
      <c r="D9" s="257"/>
      <c r="E9" s="257"/>
      <c r="F9" s="257"/>
      <c r="G9" s="256"/>
      <c r="H9" s="238"/>
    </row>
    <row r="10" spans="1:8" ht="17.25">
      <c r="A10" s="253" t="s">
        <v>1010</v>
      </c>
      <c r="B10" s="254" t="s">
        <v>1017</v>
      </c>
      <c r="C10" s="113" t="s">
        <v>1018</v>
      </c>
      <c r="D10" s="257"/>
      <c r="E10" s="257">
        <v>37100</v>
      </c>
      <c r="F10" s="257"/>
      <c r="G10" s="256">
        <f>G8-E10</f>
        <v>2900</v>
      </c>
      <c r="H10" s="238"/>
    </row>
    <row r="11" spans="1:8" ht="17.25">
      <c r="A11" s="253" t="s">
        <v>1040</v>
      </c>
      <c r="B11" s="254" t="s">
        <v>1088</v>
      </c>
      <c r="C11" s="237" t="s">
        <v>1082</v>
      </c>
      <c r="D11" s="257"/>
      <c r="E11" s="257">
        <v>1700</v>
      </c>
      <c r="F11" s="257"/>
      <c r="G11" s="256">
        <f>G10-E11</f>
        <v>1200</v>
      </c>
      <c r="H11" s="238"/>
    </row>
    <row r="12" spans="1:8" ht="17.25">
      <c r="A12" s="253"/>
      <c r="B12" s="254"/>
      <c r="C12" s="237"/>
      <c r="D12" s="257"/>
      <c r="E12" s="257"/>
      <c r="F12" s="257"/>
      <c r="G12" s="256"/>
      <c r="H12" s="238"/>
    </row>
    <row r="13" spans="1:8" ht="17.25">
      <c r="A13" s="253"/>
      <c r="B13" s="254"/>
      <c r="C13" s="237"/>
      <c r="D13" s="257"/>
      <c r="E13" s="257"/>
      <c r="F13" s="257"/>
      <c r="G13" s="256"/>
      <c r="H13" s="238"/>
    </row>
    <row r="14" spans="1:8" ht="17.25">
      <c r="A14" s="253"/>
      <c r="B14" s="254"/>
      <c r="C14" s="237"/>
      <c r="D14" s="257"/>
      <c r="E14" s="257"/>
      <c r="F14" s="257"/>
      <c r="G14" s="256"/>
      <c r="H14" s="238"/>
    </row>
    <row r="15" spans="1:8" ht="17.25">
      <c r="A15" s="253"/>
      <c r="B15" s="254"/>
      <c r="C15" s="237"/>
      <c r="D15" s="257"/>
      <c r="E15" s="257"/>
      <c r="F15" s="257"/>
      <c r="G15" s="256"/>
      <c r="H15" s="238"/>
    </row>
    <row r="16" spans="1:8" ht="17.25">
      <c r="A16" s="344"/>
      <c r="B16" s="326"/>
      <c r="C16" s="321" t="s">
        <v>908</v>
      </c>
      <c r="D16" s="255">
        <v>27000</v>
      </c>
      <c r="E16" s="255"/>
      <c r="F16" s="255"/>
      <c r="G16" s="256">
        <v>27000</v>
      </c>
      <c r="H16" s="238" t="s">
        <v>900</v>
      </c>
    </row>
    <row r="17" spans="1:8" ht="17.25">
      <c r="A17" s="253" t="s">
        <v>1196</v>
      </c>
      <c r="B17" s="254" t="s">
        <v>1197</v>
      </c>
      <c r="C17" s="113" t="s">
        <v>1170</v>
      </c>
      <c r="D17" s="257"/>
      <c r="E17" s="257">
        <v>14400</v>
      </c>
      <c r="F17" s="257"/>
      <c r="G17" s="256">
        <f>G16-E17-F17</f>
        <v>12600</v>
      </c>
      <c r="H17" s="258"/>
    </row>
    <row r="18" spans="1:8" ht="17.25">
      <c r="A18" s="253" t="s">
        <v>1198</v>
      </c>
      <c r="B18" s="254" t="s">
        <v>1204</v>
      </c>
      <c r="C18" s="113" t="s">
        <v>1205</v>
      </c>
      <c r="D18" s="257"/>
      <c r="E18" s="257">
        <v>9000</v>
      </c>
      <c r="F18" s="257"/>
      <c r="G18" s="256">
        <f>G17-E18-F18</f>
        <v>3600</v>
      </c>
      <c r="H18" s="258"/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254"/>
      <c r="C20" s="113"/>
      <c r="D20" s="257"/>
      <c r="E20" s="257"/>
      <c r="F20" s="257"/>
      <c r="G20" s="256"/>
      <c r="H20" s="258"/>
    </row>
    <row r="21" spans="1:8" ht="17.25">
      <c r="A21" s="253"/>
      <c r="B21" s="326"/>
      <c r="C21" s="113"/>
      <c r="D21" s="257"/>
      <c r="E21" s="257"/>
      <c r="F21" s="257"/>
      <c r="G21" s="256"/>
      <c r="H21" s="258"/>
    </row>
    <row r="22" spans="1:8" ht="17.25">
      <c r="A22" s="253"/>
      <c r="B22" s="254"/>
      <c r="C22" s="379" t="s">
        <v>1255</v>
      </c>
      <c r="D22" s="257">
        <v>-4800</v>
      </c>
      <c r="E22" s="257"/>
      <c r="F22" s="257"/>
      <c r="G22" s="256"/>
      <c r="H22" s="258"/>
    </row>
    <row r="23" spans="1:8" ht="17.25">
      <c r="A23" s="253"/>
      <c r="B23" s="254"/>
      <c r="C23" s="113"/>
      <c r="D23" s="257"/>
      <c r="E23" s="257"/>
      <c r="F23" s="257"/>
      <c r="G23" s="256"/>
      <c r="H23" s="258"/>
    </row>
    <row r="24" spans="1:8" ht="17.25">
      <c r="A24" s="253"/>
      <c r="B24" s="326"/>
      <c r="C24" s="113"/>
      <c r="D24" s="255"/>
      <c r="E24" s="255"/>
      <c r="F24" s="255"/>
      <c r="G24" s="256"/>
      <c r="H24" s="258"/>
    </row>
    <row r="25" spans="1:8" ht="17.25">
      <c r="A25" s="253"/>
      <c r="B25" s="254"/>
      <c r="C25" s="113"/>
      <c r="D25" s="255"/>
      <c r="E25" s="255"/>
      <c r="F25" s="255"/>
      <c r="G25" s="256"/>
      <c r="H25" s="258"/>
    </row>
    <row r="26" spans="1:8" ht="17.25">
      <c r="A26" s="253"/>
      <c r="B26" s="261"/>
      <c r="C26" s="239"/>
      <c r="D26" s="308"/>
      <c r="E26" s="308"/>
      <c r="F26" s="308"/>
      <c r="G26" s="309"/>
      <c r="H26" s="258"/>
    </row>
    <row r="27" spans="1:8" ht="18" thickBot="1">
      <c r="A27" s="253"/>
      <c r="B27" s="310"/>
      <c r="C27" s="298" t="s">
        <v>131</v>
      </c>
      <c r="D27" s="311">
        <f>SUM(D8:D25)</f>
        <v>62200</v>
      </c>
      <c r="E27" s="337">
        <f>SUM(E6:E25)</f>
        <v>62200</v>
      </c>
      <c r="F27" s="311">
        <f>SUM(F6:F25)</f>
        <v>0</v>
      </c>
      <c r="G27" s="328">
        <f>D27-E27-F27</f>
        <v>0</v>
      </c>
      <c r="H27" s="258"/>
    </row>
    <row r="28" spans="6:7" ht="18" thickTop="1">
      <c r="F28" s="345" t="s">
        <v>1209</v>
      </c>
      <c r="G28" s="414">
        <v>4800</v>
      </c>
    </row>
    <row r="33" ht="17.25">
      <c r="D33" s="345"/>
    </row>
  </sheetData>
  <sheetProtection/>
  <mergeCells count="2">
    <mergeCell ref="A1:G1"/>
    <mergeCell ref="A2:H2"/>
  </mergeCells>
  <printOptions/>
  <pageMargins left="0.55" right="0.21" top="0.34" bottom="0.48" header="0.28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49">
      <selection activeCell="C74" sqref="C74"/>
    </sheetView>
  </sheetViews>
  <sheetFormatPr defaultColWidth="9.140625" defaultRowHeight="12.75"/>
  <cols>
    <col min="1" max="1" width="7.8515625" style="242" customWidth="1"/>
    <col min="2" max="2" width="10.421875" style="242" customWidth="1"/>
    <col min="3" max="3" width="26.8515625" style="242" customWidth="1"/>
    <col min="4" max="4" width="13.140625" style="242" customWidth="1"/>
    <col min="5" max="5" width="9.57421875" style="242" customWidth="1"/>
    <col min="6" max="6" width="8.8515625" style="242" customWidth="1"/>
    <col min="7" max="7" width="12.140625" style="242" customWidth="1"/>
    <col min="8" max="8" width="10.8515625" style="242" customWidth="1"/>
    <col min="9" max="9" width="11.421875" style="242" customWidth="1"/>
    <col min="10" max="10" width="13.8515625" style="242" customWidth="1"/>
    <col min="11" max="11" width="9.8515625" style="242" bestFit="1" customWidth="1"/>
    <col min="12" max="16384" width="9.140625" style="242" customWidth="1"/>
  </cols>
  <sheetData>
    <row r="1" spans="1:8" ht="17.25">
      <c r="A1" s="589" t="s">
        <v>705</v>
      </c>
      <c r="B1" s="589"/>
      <c r="C1" s="589"/>
      <c r="D1" s="589"/>
      <c r="E1" s="589"/>
      <c r="F1" s="589"/>
      <c r="G1" s="589"/>
      <c r="H1" s="240"/>
    </row>
    <row r="2" spans="1:8" ht="17.25">
      <c r="A2" s="589" t="s">
        <v>1244</v>
      </c>
      <c r="B2" s="589"/>
      <c r="C2" s="589"/>
      <c r="D2" s="589"/>
      <c r="E2" s="589"/>
      <c r="F2" s="589"/>
      <c r="G2" s="589"/>
      <c r="H2" s="589"/>
    </row>
    <row r="3" spans="1:8" ht="17.25">
      <c r="A3" s="240" t="s">
        <v>1182</v>
      </c>
      <c r="B3" s="240"/>
      <c r="C3" s="240"/>
      <c r="D3" s="240"/>
      <c r="E3" s="240"/>
      <c r="F3" s="240"/>
      <c r="G3" s="240" t="s">
        <v>738</v>
      </c>
      <c r="H3" s="352" t="s">
        <v>700</v>
      </c>
    </row>
    <row r="4" spans="1:8" ht="17.25">
      <c r="A4" s="323" t="s">
        <v>34</v>
      </c>
      <c r="B4" s="323" t="s">
        <v>18</v>
      </c>
      <c r="C4" s="320" t="s">
        <v>4</v>
      </c>
      <c r="D4" s="246" t="s">
        <v>33</v>
      </c>
      <c r="E4" s="246" t="s">
        <v>1</v>
      </c>
      <c r="F4" s="246" t="s">
        <v>99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/>
      <c r="G5" s="251"/>
      <c r="H5" s="325"/>
    </row>
    <row r="6" spans="1:8" ht="17.25">
      <c r="A6" s="253" t="s">
        <v>740</v>
      </c>
      <c r="B6" s="254" t="s">
        <v>741</v>
      </c>
      <c r="C6" s="113" t="s">
        <v>745</v>
      </c>
      <c r="D6" s="255"/>
      <c r="E6" s="255"/>
      <c r="F6" s="255"/>
      <c r="G6" s="256"/>
      <c r="H6" s="435">
        <v>150000</v>
      </c>
    </row>
    <row r="7" spans="1:12" ht="17.25">
      <c r="A7" s="253"/>
      <c r="B7" s="254"/>
      <c r="C7" s="371" t="s">
        <v>749</v>
      </c>
      <c r="D7" s="257"/>
      <c r="E7" s="257"/>
      <c r="F7" s="257"/>
      <c r="G7" s="256"/>
      <c r="H7" s="238"/>
      <c r="J7" s="342"/>
      <c r="K7" s="343"/>
      <c r="L7" s="305"/>
    </row>
    <row r="8" spans="1:12" ht="17.25">
      <c r="A8" s="259"/>
      <c r="B8" s="261"/>
      <c r="C8" s="380"/>
      <c r="D8" s="257"/>
      <c r="E8" s="257"/>
      <c r="F8" s="257"/>
      <c r="G8" s="262"/>
      <c r="H8" s="409"/>
      <c r="J8" s="342"/>
      <c r="K8" s="343"/>
      <c r="L8" s="305"/>
    </row>
    <row r="9" spans="1:12" ht="17.25">
      <c r="A9" s="259"/>
      <c r="B9" s="261" t="s">
        <v>897</v>
      </c>
      <c r="C9" s="381" t="s">
        <v>898</v>
      </c>
      <c r="D9" s="262">
        <v>150000</v>
      </c>
      <c r="E9" s="257"/>
      <c r="F9" s="257"/>
      <c r="G9" s="262">
        <v>150000</v>
      </c>
      <c r="H9" s="409" t="s">
        <v>54</v>
      </c>
      <c r="J9" s="342"/>
      <c r="K9" s="343"/>
      <c r="L9" s="305"/>
    </row>
    <row r="10" spans="1:12" ht="17.25">
      <c r="A10" s="259"/>
      <c r="B10" s="261"/>
      <c r="C10" s="381" t="s">
        <v>899</v>
      </c>
      <c r="D10" s="262"/>
      <c r="E10" s="257"/>
      <c r="F10" s="257"/>
      <c r="G10" s="262"/>
      <c r="H10" s="409"/>
      <c r="J10" s="342"/>
      <c r="K10" s="343"/>
      <c r="L10" s="305"/>
    </row>
    <row r="11" spans="1:12" ht="17.25">
      <c r="A11" s="259" t="s">
        <v>1142</v>
      </c>
      <c r="B11" s="261" t="s">
        <v>1143</v>
      </c>
      <c r="C11" s="381" t="s">
        <v>721</v>
      </c>
      <c r="D11" s="262"/>
      <c r="E11" s="257">
        <v>149000</v>
      </c>
      <c r="F11" s="257"/>
      <c r="G11" s="262">
        <f>G9-E11</f>
        <v>1000</v>
      </c>
      <c r="H11" s="409"/>
      <c r="J11" s="342"/>
      <c r="K11" s="343"/>
      <c r="L11" s="305"/>
    </row>
    <row r="12" spans="1:12" ht="17.25">
      <c r="A12" s="259" t="s">
        <v>1146</v>
      </c>
      <c r="B12" s="261" t="s">
        <v>1152</v>
      </c>
      <c r="C12" s="381" t="s">
        <v>1153</v>
      </c>
      <c r="D12" s="262"/>
      <c r="E12" s="257">
        <v>600</v>
      </c>
      <c r="F12" s="257"/>
      <c r="G12" s="262">
        <f>G11-E12</f>
        <v>400</v>
      </c>
      <c r="H12" s="409"/>
      <c r="J12" s="342"/>
      <c r="K12" s="343"/>
      <c r="L12" s="305"/>
    </row>
    <row r="13" spans="1:12" ht="17.25">
      <c r="A13" s="259"/>
      <c r="B13" s="261" t="s">
        <v>1154</v>
      </c>
      <c r="C13" s="381" t="s">
        <v>720</v>
      </c>
      <c r="D13" s="262"/>
      <c r="E13" s="257">
        <v>400</v>
      </c>
      <c r="F13" s="257"/>
      <c r="G13" s="262">
        <f>G12-E13</f>
        <v>0</v>
      </c>
      <c r="H13" s="409"/>
      <c r="J13" s="342"/>
      <c r="K13" s="343"/>
      <c r="L13" s="305"/>
    </row>
    <row r="14" spans="1:12" ht="17.25">
      <c r="A14" s="259"/>
      <c r="B14" s="261"/>
      <c r="C14" s="381"/>
      <c r="D14" s="262"/>
      <c r="E14" s="257"/>
      <c r="F14" s="257"/>
      <c r="G14" s="262"/>
      <c r="H14" s="409"/>
      <c r="J14" s="342"/>
      <c r="K14" s="343"/>
      <c r="L14" s="305"/>
    </row>
    <row r="15" spans="1:12" ht="17.25">
      <c r="A15" s="259"/>
      <c r="B15" s="261"/>
      <c r="C15" s="381"/>
      <c r="D15" s="262"/>
      <c r="E15" s="257"/>
      <c r="F15" s="257"/>
      <c r="G15" s="262"/>
      <c r="H15" s="409"/>
      <c r="J15" s="342"/>
      <c r="K15" s="343"/>
      <c r="L15" s="305"/>
    </row>
    <row r="16" spans="1:12" ht="17.25">
      <c r="A16" s="259"/>
      <c r="B16" s="261"/>
      <c r="C16" s="380"/>
      <c r="D16" s="262"/>
      <c r="E16" s="257"/>
      <c r="F16" s="257"/>
      <c r="G16" s="262"/>
      <c r="H16" s="409"/>
      <c r="J16" s="342"/>
      <c r="K16" s="343"/>
      <c r="L16" s="305"/>
    </row>
    <row r="17" spans="1:12" ht="17.25">
      <c r="A17" s="259"/>
      <c r="B17" s="261" t="s">
        <v>954</v>
      </c>
      <c r="C17" s="381" t="s">
        <v>896</v>
      </c>
      <c r="D17" s="262">
        <v>150000</v>
      </c>
      <c r="E17" s="257"/>
      <c r="F17" s="257"/>
      <c r="G17" s="262">
        <v>150000</v>
      </c>
      <c r="H17" s="409" t="s">
        <v>929</v>
      </c>
      <c r="J17" s="342"/>
      <c r="K17" s="343"/>
      <c r="L17" s="305"/>
    </row>
    <row r="18" spans="1:12" ht="17.25">
      <c r="A18" s="259"/>
      <c r="B18" s="261"/>
      <c r="C18" s="381" t="s">
        <v>1025</v>
      </c>
      <c r="D18" s="262"/>
      <c r="E18" s="257">
        <v>-6156</v>
      </c>
      <c r="F18" s="257"/>
      <c r="G18" s="262">
        <f>G17-E18</f>
        <v>156156</v>
      </c>
      <c r="H18" s="409" t="s">
        <v>930</v>
      </c>
      <c r="J18" s="342"/>
      <c r="K18" s="343"/>
      <c r="L18" s="305"/>
    </row>
    <row r="19" spans="1:12" ht="17.25">
      <c r="A19" s="259" t="s">
        <v>772</v>
      </c>
      <c r="B19" s="261" t="s">
        <v>771</v>
      </c>
      <c r="C19" s="239" t="s">
        <v>770</v>
      </c>
      <c r="D19" s="262"/>
      <c r="E19" s="262">
        <v>29320</v>
      </c>
      <c r="F19" s="257"/>
      <c r="G19" s="262">
        <f>G18-E19</f>
        <v>126836</v>
      </c>
      <c r="H19" s="357" t="s">
        <v>773</v>
      </c>
      <c r="J19" s="305"/>
      <c r="K19" s="305"/>
      <c r="L19" s="305"/>
    </row>
    <row r="20" spans="1:8" ht="17.25">
      <c r="A20" s="253" t="s">
        <v>788</v>
      </c>
      <c r="B20" s="254" t="s">
        <v>796</v>
      </c>
      <c r="C20" s="237" t="s">
        <v>797</v>
      </c>
      <c r="D20" s="262"/>
      <c r="E20" s="257">
        <v>1087.5</v>
      </c>
      <c r="F20" s="257"/>
      <c r="G20" s="262">
        <f aca="true" t="shared" si="0" ref="G20:G28">G19-E20</f>
        <v>125748.5</v>
      </c>
      <c r="H20" s="238"/>
    </row>
    <row r="21" spans="1:11" ht="17.25">
      <c r="A21" s="253" t="s">
        <v>847</v>
      </c>
      <c r="B21" s="254" t="s">
        <v>839</v>
      </c>
      <c r="C21" s="113" t="s">
        <v>849</v>
      </c>
      <c r="D21" s="262"/>
      <c r="E21" s="257">
        <v>56495</v>
      </c>
      <c r="F21" s="257"/>
      <c r="G21" s="262">
        <f t="shared" si="0"/>
        <v>69253.5</v>
      </c>
      <c r="H21" s="357" t="s">
        <v>848</v>
      </c>
      <c r="K21" s="377"/>
    </row>
    <row r="22" spans="1:8" ht="17.25">
      <c r="A22" s="253"/>
      <c r="B22" s="254"/>
      <c r="C22" s="113" t="s">
        <v>854</v>
      </c>
      <c r="D22" s="262"/>
      <c r="E22" s="257">
        <v>-12805</v>
      </c>
      <c r="F22" s="257"/>
      <c r="G22" s="262">
        <f t="shared" si="0"/>
        <v>82058.5</v>
      </c>
      <c r="H22" s="238"/>
    </row>
    <row r="23" spans="1:8" ht="17.25">
      <c r="A23" s="253" t="s">
        <v>821</v>
      </c>
      <c r="B23" s="254" t="s">
        <v>824</v>
      </c>
      <c r="C23" s="113" t="s">
        <v>825</v>
      </c>
      <c r="D23" s="262"/>
      <c r="E23" s="257">
        <v>24120</v>
      </c>
      <c r="F23" s="257"/>
      <c r="G23" s="262">
        <f t="shared" si="0"/>
        <v>57938.5</v>
      </c>
      <c r="H23" s="238"/>
    </row>
    <row r="24" spans="1:8" ht="17.25">
      <c r="A24" s="253" t="s">
        <v>996</v>
      </c>
      <c r="B24" s="254" t="s">
        <v>1000</v>
      </c>
      <c r="C24" s="113" t="s">
        <v>1001</v>
      </c>
      <c r="D24" s="262"/>
      <c r="E24" s="257">
        <v>3650</v>
      </c>
      <c r="F24" s="257"/>
      <c r="G24" s="262">
        <f t="shared" si="0"/>
        <v>54288.5</v>
      </c>
      <c r="H24" s="238"/>
    </row>
    <row r="25" spans="1:8" ht="17.25">
      <c r="A25" s="253"/>
      <c r="B25" s="254"/>
      <c r="C25" s="113" t="s">
        <v>1023</v>
      </c>
      <c r="D25" s="262"/>
      <c r="E25" s="257">
        <v>-2690</v>
      </c>
      <c r="F25" s="257"/>
      <c r="G25" s="262">
        <f t="shared" si="0"/>
        <v>56978.5</v>
      </c>
      <c r="H25" s="238"/>
    </row>
    <row r="26" spans="1:8" ht="17.25">
      <c r="A26" s="253" t="s">
        <v>1077</v>
      </c>
      <c r="B26" s="254" t="s">
        <v>1078</v>
      </c>
      <c r="C26" s="113" t="s">
        <v>817</v>
      </c>
      <c r="D26" s="262"/>
      <c r="E26" s="257">
        <v>34050</v>
      </c>
      <c r="F26" s="257"/>
      <c r="G26" s="262">
        <f t="shared" si="0"/>
        <v>22928.5</v>
      </c>
      <c r="H26" s="238"/>
    </row>
    <row r="27" spans="1:8" ht="17.25">
      <c r="A27" s="253" t="s">
        <v>1105</v>
      </c>
      <c r="B27" s="254" t="s">
        <v>1112</v>
      </c>
      <c r="C27" s="113" t="s">
        <v>1113</v>
      </c>
      <c r="D27" s="262"/>
      <c r="E27" s="257">
        <v>5000</v>
      </c>
      <c r="F27" s="257"/>
      <c r="G27" s="262">
        <f t="shared" si="0"/>
        <v>17928.5</v>
      </c>
      <c r="H27" s="238"/>
    </row>
    <row r="28" spans="1:9" ht="17.25">
      <c r="A28" s="253" t="s">
        <v>1105</v>
      </c>
      <c r="B28" s="254" t="s">
        <v>1115</v>
      </c>
      <c r="C28" s="113" t="s">
        <v>1116</v>
      </c>
      <c r="D28" s="262"/>
      <c r="E28" s="257">
        <v>8460</v>
      </c>
      <c r="F28" s="257"/>
      <c r="G28" s="262">
        <f t="shared" si="0"/>
        <v>9468.5</v>
      </c>
      <c r="H28" s="238"/>
      <c r="I28" s="242">
        <v>9468.5</v>
      </c>
    </row>
    <row r="29" spans="1:8" ht="17.25">
      <c r="A29" s="253"/>
      <c r="B29" s="254"/>
      <c r="C29" s="237"/>
      <c r="D29" s="262"/>
      <c r="E29" s="257"/>
      <c r="F29" s="257"/>
      <c r="G29" s="256"/>
      <c r="H29" s="238"/>
    </row>
    <row r="30" spans="1:8" ht="17.25">
      <c r="A30" s="253"/>
      <c r="B30" s="261" t="s">
        <v>955</v>
      </c>
      <c r="C30" s="237" t="s">
        <v>750</v>
      </c>
      <c r="D30" s="262">
        <v>100000</v>
      </c>
      <c r="E30" s="257"/>
      <c r="F30" s="257"/>
      <c r="G30" s="256">
        <v>100000</v>
      </c>
      <c r="H30" s="238" t="s">
        <v>948</v>
      </c>
    </row>
    <row r="31" spans="1:8" ht="17.25">
      <c r="A31" s="344" t="s">
        <v>772</v>
      </c>
      <c r="B31" s="326" t="s">
        <v>774</v>
      </c>
      <c r="C31" s="113" t="s">
        <v>775</v>
      </c>
      <c r="D31" s="256"/>
      <c r="E31" s="255">
        <v>4725</v>
      </c>
      <c r="F31" s="255"/>
      <c r="G31" s="256">
        <f>G30-E31</f>
        <v>95275</v>
      </c>
      <c r="H31" s="238"/>
    </row>
    <row r="32" spans="1:8" ht="17.25">
      <c r="A32" s="344" t="s">
        <v>821</v>
      </c>
      <c r="B32" s="326" t="s">
        <v>822</v>
      </c>
      <c r="C32" s="113" t="s">
        <v>823</v>
      </c>
      <c r="D32" s="262"/>
      <c r="E32" s="257">
        <v>62450</v>
      </c>
      <c r="F32" s="257"/>
      <c r="G32" s="256">
        <f>G31-E32</f>
        <v>32825</v>
      </c>
      <c r="H32" s="238"/>
    </row>
    <row r="33" spans="1:8" ht="17.25">
      <c r="A33" s="344"/>
      <c r="B33" s="326"/>
      <c r="C33" s="113" t="s">
        <v>855</v>
      </c>
      <c r="D33" s="262"/>
      <c r="E33" s="257">
        <v>-2855</v>
      </c>
      <c r="F33" s="257"/>
      <c r="G33" s="256">
        <f>G32-E33</f>
        <v>35680</v>
      </c>
      <c r="H33" s="238"/>
    </row>
    <row r="34" spans="1:8" ht="17.25">
      <c r="A34" s="253" t="s">
        <v>828</v>
      </c>
      <c r="B34" s="254" t="s">
        <v>831</v>
      </c>
      <c r="C34" s="113" t="s">
        <v>830</v>
      </c>
      <c r="D34" s="262"/>
      <c r="E34" s="257">
        <v>1958</v>
      </c>
      <c r="F34" s="257"/>
      <c r="G34" s="256">
        <f>G33-E34</f>
        <v>33722</v>
      </c>
      <c r="H34" s="238"/>
    </row>
    <row r="35" spans="1:9" ht="17.25">
      <c r="A35" s="253" t="s">
        <v>840</v>
      </c>
      <c r="B35" s="254" t="s">
        <v>844</v>
      </c>
      <c r="C35" s="113" t="s">
        <v>843</v>
      </c>
      <c r="D35" s="262"/>
      <c r="E35" s="257">
        <v>20520</v>
      </c>
      <c r="F35" s="257"/>
      <c r="G35" s="256">
        <f>G34-E35</f>
        <v>13202</v>
      </c>
      <c r="H35" s="238"/>
      <c r="I35" s="242">
        <v>13202</v>
      </c>
    </row>
    <row r="36" spans="1:8" ht="17.25">
      <c r="A36" s="344"/>
      <c r="B36" s="326"/>
      <c r="C36" s="113"/>
      <c r="D36" s="262"/>
      <c r="E36" s="257"/>
      <c r="F36" s="257"/>
      <c r="G36" s="256"/>
      <c r="H36" s="238"/>
    </row>
    <row r="37" spans="1:8" ht="17.25">
      <c r="A37" s="344"/>
      <c r="B37" s="326"/>
      <c r="C37" s="113"/>
      <c r="D37" s="262"/>
      <c r="E37" s="257"/>
      <c r="F37" s="257"/>
      <c r="G37" s="256"/>
      <c r="H37" s="238"/>
    </row>
    <row r="38" spans="1:8" ht="17.25">
      <c r="A38" s="344"/>
      <c r="B38" s="326" t="s">
        <v>953</v>
      </c>
      <c r="C38" s="113" t="s">
        <v>952</v>
      </c>
      <c r="D38" s="262">
        <v>150000</v>
      </c>
      <c r="E38" s="257"/>
      <c r="F38" s="257"/>
      <c r="G38" s="256">
        <v>150000</v>
      </c>
      <c r="H38" s="238" t="s">
        <v>873</v>
      </c>
    </row>
    <row r="39" spans="1:8" ht="17.25">
      <c r="A39" s="253" t="s">
        <v>1006</v>
      </c>
      <c r="B39" s="254" t="s">
        <v>1008</v>
      </c>
      <c r="C39" s="113" t="s">
        <v>1007</v>
      </c>
      <c r="D39" s="262"/>
      <c r="E39" s="257">
        <v>54600</v>
      </c>
      <c r="F39" s="257"/>
      <c r="G39" s="256">
        <f>G38-E39</f>
        <v>95400</v>
      </c>
      <c r="H39" s="238"/>
    </row>
    <row r="40" spans="1:8" ht="17.25">
      <c r="A40" s="253" t="s">
        <v>1010</v>
      </c>
      <c r="B40" s="254" t="s">
        <v>1014</v>
      </c>
      <c r="C40" s="113" t="s">
        <v>1106</v>
      </c>
      <c r="D40" s="262"/>
      <c r="E40" s="257">
        <v>8400</v>
      </c>
      <c r="F40" s="257"/>
      <c r="G40" s="256">
        <f aca="true" t="shared" si="1" ref="G40:G49">G39-E40</f>
        <v>87000</v>
      </c>
      <c r="H40" s="238"/>
    </row>
    <row r="41" spans="1:8" ht="17.25">
      <c r="A41" s="253" t="s">
        <v>1027</v>
      </c>
      <c r="B41" s="254" t="s">
        <v>1029</v>
      </c>
      <c r="C41" s="113" t="s">
        <v>1028</v>
      </c>
      <c r="D41" s="262"/>
      <c r="E41" s="257">
        <v>10000</v>
      </c>
      <c r="F41" s="257"/>
      <c r="G41" s="256">
        <f t="shared" si="1"/>
        <v>77000</v>
      </c>
      <c r="H41" s="238"/>
    </row>
    <row r="42" spans="1:8" ht="17.25">
      <c r="A42" s="253" t="s">
        <v>1044</v>
      </c>
      <c r="B42" s="254" t="s">
        <v>1048</v>
      </c>
      <c r="C42" s="321" t="s">
        <v>1051</v>
      </c>
      <c r="D42" s="415"/>
      <c r="E42" s="113">
        <v>10000</v>
      </c>
      <c r="F42" s="257"/>
      <c r="G42" s="256">
        <f t="shared" si="1"/>
        <v>67000</v>
      </c>
      <c r="H42" s="238"/>
    </row>
    <row r="43" spans="1:8" ht="17.25">
      <c r="A43" s="253"/>
      <c r="B43" s="254" t="s">
        <v>1049</v>
      </c>
      <c r="C43" s="321" t="s">
        <v>1052</v>
      </c>
      <c r="D43" s="415"/>
      <c r="E43" s="113">
        <v>8400</v>
      </c>
      <c r="F43" s="257"/>
      <c r="G43" s="256">
        <f t="shared" si="1"/>
        <v>58600</v>
      </c>
      <c r="H43" s="238"/>
    </row>
    <row r="44" spans="1:8" ht="17.25">
      <c r="A44" s="253"/>
      <c r="B44" s="254" t="s">
        <v>1050</v>
      </c>
      <c r="C44" s="321" t="s">
        <v>1053</v>
      </c>
      <c r="D44" s="415"/>
      <c r="E44" s="113">
        <v>8400</v>
      </c>
      <c r="F44" s="257"/>
      <c r="G44" s="256">
        <f t="shared" si="1"/>
        <v>50200</v>
      </c>
      <c r="H44" s="238"/>
    </row>
    <row r="45" spans="1:8" ht="17.25">
      <c r="A45" s="253"/>
      <c r="B45" s="254" t="s">
        <v>1055</v>
      </c>
      <c r="C45" s="113" t="s">
        <v>1058</v>
      </c>
      <c r="D45" s="262"/>
      <c r="E45" s="113">
        <v>8400</v>
      </c>
      <c r="F45" s="257"/>
      <c r="G45" s="256">
        <f t="shared" si="1"/>
        <v>41800</v>
      </c>
      <c r="H45" s="238"/>
    </row>
    <row r="46" spans="1:8" ht="17.25">
      <c r="A46" s="253"/>
      <c r="B46" s="254" t="s">
        <v>1056</v>
      </c>
      <c r="C46" s="113" t="s">
        <v>1057</v>
      </c>
      <c r="D46" s="262"/>
      <c r="E46" s="303">
        <v>10000</v>
      </c>
      <c r="F46" s="257"/>
      <c r="G46" s="256">
        <f t="shared" si="1"/>
        <v>31800</v>
      </c>
      <c r="H46" s="238"/>
    </row>
    <row r="47" spans="1:8" ht="17.25">
      <c r="A47" s="253"/>
      <c r="B47" s="254" t="s">
        <v>1060</v>
      </c>
      <c r="C47" s="113" t="s">
        <v>1061</v>
      </c>
      <c r="D47" s="262"/>
      <c r="E47" s="303">
        <v>10000</v>
      </c>
      <c r="F47" s="257"/>
      <c r="G47" s="256">
        <f t="shared" si="1"/>
        <v>21800</v>
      </c>
      <c r="H47" s="238"/>
    </row>
    <row r="48" spans="1:8" ht="17.25">
      <c r="A48" s="253" t="s">
        <v>1163</v>
      </c>
      <c r="B48" s="254" t="s">
        <v>1161</v>
      </c>
      <c r="C48" s="416" t="s">
        <v>1107</v>
      </c>
      <c r="D48" s="262"/>
      <c r="E48" s="303">
        <v>8400</v>
      </c>
      <c r="F48" s="257"/>
      <c r="G48" s="256">
        <f t="shared" si="1"/>
        <v>13400</v>
      </c>
      <c r="H48" s="238"/>
    </row>
    <row r="49" spans="1:9" ht="17.25">
      <c r="A49" s="253"/>
      <c r="B49" s="254" t="s">
        <v>1162</v>
      </c>
      <c r="C49" s="416" t="s">
        <v>1100</v>
      </c>
      <c r="D49" s="262"/>
      <c r="E49" s="303">
        <v>10000</v>
      </c>
      <c r="F49" s="257"/>
      <c r="G49" s="256">
        <f t="shared" si="1"/>
        <v>3400</v>
      </c>
      <c r="H49" s="238"/>
      <c r="I49" s="242">
        <v>3400</v>
      </c>
    </row>
    <row r="50" spans="1:8" ht="17.25">
      <c r="A50" s="344"/>
      <c r="B50" s="326"/>
      <c r="C50" s="113"/>
      <c r="D50" s="262"/>
      <c r="E50" s="257"/>
      <c r="F50" s="257"/>
      <c r="G50" s="256"/>
      <c r="H50" s="238"/>
    </row>
    <row r="51" spans="1:8" ht="17.25">
      <c r="A51" s="253"/>
      <c r="B51" s="326" t="s">
        <v>950</v>
      </c>
      <c r="C51" s="237" t="s">
        <v>923</v>
      </c>
      <c r="D51" s="262">
        <v>60000</v>
      </c>
      <c r="E51" s="257"/>
      <c r="F51" s="257"/>
      <c r="G51" s="256">
        <v>60000</v>
      </c>
      <c r="H51" s="238" t="s">
        <v>948</v>
      </c>
    </row>
    <row r="52" spans="1:8" ht="17.25">
      <c r="A52" s="253" t="s">
        <v>812</v>
      </c>
      <c r="B52" s="254" t="s">
        <v>813</v>
      </c>
      <c r="C52" s="113" t="s">
        <v>814</v>
      </c>
      <c r="D52" s="262"/>
      <c r="E52" s="257">
        <v>7830</v>
      </c>
      <c r="F52" s="257"/>
      <c r="G52" s="256">
        <f>G51-E52</f>
        <v>52170</v>
      </c>
      <c r="H52" s="238"/>
    </row>
    <row r="53" spans="1:8" ht="17.25">
      <c r="A53" s="253"/>
      <c r="B53" s="254" t="s">
        <v>815</v>
      </c>
      <c r="C53" s="113" t="s">
        <v>816</v>
      </c>
      <c r="D53" s="262"/>
      <c r="E53" s="257">
        <v>4000</v>
      </c>
      <c r="F53" s="257"/>
      <c r="G53" s="256">
        <f>G52-E53</f>
        <v>48170</v>
      </c>
      <c r="H53" s="238"/>
    </row>
    <row r="54" spans="1:9" ht="17.25">
      <c r="A54" s="253" t="s">
        <v>956</v>
      </c>
      <c r="B54" s="254" t="s">
        <v>959</v>
      </c>
      <c r="C54" s="113" t="s">
        <v>960</v>
      </c>
      <c r="D54" s="262"/>
      <c r="E54" s="257">
        <v>45110</v>
      </c>
      <c r="F54" s="257"/>
      <c r="G54" s="256">
        <f>G53-E54</f>
        <v>3060</v>
      </c>
      <c r="H54" s="238"/>
      <c r="I54" s="242">
        <v>3060</v>
      </c>
    </row>
    <row r="55" spans="1:8" ht="17.25">
      <c r="A55" s="253"/>
      <c r="B55" s="254"/>
      <c r="C55" s="113"/>
      <c r="D55" s="256"/>
      <c r="E55" s="255"/>
      <c r="F55" s="255"/>
      <c r="G55" s="256"/>
      <c r="H55" s="238"/>
    </row>
    <row r="56" spans="1:8" ht="17.25">
      <c r="A56" s="253"/>
      <c r="B56" s="326"/>
      <c r="C56" s="113"/>
      <c r="D56" s="256"/>
      <c r="E56" s="255"/>
      <c r="F56" s="255"/>
      <c r="G56" s="256"/>
      <c r="H56" s="238"/>
    </row>
    <row r="57" spans="1:8" ht="17.25">
      <c r="A57" s="253"/>
      <c r="B57" s="326" t="s">
        <v>951</v>
      </c>
      <c r="C57" s="113" t="s">
        <v>949</v>
      </c>
      <c r="D57" s="442">
        <v>40000</v>
      </c>
      <c r="E57" s="113"/>
      <c r="F57" s="113"/>
      <c r="G57" s="256">
        <v>40000</v>
      </c>
      <c r="H57" s="238" t="s">
        <v>948</v>
      </c>
    </row>
    <row r="58" spans="1:8" ht="17.25">
      <c r="A58" s="253" t="s">
        <v>991</v>
      </c>
      <c r="B58" s="412" t="s">
        <v>990</v>
      </c>
      <c r="C58" s="239" t="s">
        <v>818</v>
      </c>
      <c r="D58" s="415"/>
      <c r="E58" s="113">
        <v>4940</v>
      </c>
      <c r="F58" s="113"/>
      <c r="G58" s="256">
        <f>G57-E58</f>
        <v>35060</v>
      </c>
      <c r="H58" s="238" t="s">
        <v>1137</v>
      </c>
    </row>
    <row r="59" spans="1:8" ht="17.25">
      <c r="A59" s="253"/>
      <c r="B59" s="254" t="s">
        <v>1054</v>
      </c>
      <c r="C59" s="239" t="s">
        <v>818</v>
      </c>
      <c r="D59" s="415"/>
      <c r="E59" s="113">
        <v>4940</v>
      </c>
      <c r="F59" s="113"/>
      <c r="G59" s="256">
        <f>G58-E59</f>
        <v>30120</v>
      </c>
      <c r="H59" s="238"/>
    </row>
    <row r="60" spans="1:8" ht="17.25">
      <c r="A60" s="253" t="s">
        <v>1189</v>
      </c>
      <c r="B60" s="261" t="s">
        <v>1194</v>
      </c>
      <c r="C60" s="239" t="s">
        <v>1195</v>
      </c>
      <c r="D60" s="415"/>
      <c r="E60" s="113">
        <v>30120</v>
      </c>
      <c r="F60" s="443"/>
      <c r="G60" s="256">
        <f>G59-E60</f>
        <v>0</v>
      </c>
      <c r="H60" s="238"/>
    </row>
    <row r="61" spans="1:8" ht="17.25">
      <c r="A61" s="253"/>
      <c r="B61" s="412"/>
      <c r="C61" s="239"/>
      <c r="D61" s="415"/>
      <c r="E61" s="113"/>
      <c r="F61" s="113"/>
      <c r="G61" s="256"/>
      <c r="H61" s="238"/>
    </row>
    <row r="62" spans="1:8" ht="17.25">
      <c r="A62" s="253"/>
      <c r="B62" s="412"/>
      <c r="C62" s="239" t="s">
        <v>1026</v>
      </c>
      <c r="D62" s="415"/>
      <c r="E62" s="113"/>
      <c r="F62" s="113"/>
      <c r="G62" s="256"/>
      <c r="H62" s="436">
        <v>40000</v>
      </c>
    </row>
    <row r="63" spans="1:8" ht="17.25">
      <c r="A63" s="253" t="s">
        <v>1046</v>
      </c>
      <c r="B63" s="412" t="s">
        <v>1047</v>
      </c>
      <c r="C63" s="239" t="s">
        <v>1045</v>
      </c>
      <c r="D63" s="258">
        <v>5000</v>
      </c>
      <c r="E63" s="113">
        <v>5000</v>
      </c>
      <c r="F63" s="113"/>
      <c r="G63" s="256">
        <f>D63-E63</f>
        <v>0</v>
      </c>
      <c r="H63" s="436"/>
    </row>
    <row r="64" spans="1:8" ht="17.25">
      <c r="A64" s="253"/>
      <c r="B64" s="254" t="s">
        <v>1062</v>
      </c>
      <c r="C64" s="321" t="s">
        <v>1063</v>
      </c>
      <c r="D64" s="258">
        <v>5000</v>
      </c>
      <c r="E64" s="113">
        <v>5000</v>
      </c>
      <c r="F64" s="113"/>
      <c r="G64" s="256">
        <f aca="true" t="shared" si="2" ref="G64:G72">D64-E64</f>
        <v>0</v>
      </c>
      <c r="H64" s="436"/>
    </row>
    <row r="65" spans="1:8" ht="17.25">
      <c r="A65" s="253" t="s">
        <v>1066</v>
      </c>
      <c r="B65" s="254" t="s">
        <v>1070</v>
      </c>
      <c r="C65" s="321" t="s">
        <v>1071</v>
      </c>
      <c r="D65" s="258">
        <v>5000</v>
      </c>
      <c r="E65" s="113">
        <v>5000</v>
      </c>
      <c r="F65" s="113"/>
      <c r="G65" s="256">
        <f t="shared" si="2"/>
        <v>0</v>
      </c>
      <c r="H65" s="436"/>
    </row>
    <row r="66" spans="1:8" ht="17.25">
      <c r="A66" s="253" t="s">
        <v>1066</v>
      </c>
      <c r="B66" s="412" t="s">
        <v>1073</v>
      </c>
      <c r="C66" s="239" t="s">
        <v>1072</v>
      </c>
      <c r="D66" s="258">
        <v>5000</v>
      </c>
      <c r="E66" s="113">
        <v>5000</v>
      </c>
      <c r="F66" s="113"/>
      <c r="G66" s="256">
        <f t="shared" si="2"/>
        <v>0</v>
      </c>
      <c r="H66" s="436"/>
    </row>
    <row r="67" spans="1:8" ht="17.25">
      <c r="A67" s="253" t="s">
        <v>1074</v>
      </c>
      <c r="B67" s="412" t="s">
        <v>1075</v>
      </c>
      <c r="C67" s="239" t="s">
        <v>1076</v>
      </c>
      <c r="D67" s="258">
        <v>5000</v>
      </c>
      <c r="E67" s="113">
        <v>5000</v>
      </c>
      <c r="F67" s="113"/>
      <c r="G67" s="256">
        <f t="shared" si="2"/>
        <v>0</v>
      </c>
      <c r="H67" s="421"/>
    </row>
    <row r="68" spans="1:8" ht="17.25">
      <c r="A68" s="253"/>
      <c r="B68" s="412" t="s">
        <v>1089</v>
      </c>
      <c r="C68" s="239" t="s">
        <v>1079</v>
      </c>
      <c r="D68" s="258">
        <v>5000</v>
      </c>
      <c r="E68" s="113">
        <v>5000</v>
      </c>
      <c r="F68" s="113"/>
      <c r="G68" s="256">
        <f t="shared" si="2"/>
        <v>0</v>
      </c>
      <c r="H68" s="421"/>
    </row>
    <row r="69" spans="1:8" ht="17.25">
      <c r="A69" s="253"/>
      <c r="B69" s="412" t="s">
        <v>1090</v>
      </c>
      <c r="C69" s="239" t="s">
        <v>1080</v>
      </c>
      <c r="D69" s="258">
        <v>5000</v>
      </c>
      <c r="E69" s="113">
        <v>5000</v>
      </c>
      <c r="F69" s="113"/>
      <c r="G69" s="256">
        <f t="shared" si="2"/>
        <v>0</v>
      </c>
      <c r="H69" s="421"/>
    </row>
    <row r="70" spans="1:8" ht="17.25">
      <c r="A70" s="253" t="s">
        <v>1099</v>
      </c>
      <c r="B70" s="412" t="s">
        <v>1102</v>
      </c>
      <c r="C70" s="239" t="s">
        <v>1098</v>
      </c>
      <c r="D70" s="113">
        <v>5000</v>
      </c>
      <c r="E70" s="113">
        <v>5000</v>
      </c>
      <c r="F70" s="113"/>
      <c r="G70" s="256">
        <f t="shared" si="2"/>
        <v>0</v>
      </c>
      <c r="H70" s="421"/>
    </row>
    <row r="71" spans="1:8" ht="17.25">
      <c r="A71" s="253" t="s">
        <v>1104</v>
      </c>
      <c r="B71" s="412" t="s">
        <v>1103</v>
      </c>
      <c r="C71" s="426" t="s">
        <v>255</v>
      </c>
      <c r="D71" s="113">
        <v>5000</v>
      </c>
      <c r="E71" s="113">
        <v>5000</v>
      </c>
      <c r="F71" s="113"/>
      <c r="G71" s="256">
        <f t="shared" si="2"/>
        <v>0</v>
      </c>
      <c r="H71" s="421"/>
    </row>
    <row r="72" spans="1:8" ht="17.25">
      <c r="A72" s="253" t="s">
        <v>1136</v>
      </c>
      <c r="B72" s="412" t="s">
        <v>1138</v>
      </c>
      <c r="C72" s="426" t="s">
        <v>1097</v>
      </c>
      <c r="D72" s="113">
        <v>5000</v>
      </c>
      <c r="E72" s="113">
        <v>5000</v>
      </c>
      <c r="F72" s="113"/>
      <c r="G72" s="256">
        <f t="shared" si="2"/>
        <v>0</v>
      </c>
      <c r="H72" s="258"/>
    </row>
    <row r="73" spans="1:8" ht="17.25">
      <c r="A73" s="253"/>
      <c r="B73" s="412"/>
      <c r="C73" s="426"/>
      <c r="D73" s="258"/>
      <c r="E73" s="258"/>
      <c r="F73" s="258"/>
      <c r="G73" s="256"/>
      <c r="H73" s="258"/>
    </row>
    <row r="74" spans="1:8" ht="17.25">
      <c r="A74" s="253"/>
      <c r="B74" s="412"/>
      <c r="C74" s="379" t="s">
        <v>1255</v>
      </c>
      <c r="D74" s="258">
        <v>-29130.5</v>
      </c>
      <c r="E74" s="258"/>
      <c r="F74" s="258"/>
      <c r="G74" s="256"/>
      <c r="H74" s="258"/>
    </row>
    <row r="75" spans="1:10" ht="17.25">
      <c r="A75" s="253"/>
      <c r="B75" s="261"/>
      <c r="C75" s="426"/>
      <c r="D75" s="308"/>
      <c r="E75" s="308"/>
      <c r="F75" s="308"/>
      <c r="G75" s="309"/>
      <c r="H75" s="258"/>
      <c r="J75" s="299">
        <v>1066700</v>
      </c>
    </row>
    <row r="76" spans="1:10" ht="18" thickBot="1">
      <c r="A76" s="253"/>
      <c r="B76" s="310"/>
      <c r="C76" s="298" t="s">
        <v>131</v>
      </c>
      <c r="D76" s="311">
        <f>SUM(D9:D75)</f>
        <v>670869.5</v>
      </c>
      <c r="E76" s="337">
        <f>SUM(E9:E75)</f>
        <v>670869.5</v>
      </c>
      <c r="F76" s="311">
        <f>SUM(F6:F57)</f>
        <v>0</v>
      </c>
      <c r="G76" s="328">
        <f>D76-E76-F76</f>
        <v>0</v>
      </c>
      <c r="H76" s="258"/>
      <c r="I76" s="299">
        <f>SUM(I5:I72)</f>
        <v>29130.5</v>
      </c>
      <c r="J76" s="299">
        <v>-366700</v>
      </c>
    </row>
    <row r="77" spans="6:10" ht="18" thickTop="1">
      <c r="F77" s="345" t="s">
        <v>1209</v>
      </c>
      <c r="G77" s="414">
        <v>29130.5</v>
      </c>
      <c r="J77" s="264">
        <f>SUM(J75:J76)</f>
        <v>700000</v>
      </c>
    </row>
    <row r="79" spans="5:8" ht="17.25">
      <c r="E79" s="376"/>
      <c r="H79" s="299"/>
    </row>
    <row r="80" spans="4:8" ht="17.25">
      <c r="D80" s="299"/>
      <c r="H80" s="331"/>
    </row>
    <row r="81" ht="17.25">
      <c r="D81" s="299"/>
    </row>
    <row r="82" ht="17.25">
      <c r="D82" s="414"/>
    </row>
    <row r="83" ht="17.25">
      <c r="H83" s="331"/>
    </row>
  </sheetData>
  <sheetProtection/>
  <mergeCells count="2">
    <mergeCell ref="A1:G1"/>
    <mergeCell ref="A2:H2"/>
  </mergeCells>
  <printOptions/>
  <pageMargins left="0.34" right="0.21" top="0.34" bottom="0.48" header="0.28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7.8515625" style="242" customWidth="1"/>
    <col min="2" max="2" width="8.140625" style="242" customWidth="1"/>
    <col min="3" max="3" width="28.140625" style="242" customWidth="1"/>
    <col min="4" max="4" width="13.140625" style="242" customWidth="1"/>
    <col min="5" max="5" width="9.57421875" style="242" customWidth="1"/>
    <col min="6" max="6" width="6.28125" style="242" customWidth="1"/>
    <col min="7" max="7" width="12.140625" style="242" customWidth="1"/>
    <col min="8" max="8" width="9.7109375" style="242" customWidth="1"/>
    <col min="9" max="9" width="9.140625" style="242" customWidth="1"/>
    <col min="10" max="10" width="12.140625" style="242" customWidth="1"/>
    <col min="11" max="16384" width="9.140625" style="242" customWidth="1"/>
  </cols>
  <sheetData>
    <row r="2" spans="1:8" ht="17.25">
      <c r="A2" s="589" t="s">
        <v>705</v>
      </c>
      <c r="B2" s="589"/>
      <c r="C2" s="589"/>
      <c r="D2" s="589"/>
      <c r="E2" s="589"/>
      <c r="F2" s="589"/>
      <c r="G2" s="589"/>
      <c r="H2" s="240"/>
    </row>
    <row r="3" spans="1:8" ht="17.25">
      <c r="A3" s="589" t="s">
        <v>1239</v>
      </c>
      <c r="B3" s="589"/>
      <c r="C3" s="589"/>
      <c r="D3" s="589"/>
      <c r="E3" s="589"/>
      <c r="F3" s="589"/>
      <c r="G3" s="589"/>
      <c r="H3" s="589"/>
    </row>
    <row r="4" spans="1:8" ht="17.25">
      <c r="A4" s="240" t="s">
        <v>1179</v>
      </c>
      <c r="B4" s="240"/>
      <c r="C4" s="240"/>
      <c r="D4" s="240"/>
      <c r="E4" s="240"/>
      <c r="F4" s="240"/>
      <c r="G4" s="240" t="s">
        <v>777</v>
      </c>
      <c r="H4" s="352" t="s">
        <v>707</v>
      </c>
    </row>
    <row r="5" spans="1:8" ht="17.25">
      <c r="A5" s="323" t="s">
        <v>34</v>
      </c>
      <c r="B5" s="323" t="s">
        <v>18</v>
      </c>
      <c r="C5" s="245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45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740</v>
      </c>
      <c r="B7" s="254" t="s">
        <v>741</v>
      </c>
      <c r="C7" s="371" t="s">
        <v>751</v>
      </c>
      <c r="D7" s="255"/>
      <c r="E7" s="255"/>
      <c r="F7" s="255"/>
      <c r="G7" s="256"/>
      <c r="H7" s="258"/>
    </row>
    <row r="8" spans="1:12" ht="17.25">
      <c r="A8" s="253"/>
      <c r="B8" s="254"/>
      <c r="C8" s="370"/>
      <c r="D8" s="257"/>
      <c r="E8" s="257"/>
      <c r="F8" s="257"/>
      <c r="G8" s="256"/>
      <c r="H8" s="258"/>
      <c r="J8" s="342"/>
      <c r="K8" s="343"/>
      <c r="L8" s="305"/>
    </row>
    <row r="9" spans="1:12" ht="17.25">
      <c r="A9" s="254"/>
      <c r="B9" s="254" t="s">
        <v>901</v>
      </c>
      <c r="C9" s="370" t="s">
        <v>902</v>
      </c>
      <c r="D9" s="257">
        <v>90000</v>
      </c>
      <c r="E9" s="257"/>
      <c r="F9" s="257"/>
      <c r="G9" s="256">
        <v>90000</v>
      </c>
      <c r="H9" s="258" t="s">
        <v>873</v>
      </c>
      <c r="J9" s="342"/>
      <c r="K9" s="343"/>
      <c r="L9" s="305"/>
    </row>
    <row r="10" spans="1:12" ht="17.25">
      <c r="A10" s="253" t="s">
        <v>803</v>
      </c>
      <c r="B10" s="254" t="s">
        <v>805</v>
      </c>
      <c r="C10" s="113" t="s">
        <v>804</v>
      </c>
      <c r="D10" s="257"/>
      <c r="E10" s="257">
        <v>2080</v>
      </c>
      <c r="F10" s="257"/>
      <c r="G10" s="256">
        <f>G9-E10</f>
        <v>87920</v>
      </c>
      <c r="H10" s="258"/>
      <c r="J10" s="342"/>
      <c r="K10" s="343"/>
      <c r="L10" s="305"/>
    </row>
    <row r="11" spans="1:12" ht="17.25">
      <c r="A11" s="259" t="s">
        <v>768</v>
      </c>
      <c r="B11" s="261" t="s">
        <v>767</v>
      </c>
      <c r="C11" s="239" t="s">
        <v>769</v>
      </c>
      <c r="D11" s="262"/>
      <c r="E11" s="262">
        <v>30420</v>
      </c>
      <c r="F11" s="257"/>
      <c r="G11" s="256">
        <f>G10-E11</f>
        <v>57500</v>
      </c>
      <c r="H11" s="258"/>
      <c r="J11" s="342"/>
      <c r="K11" s="343"/>
      <c r="L11" s="305"/>
    </row>
    <row r="12" spans="1:12" ht="17.25">
      <c r="A12" s="254"/>
      <c r="B12" s="254" t="s">
        <v>792</v>
      </c>
      <c r="C12" s="113" t="s">
        <v>793</v>
      </c>
      <c r="D12" s="257"/>
      <c r="E12" s="257">
        <v>15282</v>
      </c>
      <c r="F12" s="257"/>
      <c r="G12" s="256">
        <f>G11-E12</f>
        <v>42218</v>
      </c>
      <c r="H12" s="258"/>
      <c r="J12" s="342"/>
      <c r="K12" s="343"/>
      <c r="L12" s="305"/>
    </row>
    <row r="13" spans="1:12" ht="17.25">
      <c r="A13" s="254" t="s">
        <v>996</v>
      </c>
      <c r="B13" s="254" t="s">
        <v>1004</v>
      </c>
      <c r="C13" s="113" t="s">
        <v>1005</v>
      </c>
      <c r="D13" s="257"/>
      <c r="E13" s="257">
        <v>35000</v>
      </c>
      <c r="F13" s="257"/>
      <c r="G13" s="256">
        <f>G12-E13</f>
        <v>7218</v>
      </c>
      <c r="H13" s="258"/>
      <c r="J13" s="342"/>
      <c r="K13" s="343"/>
      <c r="L13" s="305"/>
    </row>
    <row r="14" spans="1:12" ht="17.25">
      <c r="A14" s="254"/>
      <c r="B14" s="254" t="s">
        <v>798</v>
      </c>
      <c r="C14" s="113" t="s">
        <v>799</v>
      </c>
      <c r="D14" s="257"/>
      <c r="E14" s="257">
        <v>6180</v>
      </c>
      <c r="F14" s="257"/>
      <c r="G14" s="256">
        <f>G13-E14</f>
        <v>1038</v>
      </c>
      <c r="H14" s="258"/>
      <c r="I14" s="242">
        <v>1038</v>
      </c>
      <c r="J14" s="342"/>
      <c r="K14" s="343"/>
      <c r="L14" s="305"/>
    </row>
    <row r="15" spans="1:12" ht="17.25">
      <c r="A15" s="254"/>
      <c r="B15" s="254"/>
      <c r="C15" s="113"/>
      <c r="D15" s="257"/>
      <c r="E15" s="257"/>
      <c r="F15" s="257"/>
      <c r="G15" s="256"/>
      <c r="H15" s="258"/>
      <c r="J15" s="342"/>
      <c r="K15" s="343"/>
      <c r="L15" s="305"/>
    </row>
    <row r="16" spans="1:12" ht="17.25">
      <c r="A16" s="254"/>
      <c r="B16" s="254"/>
      <c r="C16" s="113"/>
      <c r="D16" s="257"/>
      <c r="E16" s="257"/>
      <c r="F16" s="257"/>
      <c r="G16" s="256"/>
      <c r="H16" s="258"/>
      <c r="J16" s="342"/>
      <c r="K16" s="343"/>
      <c r="L16" s="305"/>
    </row>
    <row r="17" spans="1:12" ht="17.25">
      <c r="A17" s="254"/>
      <c r="B17" s="254" t="s">
        <v>901</v>
      </c>
      <c r="C17" s="370" t="s">
        <v>902</v>
      </c>
      <c r="D17" s="257">
        <v>11000</v>
      </c>
      <c r="E17" s="257"/>
      <c r="F17" s="257"/>
      <c r="G17" s="256">
        <v>11000</v>
      </c>
      <c r="H17" s="258" t="s">
        <v>56</v>
      </c>
      <c r="J17" s="342"/>
      <c r="K17" s="343"/>
      <c r="L17" s="305"/>
    </row>
    <row r="18" spans="1:12" ht="17.25">
      <c r="A18" s="253" t="s">
        <v>787</v>
      </c>
      <c r="B18" s="254" t="s">
        <v>800</v>
      </c>
      <c r="C18" s="113" t="s">
        <v>801</v>
      </c>
      <c r="D18" s="255"/>
      <c r="E18" s="255">
        <v>8060</v>
      </c>
      <c r="F18" s="257"/>
      <c r="G18" s="256">
        <f>G17-E18</f>
        <v>2940</v>
      </c>
      <c r="H18" s="258"/>
      <c r="I18" s="242">
        <v>2940</v>
      </c>
      <c r="J18" s="342"/>
      <c r="K18" s="343"/>
      <c r="L18" s="305"/>
    </row>
    <row r="19" spans="1:12" ht="17.25">
      <c r="A19" s="254"/>
      <c r="B19" s="254"/>
      <c r="C19" s="370"/>
      <c r="D19" s="257"/>
      <c r="E19" s="257"/>
      <c r="F19" s="257"/>
      <c r="G19" s="256"/>
      <c r="H19" s="258"/>
      <c r="J19" s="342"/>
      <c r="K19" s="343"/>
      <c r="L19" s="305"/>
    </row>
    <row r="20" spans="1:12" ht="17.25">
      <c r="A20" s="254"/>
      <c r="B20" s="254"/>
      <c r="C20" s="370"/>
      <c r="D20" s="257"/>
      <c r="E20" s="257"/>
      <c r="F20" s="257"/>
      <c r="G20" s="256"/>
      <c r="H20" s="258"/>
      <c r="J20" s="342"/>
      <c r="K20" s="343"/>
      <c r="L20" s="305"/>
    </row>
    <row r="21" spans="1:12" ht="17.25">
      <c r="A21" s="254"/>
      <c r="B21" s="254" t="s">
        <v>901</v>
      </c>
      <c r="C21" s="370" t="s">
        <v>903</v>
      </c>
      <c r="D21" s="257">
        <v>20000</v>
      </c>
      <c r="E21" s="257"/>
      <c r="F21" s="257"/>
      <c r="G21" s="256">
        <v>20000</v>
      </c>
      <c r="H21" s="258" t="s">
        <v>347</v>
      </c>
      <c r="J21" s="342"/>
      <c r="K21" s="343"/>
      <c r="L21" s="305"/>
    </row>
    <row r="22" spans="1:12" ht="17.25">
      <c r="A22" s="254" t="s">
        <v>789</v>
      </c>
      <c r="B22" s="254" t="s">
        <v>791</v>
      </c>
      <c r="C22" s="113" t="s">
        <v>790</v>
      </c>
      <c r="D22" s="255"/>
      <c r="E22" s="255">
        <v>11250</v>
      </c>
      <c r="F22" s="255"/>
      <c r="G22" s="256">
        <f>G21-E22</f>
        <v>8750</v>
      </c>
      <c r="H22" s="258"/>
      <c r="J22" s="305"/>
      <c r="K22" s="305"/>
      <c r="L22" s="305"/>
    </row>
    <row r="23" spans="1:9" ht="17.25">
      <c r="A23" s="253" t="s">
        <v>943</v>
      </c>
      <c r="B23" s="254" t="s">
        <v>967</v>
      </c>
      <c r="C23" s="113" t="s">
        <v>966</v>
      </c>
      <c r="D23" s="257"/>
      <c r="E23" s="257">
        <v>5590</v>
      </c>
      <c r="F23" s="257"/>
      <c r="G23" s="256">
        <f>G22-E23</f>
        <v>3160</v>
      </c>
      <c r="H23" s="258"/>
      <c r="I23" s="242">
        <v>3160</v>
      </c>
    </row>
    <row r="24" spans="1:8" ht="17.25">
      <c r="A24" s="253"/>
      <c r="B24" s="254"/>
      <c r="C24" s="113"/>
      <c r="D24" s="257"/>
      <c r="E24" s="257"/>
      <c r="F24" s="257"/>
      <c r="G24" s="256"/>
      <c r="H24" s="258"/>
    </row>
    <row r="25" spans="1:8" ht="17.25">
      <c r="A25" s="253"/>
      <c r="B25" s="254"/>
      <c r="C25" s="113"/>
      <c r="D25" s="257"/>
      <c r="E25" s="257"/>
      <c r="F25" s="257"/>
      <c r="G25" s="256"/>
      <c r="H25" s="258"/>
    </row>
    <row r="26" spans="1:8" ht="17.25">
      <c r="A26" s="253"/>
      <c r="B26" s="254"/>
      <c r="C26" s="113"/>
      <c r="D26" s="257"/>
      <c r="E26" s="257"/>
      <c r="F26" s="257"/>
      <c r="G26" s="256"/>
      <c r="H26" s="258"/>
    </row>
    <row r="27" spans="1:9" ht="17.25">
      <c r="A27" s="253"/>
      <c r="B27" s="254" t="s">
        <v>901</v>
      </c>
      <c r="C27" s="370" t="s">
        <v>904</v>
      </c>
      <c r="D27" s="257">
        <v>23000</v>
      </c>
      <c r="E27" s="257"/>
      <c r="F27" s="257"/>
      <c r="G27" s="256">
        <v>23000</v>
      </c>
      <c r="H27" s="258" t="s">
        <v>347</v>
      </c>
      <c r="I27" s="242">
        <v>23000</v>
      </c>
    </row>
    <row r="28" spans="1:8" ht="17.25">
      <c r="A28" s="253"/>
      <c r="B28" s="254"/>
      <c r="C28" s="113"/>
      <c r="D28" s="257"/>
      <c r="E28" s="257"/>
      <c r="F28" s="257"/>
      <c r="G28" s="256"/>
      <c r="H28" s="258"/>
    </row>
    <row r="29" spans="1:8" ht="17.25">
      <c r="A29" s="253"/>
      <c r="B29" s="254"/>
      <c r="C29" s="113"/>
      <c r="D29" s="255"/>
      <c r="E29" s="255"/>
      <c r="F29" s="255"/>
      <c r="G29" s="256"/>
      <c r="H29" s="258"/>
    </row>
    <row r="30" spans="1:8" ht="17.25">
      <c r="A30" s="253"/>
      <c r="B30" s="254"/>
      <c r="C30" s="379" t="s">
        <v>1255</v>
      </c>
      <c r="D30" s="255">
        <v>-30138</v>
      </c>
      <c r="E30" s="255"/>
      <c r="F30" s="255"/>
      <c r="G30" s="256"/>
      <c r="H30" s="258"/>
    </row>
    <row r="31" spans="1:8" ht="17.25">
      <c r="A31" s="253"/>
      <c r="B31" s="254"/>
      <c r="C31" s="113"/>
      <c r="D31" s="467"/>
      <c r="E31" s="255"/>
      <c r="F31" s="255"/>
      <c r="G31" s="255"/>
      <c r="H31" s="258"/>
    </row>
    <row r="32" spans="1:10" ht="17.25">
      <c r="A32" s="253"/>
      <c r="B32" s="261"/>
      <c r="C32" s="239"/>
      <c r="D32" s="308"/>
      <c r="E32" s="308"/>
      <c r="F32" s="308"/>
      <c r="G32" s="309"/>
      <c r="H32" s="317"/>
      <c r="J32" s="242">
        <v>392522</v>
      </c>
    </row>
    <row r="33" spans="1:10" ht="18" thickBot="1">
      <c r="A33" s="253"/>
      <c r="B33" s="310"/>
      <c r="C33" s="298" t="s">
        <v>131</v>
      </c>
      <c r="D33" s="311">
        <f>SUM(D9:D31)</f>
        <v>113862</v>
      </c>
      <c r="E33" s="337">
        <f>SUM(E7:E31)</f>
        <v>113862</v>
      </c>
      <c r="F33" s="311">
        <f>SUM(F7:F31)</f>
        <v>0</v>
      </c>
      <c r="G33" s="328">
        <f>D33-E33-F33</f>
        <v>0</v>
      </c>
      <c r="H33" s="258"/>
      <c r="J33" s="242">
        <v>-248522</v>
      </c>
    </row>
    <row r="34" spans="6:10" ht="18" thickTop="1">
      <c r="F34" s="345" t="s">
        <v>2</v>
      </c>
      <c r="G34" s="414">
        <v>30138</v>
      </c>
      <c r="J34" s="419">
        <f>SUM(J32:J33)</f>
        <v>144000</v>
      </c>
    </row>
    <row r="35" ht="17.25">
      <c r="E35" s="377"/>
    </row>
    <row r="39" ht="17.25">
      <c r="D39" s="345"/>
    </row>
  </sheetData>
  <sheetProtection/>
  <mergeCells count="2">
    <mergeCell ref="A2:G2"/>
    <mergeCell ref="A3:H3"/>
  </mergeCells>
  <printOptions/>
  <pageMargins left="0.53" right="0.21" top="0.34" bottom="0.48" header="0.28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8515625" style="242" customWidth="1"/>
    <col min="2" max="2" width="9.00390625" style="242" customWidth="1"/>
    <col min="3" max="3" width="30.28125" style="242" customWidth="1"/>
    <col min="4" max="4" width="12.00390625" style="242" customWidth="1"/>
    <col min="5" max="5" width="9.57421875" style="242" customWidth="1"/>
    <col min="6" max="6" width="7.28125" style="242" customWidth="1"/>
    <col min="7" max="7" width="12.140625" style="242" customWidth="1"/>
    <col min="8" max="8" width="8.7109375" style="242" customWidth="1"/>
    <col min="9" max="16384" width="9.140625" style="242" customWidth="1"/>
  </cols>
  <sheetData>
    <row r="2" spans="1:8" ht="17.25">
      <c r="A2" s="589" t="s">
        <v>705</v>
      </c>
      <c r="B2" s="589"/>
      <c r="C2" s="589"/>
      <c r="D2" s="589"/>
      <c r="E2" s="589"/>
      <c r="F2" s="589"/>
      <c r="G2" s="589"/>
      <c r="H2" s="240"/>
    </row>
    <row r="3" spans="1:8" ht="17.25">
      <c r="A3" s="589" t="s">
        <v>1245</v>
      </c>
      <c r="B3" s="589"/>
      <c r="C3" s="589"/>
      <c r="D3" s="589"/>
      <c r="E3" s="589"/>
      <c r="F3" s="589"/>
      <c r="G3" s="589"/>
      <c r="H3" s="589"/>
    </row>
    <row r="4" spans="1:8" ht="17.25">
      <c r="A4" s="240" t="s">
        <v>1181</v>
      </c>
      <c r="B4" s="240"/>
      <c r="C4" s="240"/>
      <c r="D4" s="240"/>
      <c r="E4" s="240"/>
      <c r="F4" s="240"/>
      <c r="G4" s="240" t="s">
        <v>738</v>
      </c>
      <c r="H4" s="352" t="s">
        <v>747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45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740</v>
      </c>
      <c r="B7" s="254" t="s">
        <v>857</v>
      </c>
      <c r="C7" s="113" t="s">
        <v>748</v>
      </c>
      <c r="D7" s="255"/>
      <c r="E7" s="255"/>
      <c r="F7" s="255"/>
      <c r="G7" s="256"/>
      <c r="H7" s="258" t="s">
        <v>696</v>
      </c>
    </row>
    <row r="8" spans="1:12" ht="17.25">
      <c r="A8" s="253"/>
      <c r="B8" s="254"/>
      <c r="C8" s="370" t="s">
        <v>785</v>
      </c>
      <c r="D8" s="257">
        <v>27000</v>
      </c>
      <c r="E8" s="257"/>
      <c r="F8" s="257"/>
      <c r="G8" s="256">
        <f>D8</f>
        <v>27000</v>
      </c>
      <c r="H8" s="258"/>
      <c r="J8" s="342"/>
      <c r="K8" s="343"/>
      <c r="L8" s="305"/>
    </row>
    <row r="9" spans="1:12" ht="17.25">
      <c r="A9" s="253" t="s">
        <v>853</v>
      </c>
      <c r="B9" s="254" t="s">
        <v>852</v>
      </c>
      <c r="C9" s="113" t="s">
        <v>851</v>
      </c>
      <c r="D9" s="255"/>
      <c r="E9" s="255">
        <v>10400</v>
      </c>
      <c r="F9" s="255"/>
      <c r="G9" s="256">
        <f>G8-E9</f>
        <v>16600</v>
      </c>
      <c r="H9" s="258"/>
      <c r="J9" s="305"/>
      <c r="K9" s="305"/>
      <c r="L9" s="305"/>
    </row>
    <row r="10" spans="1:8" ht="17.25">
      <c r="A10" s="253" t="s">
        <v>820</v>
      </c>
      <c r="B10" s="254" t="s">
        <v>697</v>
      </c>
      <c r="C10" s="113" t="s">
        <v>819</v>
      </c>
      <c r="D10" s="257"/>
      <c r="E10" s="257">
        <v>1226</v>
      </c>
      <c r="F10" s="257"/>
      <c r="G10" s="256">
        <f>G9-E10</f>
        <v>15374</v>
      </c>
      <c r="H10" s="258"/>
    </row>
    <row r="11" spans="1:8" ht="17.25">
      <c r="A11" s="253"/>
      <c r="B11" s="254"/>
      <c r="C11" s="113"/>
      <c r="D11" s="257"/>
      <c r="E11" s="257"/>
      <c r="F11" s="257"/>
      <c r="G11" s="256">
        <f>G10-E11</f>
        <v>15374</v>
      </c>
      <c r="H11" s="258"/>
    </row>
    <row r="12" spans="1:8" ht="17.25">
      <c r="A12" s="344"/>
      <c r="B12" s="326"/>
      <c r="C12" s="237"/>
      <c r="D12" s="255"/>
      <c r="E12" s="255"/>
      <c r="F12" s="255"/>
      <c r="G12" s="256"/>
      <c r="H12" s="258"/>
    </row>
    <row r="13" spans="1:8" ht="17.25">
      <c r="A13" s="253"/>
      <c r="B13" s="254"/>
      <c r="C13" s="113"/>
      <c r="D13" s="257"/>
      <c r="E13" s="257"/>
      <c r="F13" s="257"/>
      <c r="G13" s="256"/>
      <c r="H13" s="258"/>
    </row>
    <row r="14" spans="1:8" ht="17.25">
      <c r="A14" s="253"/>
      <c r="B14" s="254"/>
      <c r="C14" s="379" t="s">
        <v>1255</v>
      </c>
      <c r="D14" s="257">
        <v>-15374</v>
      </c>
      <c r="E14" s="257"/>
      <c r="F14" s="257"/>
      <c r="G14" s="256"/>
      <c r="H14" s="258"/>
    </row>
    <row r="15" spans="1:8" ht="17.25">
      <c r="A15" s="253"/>
      <c r="B15" s="254"/>
      <c r="C15" s="113"/>
      <c r="D15" s="257"/>
      <c r="E15" s="257"/>
      <c r="F15" s="257"/>
      <c r="G15" s="256"/>
      <c r="H15" s="258"/>
    </row>
    <row r="16" spans="1:8" ht="17.25">
      <c r="A16" s="253"/>
      <c r="B16" s="254"/>
      <c r="C16" s="113"/>
      <c r="D16" s="257"/>
      <c r="E16" s="257"/>
      <c r="F16" s="257"/>
      <c r="G16" s="256"/>
      <c r="H16" s="258"/>
    </row>
    <row r="17" spans="1:8" ht="17.25">
      <c r="A17" s="253"/>
      <c r="B17" s="326"/>
      <c r="C17" s="113"/>
      <c r="D17" s="257"/>
      <c r="E17" s="257"/>
      <c r="F17" s="257"/>
      <c r="G17" s="256"/>
      <c r="H17" s="258"/>
    </row>
    <row r="18" spans="1:8" ht="17.25">
      <c r="A18" s="253"/>
      <c r="B18" s="254"/>
      <c r="C18" s="113"/>
      <c r="D18" s="257"/>
      <c r="E18" s="257"/>
      <c r="F18" s="257"/>
      <c r="G18" s="256"/>
      <c r="H18" s="258"/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8" ht="18" thickBot="1">
      <c r="A21" s="253"/>
      <c r="B21" s="310"/>
      <c r="C21" s="298" t="s">
        <v>131</v>
      </c>
      <c r="D21" s="311">
        <f>SUM(D7:D20)</f>
        <v>11626</v>
      </c>
      <c r="E21" s="337">
        <f>SUM(E7:E20)</f>
        <v>11626</v>
      </c>
      <c r="F21" s="311">
        <f>SUM(F7:F20)</f>
        <v>0</v>
      </c>
      <c r="G21" s="328">
        <f>D21-E21-F21</f>
        <v>0</v>
      </c>
      <c r="H21" s="258"/>
    </row>
    <row r="22" spans="6:7" ht="18" thickTop="1">
      <c r="F22" s="345" t="s">
        <v>2</v>
      </c>
      <c r="G22" s="414">
        <v>15374</v>
      </c>
    </row>
    <row r="27" ht="17.25">
      <c r="D27" s="345"/>
    </row>
  </sheetData>
  <sheetProtection/>
  <mergeCells count="2">
    <mergeCell ref="A2:G2"/>
    <mergeCell ref="A3:H3"/>
  </mergeCells>
  <printOptions/>
  <pageMargins left="0.52" right="0.15" top="0.34" bottom="0.48" header="0.28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5.00390625" style="242" customWidth="1"/>
    <col min="4" max="4" width="13.140625" style="242" customWidth="1"/>
    <col min="5" max="5" width="11.8515625" style="242" customWidth="1"/>
    <col min="6" max="6" width="6.7109375" style="242" customWidth="1"/>
    <col min="7" max="7" width="12.140625" style="242" customWidth="1"/>
    <col min="8" max="8" width="8.00390625" style="242" customWidth="1"/>
    <col min="9" max="9" width="9.140625" style="242" customWidth="1"/>
    <col min="10" max="10" width="11.421875" style="242" customWidth="1"/>
    <col min="11" max="16384" width="9.140625" style="242" customWidth="1"/>
  </cols>
  <sheetData>
    <row r="2" spans="1:8" ht="17.25">
      <c r="A2" s="589" t="s">
        <v>705</v>
      </c>
      <c r="B2" s="589"/>
      <c r="C2" s="589"/>
      <c r="D2" s="589"/>
      <c r="E2" s="589"/>
      <c r="F2" s="589"/>
      <c r="G2" s="589"/>
      <c r="H2" s="240"/>
    </row>
    <row r="3" spans="1:8" ht="17.25">
      <c r="A3" s="589" t="s">
        <v>1240</v>
      </c>
      <c r="B3" s="589"/>
      <c r="C3" s="589"/>
      <c r="D3" s="589"/>
      <c r="E3" s="589"/>
      <c r="F3" s="589"/>
      <c r="G3" s="589"/>
      <c r="H3" s="589"/>
    </row>
    <row r="4" spans="1:8" ht="17.25">
      <c r="A4" s="240" t="s">
        <v>1179</v>
      </c>
      <c r="B4" s="240"/>
      <c r="C4" s="240"/>
      <c r="D4" s="240"/>
      <c r="E4" s="240"/>
      <c r="F4" s="240"/>
      <c r="G4" s="240" t="s">
        <v>777</v>
      </c>
      <c r="H4" s="352" t="s">
        <v>786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45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740</v>
      </c>
      <c r="B7" s="254" t="s">
        <v>741</v>
      </c>
      <c r="C7" s="113" t="s">
        <v>752</v>
      </c>
      <c r="D7" s="255"/>
      <c r="E7" s="255"/>
      <c r="F7" s="255"/>
      <c r="G7" s="256"/>
      <c r="H7" s="258"/>
    </row>
    <row r="8" spans="1:12" ht="17.25">
      <c r="A8" s="253"/>
      <c r="B8" s="254"/>
      <c r="C8" s="370"/>
      <c r="D8" s="257"/>
      <c r="E8" s="257"/>
      <c r="F8" s="257"/>
      <c r="G8" s="256"/>
      <c r="H8" s="258"/>
      <c r="J8" s="342">
        <v>100000</v>
      </c>
      <c r="K8" s="343"/>
      <c r="L8" s="305"/>
    </row>
    <row r="9" spans="1:12" ht="17.25">
      <c r="A9" s="253"/>
      <c r="B9" s="326" t="s">
        <v>857</v>
      </c>
      <c r="C9" s="237" t="s">
        <v>895</v>
      </c>
      <c r="D9" s="255">
        <v>41100</v>
      </c>
      <c r="E9" s="255"/>
      <c r="F9" s="255"/>
      <c r="G9" s="256">
        <v>41100</v>
      </c>
      <c r="H9" s="238" t="s">
        <v>1022</v>
      </c>
      <c r="J9" s="450">
        <f>J8-G9</f>
        <v>58900</v>
      </c>
      <c r="K9" s="305"/>
      <c r="L9" s="305"/>
    </row>
    <row r="10" spans="1:8" ht="17.25">
      <c r="A10" s="253" t="s">
        <v>828</v>
      </c>
      <c r="B10" s="254" t="s">
        <v>827</v>
      </c>
      <c r="C10" s="239" t="s">
        <v>829</v>
      </c>
      <c r="D10" s="262"/>
      <c r="E10" s="262">
        <v>4500</v>
      </c>
      <c r="F10" s="257"/>
      <c r="G10" s="256">
        <f>G9-E10</f>
        <v>36600</v>
      </c>
      <c r="H10" s="258"/>
    </row>
    <row r="11" spans="1:8" ht="17.25">
      <c r="A11" s="253" t="s">
        <v>834</v>
      </c>
      <c r="B11" s="254" t="s">
        <v>835</v>
      </c>
      <c r="C11" s="239" t="s">
        <v>836</v>
      </c>
      <c r="D11" s="262"/>
      <c r="E11" s="262">
        <v>6000</v>
      </c>
      <c r="F11" s="257"/>
      <c r="G11" s="256">
        <f>G10-E11</f>
        <v>30600</v>
      </c>
      <c r="H11" s="258"/>
    </row>
    <row r="12" spans="1:10" ht="17.25">
      <c r="A12" s="253" t="s">
        <v>1081</v>
      </c>
      <c r="B12" s="254" t="s">
        <v>1083</v>
      </c>
      <c r="C12" s="113" t="s">
        <v>1082</v>
      </c>
      <c r="D12" s="255"/>
      <c r="E12" s="256">
        <v>3990</v>
      </c>
      <c r="F12" s="255"/>
      <c r="G12" s="256">
        <f>G11-E12</f>
        <v>26610</v>
      </c>
      <c r="H12" s="258"/>
      <c r="J12" s="242">
        <v>3990</v>
      </c>
    </row>
    <row r="13" spans="1:10" ht="17.25">
      <c r="A13" s="424">
        <v>42921</v>
      </c>
      <c r="B13" s="254" t="s">
        <v>1091</v>
      </c>
      <c r="C13" s="113" t="s">
        <v>1007</v>
      </c>
      <c r="D13" s="346"/>
      <c r="E13" s="262">
        <v>23430</v>
      </c>
      <c r="F13" s="257"/>
      <c r="G13" s="256">
        <f>G12-E13</f>
        <v>3180</v>
      </c>
      <c r="H13" s="258"/>
      <c r="J13" s="242">
        <v>3080</v>
      </c>
    </row>
    <row r="14" spans="1:10" ht="17.25">
      <c r="A14" s="253" t="s">
        <v>1105</v>
      </c>
      <c r="B14" s="254" t="s">
        <v>1114</v>
      </c>
      <c r="C14" s="113" t="s">
        <v>720</v>
      </c>
      <c r="D14" s="346"/>
      <c r="E14" s="262">
        <v>3080</v>
      </c>
      <c r="F14" s="257"/>
      <c r="G14" s="256">
        <f>G13-E14</f>
        <v>100</v>
      </c>
      <c r="H14" s="258"/>
      <c r="J14" s="242">
        <v>40500</v>
      </c>
    </row>
    <row r="15" spans="1:10" ht="17.25">
      <c r="A15" s="253"/>
      <c r="B15" s="254"/>
      <c r="C15" s="113"/>
      <c r="D15" s="257"/>
      <c r="E15" s="257"/>
      <c r="F15" s="257"/>
      <c r="G15" s="256"/>
      <c r="H15" s="258"/>
      <c r="J15" s="242">
        <v>23430</v>
      </c>
    </row>
    <row r="16" spans="1:10" ht="17.25">
      <c r="A16" s="253"/>
      <c r="B16" s="254"/>
      <c r="C16" s="113"/>
      <c r="D16" s="257"/>
      <c r="E16" s="257"/>
      <c r="F16" s="257"/>
      <c r="G16" s="256"/>
      <c r="H16" s="258"/>
      <c r="J16" s="242">
        <f>SUM(J11:J15)</f>
        <v>71000</v>
      </c>
    </row>
    <row r="17" spans="1:10" ht="17.25">
      <c r="A17" s="253"/>
      <c r="B17" s="326"/>
      <c r="C17" s="379" t="s">
        <v>1255</v>
      </c>
      <c r="D17" s="257">
        <v>-100</v>
      </c>
      <c r="E17" s="257"/>
      <c r="F17" s="257"/>
      <c r="G17" s="256"/>
      <c r="H17" s="258"/>
      <c r="J17" s="242">
        <v>71000</v>
      </c>
    </row>
    <row r="18" spans="1:10" ht="17.25">
      <c r="A18" s="253"/>
      <c r="B18" s="254"/>
      <c r="C18" s="113"/>
      <c r="D18" s="257"/>
      <c r="E18" s="257"/>
      <c r="F18" s="257"/>
      <c r="G18" s="256"/>
      <c r="H18" s="258"/>
      <c r="J18" s="242">
        <f>J16-J17</f>
        <v>0</v>
      </c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254"/>
      <c r="C22" s="113"/>
      <c r="D22" s="257"/>
      <c r="E22" s="257"/>
      <c r="F22" s="257"/>
      <c r="G22" s="256"/>
      <c r="H22" s="258"/>
    </row>
    <row r="23" spans="1:10" ht="18" thickBot="1">
      <c r="A23" s="253"/>
      <c r="B23" s="310"/>
      <c r="C23" s="298" t="s">
        <v>131</v>
      </c>
      <c r="D23" s="311">
        <f>SUM(D9:D22)</f>
        <v>41000</v>
      </c>
      <c r="E23" s="337">
        <f>SUM(E7:E22)</f>
        <v>41000</v>
      </c>
      <c r="F23" s="311">
        <f>SUM(F7:F22)</f>
        <v>0</v>
      </c>
      <c r="G23" s="328">
        <f>D23-E23-F23</f>
        <v>0</v>
      </c>
      <c r="H23" s="258"/>
      <c r="J23" s="242">
        <v>-58900</v>
      </c>
    </row>
    <row r="24" spans="6:10" ht="18" thickTop="1">
      <c r="F24" s="345" t="s">
        <v>2</v>
      </c>
      <c r="G24" s="345">
        <v>100</v>
      </c>
      <c r="J24" s="242">
        <f>SUM(J23:J23)</f>
        <v>-58900</v>
      </c>
    </row>
    <row r="25" ht="17.25">
      <c r="J25" s="419"/>
    </row>
    <row r="27" ht="17.25">
      <c r="J27" s="242">
        <v>597505</v>
      </c>
    </row>
    <row r="28" spans="4:10" ht="17.25">
      <c r="D28" s="345"/>
      <c r="J28" s="242">
        <v>113566</v>
      </c>
    </row>
    <row r="29" ht="17.25">
      <c r="J29" s="242">
        <f>J27-J28</f>
        <v>483939</v>
      </c>
    </row>
    <row r="31" ht="17.25">
      <c r="J31" s="299">
        <v>1179163</v>
      </c>
    </row>
    <row r="32" ht="17.25">
      <c r="J32" s="299">
        <v>13710</v>
      </c>
    </row>
    <row r="33" ht="17.25">
      <c r="J33" s="299">
        <v>348230</v>
      </c>
    </row>
    <row r="34" ht="17.25">
      <c r="J34" s="299">
        <v>235800</v>
      </c>
    </row>
    <row r="35" ht="17.25">
      <c r="J35" s="299">
        <v>78862</v>
      </c>
    </row>
    <row r="36" ht="17.25">
      <c r="J36" s="299">
        <v>11626</v>
      </c>
    </row>
    <row r="37" ht="17.25">
      <c r="J37" s="299">
        <v>10500</v>
      </c>
    </row>
    <row r="38" ht="17.25">
      <c r="J38" s="299">
        <f>SUM(J31:J37)</f>
        <v>1877891</v>
      </c>
    </row>
    <row r="39" ht="17.25">
      <c r="J39" s="299"/>
    </row>
    <row r="40" ht="17.25">
      <c r="J40" s="299"/>
    </row>
    <row r="41" ht="17.25">
      <c r="J41" s="299"/>
    </row>
    <row r="42" ht="17.25">
      <c r="J42" s="299"/>
    </row>
  </sheetData>
  <sheetProtection/>
  <mergeCells count="2">
    <mergeCell ref="A2:G2"/>
    <mergeCell ref="A3:H3"/>
  </mergeCells>
  <printOptions/>
  <pageMargins left="0.58" right="0.21" top="0.34" bottom="0.48" header="0.28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2.28125" style="242" customWidth="1"/>
    <col min="4" max="4" width="13.57421875" style="242" customWidth="1"/>
    <col min="5" max="5" width="11.7109375" style="242" customWidth="1"/>
    <col min="6" max="6" width="12.7109375" style="242" customWidth="1"/>
    <col min="7" max="7" width="12.28125" style="242" customWidth="1"/>
    <col min="8" max="8" width="6.8515625" style="242" customWidth="1"/>
    <col min="9" max="9" width="9.57421875" style="242" customWidth="1"/>
    <col min="10" max="10" width="11.421875" style="242" customWidth="1"/>
    <col min="11" max="16384" width="9.140625" style="242" customWidth="1"/>
  </cols>
  <sheetData>
    <row r="2" spans="1:8" ht="17.25">
      <c r="A2" s="589" t="s">
        <v>705</v>
      </c>
      <c r="B2" s="589"/>
      <c r="C2" s="589"/>
      <c r="D2" s="589"/>
      <c r="E2" s="589"/>
      <c r="F2" s="589"/>
      <c r="G2" s="589"/>
      <c r="H2" s="240"/>
    </row>
    <row r="3" spans="1:8" ht="17.25">
      <c r="A3" s="589" t="s">
        <v>1178</v>
      </c>
      <c r="B3" s="589"/>
      <c r="C3" s="589"/>
      <c r="D3" s="589"/>
      <c r="E3" s="589"/>
      <c r="F3" s="589"/>
      <c r="G3" s="589"/>
      <c r="H3" s="589"/>
    </row>
    <row r="4" spans="1:8" ht="17.25">
      <c r="A4" s="240" t="s">
        <v>1179</v>
      </c>
      <c r="B4" s="240"/>
      <c r="C4" s="240"/>
      <c r="D4" s="240"/>
      <c r="E4" s="240"/>
      <c r="F4" s="240"/>
      <c r="G4" s="240" t="s">
        <v>1199</v>
      </c>
      <c r="H4" s="352" t="s">
        <v>1200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69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1201</v>
      </c>
      <c r="B7" s="254" t="s">
        <v>1202</v>
      </c>
      <c r="C7" s="113" t="s">
        <v>1203</v>
      </c>
      <c r="D7" s="255">
        <v>416900</v>
      </c>
      <c r="E7" s="255"/>
      <c r="F7" s="255"/>
      <c r="G7" s="256">
        <v>416900</v>
      </c>
      <c r="H7" s="258"/>
    </row>
    <row r="8" spans="1:12" ht="17.25">
      <c r="A8" s="253"/>
      <c r="B8" s="254"/>
      <c r="C8" s="370"/>
      <c r="D8" s="257"/>
      <c r="E8" s="257"/>
      <c r="F8" s="257">
        <v>416900</v>
      </c>
      <c r="G8" s="256">
        <f>G7-E8-F8</f>
        <v>0</v>
      </c>
      <c r="H8" s="258"/>
      <c r="J8" s="342"/>
      <c r="K8" s="343"/>
      <c r="L8" s="305"/>
    </row>
    <row r="9" spans="1:12" ht="17.25">
      <c r="A9" s="253"/>
      <c r="B9" s="326"/>
      <c r="C9" s="237"/>
      <c r="D9" s="255"/>
      <c r="E9" s="255"/>
      <c r="F9" s="255"/>
      <c r="G9" s="256"/>
      <c r="H9" s="238"/>
      <c r="J9" s="305"/>
      <c r="K9" s="305"/>
      <c r="L9" s="305"/>
    </row>
    <row r="10" spans="1:8" ht="17.25">
      <c r="A10" s="253"/>
      <c r="B10" s="254"/>
      <c r="C10" s="239"/>
      <c r="D10" s="262"/>
      <c r="E10" s="262"/>
      <c r="F10" s="257"/>
      <c r="G10" s="256"/>
      <c r="H10" s="258"/>
    </row>
    <row r="11" spans="1:8" ht="17.25">
      <c r="A11" s="253"/>
      <c r="B11" s="254"/>
      <c r="C11" s="239"/>
      <c r="D11" s="262"/>
      <c r="E11" s="262"/>
      <c r="F11" s="257"/>
      <c r="G11" s="256"/>
      <c r="H11" s="258"/>
    </row>
    <row r="12" spans="1:10" ht="17.25">
      <c r="A12" s="253"/>
      <c r="B12" s="254"/>
      <c r="C12" s="113"/>
      <c r="D12" s="255"/>
      <c r="E12" s="256"/>
      <c r="F12" s="255"/>
      <c r="G12" s="256"/>
      <c r="H12" s="258"/>
      <c r="J12" s="242">
        <v>3990</v>
      </c>
    </row>
    <row r="13" spans="1:10" ht="17.25">
      <c r="A13" s="424"/>
      <c r="B13" s="254"/>
      <c r="C13" s="113"/>
      <c r="D13" s="346"/>
      <c r="E13" s="262"/>
      <c r="F13" s="257"/>
      <c r="G13" s="256"/>
      <c r="H13" s="258"/>
      <c r="J13" s="242">
        <v>3080</v>
      </c>
    </row>
    <row r="14" spans="1:10" ht="17.25">
      <c r="A14" s="253"/>
      <c r="B14" s="254"/>
      <c r="C14" s="113"/>
      <c r="D14" s="346"/>
      <c r="E14" s="262"/>
      <c r="F14" s="257"/>
      <c r="G14" s="256"/>
      <c r="H14" s="258"/>
      <c r="J14" s="242">
        <v>40500</v>
      </c>
    </row>
    <row r="15" spans="1:10" ht="17.25">
      <c r="A15" s="253"/>
      <c r="B15" s="254"/>
      <c r="C15" s="113"/>
      <c r="D15" s="257"/>
      <c r="E15" s="257"/>
      <c r="F15" s="257"/>
      <c r="G15" s="256"/>
      <c r="H15" s="258"/>
      <c r="J15" s="242">
        <v>23430</v>
      </c>
    </row>
    <row r="16" spans="1:10" ht="17.25">
      <c r="A16" s="253"/>
      <c r="B16" s="254"/>
      <c r="C16" s="113"/>
      <c r="D16" s="257"/>
      <c r="E16" s="257"/>
      <c r="F16" s="257"/>
      <c r="G16" s="256"/>
      <c r="H16" s="258"/>
      <c r="J16" s="242">
        <f>SUM(J11:J15)</f>
        <v>71000</v>
      </c>
    </row>
    <row r="17" spans="1:10" ht="17.25">
      <c r="A17" s="253"/>
      <c r="B17" s="326"/>
      <c r="C17" s="113"/>
      <c r="D17" s="257"/>
      <c r="E17" s="257"/>
      <c r="F17" s="257"/>
      <c r="G17" s="256"/>
      <c r="H17" s="258"/>
      <c r="J17" s="242">
        <v>71000</v>
      </c>
    </row>
    <row r="18" spans="1:10" ht="17.25">
      <c r="A18" s="253"/>
      <c r="B18" s="254"/>
      <c r="C18" s="113"/>
      <c r="D18" s="257"/>
      <c r="E18" s="257"/>
      <c r="F18" s="257"/>
      <c r="G18" s="256"/>
      <c r="H18" s="258"/>
      <c r="J18" s="242">
        <f>J16-J17</f>
        <v>0</v>
      </c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254"/>
      <c r="C22" s="113"/>
      <c r="D22" s="257"/>
      <c r="E22" s="257"/>
      <c r="F22" s="257"/>
      <c r="G22" s="256"/>
      <c r="H22" s="258"/>
    </row>
    <row r="23" spans="1:10" ht="18" thickBot="1">
      <c r="A23" s="253"/>
      <c r="B23" s="310"/>
      <c r="C23" s="298" t="s">
        <v>131</v>
      </c>
      <c r="D23" s="311">
        <f>SUM(D7:D22)</f>
        <v>416900</v>
      </c>
      <c r="E23" s="337">
        <f>SUM(E7:E22)</f>
        <v>0</v>
      </c>
      <c r="F23" s="311">
        <f>SUM(F7:F22)</f>
        <v>416900</v>
      </c>
      <c r="G23" s="328">
        <f>D23-E23-F23</f>
        <v>0</v>
      </c>
      <c r="H23" s="258"/>
      <c r="J23" s="242">
        <v>-58900</v>
      </c>
    </row>
    <row r="24" spans="1:10" ht="18.75" thickBot="1" thickTop="1">
      <c r="A24" s="253"/>
      <c r="B24" s="310"/>
      <c r="C24" s="298"/>
      <c r="D24" s="311"/>
      <c r="E24" s="337"/>
      <c r="F24" s="311"/>
      <c r="G24" s="328"/>
      <c r="H24" s="258"/>
      <c r="J24" s="242">
        <f>SUM(J23:J23)</f>
        <v>-58900</v>
      </c>
    </row>
    <row r="25" spans="1:10" ht="18.75" thickBot="1" thickTop="1">
      <c r="A25" s="253"/>
      <c r="B25" s="310"/>
      <c r="C25" s="298" t="s">
        <v>985</v>
      </c>
      <c r="D25" s="337">
        <v>81151528</v>
      </c>
      <c r="E25" s="423">
        <v>61715309.12</v>
      </c>
      <c r="F25" s="446">
        <v>1343918</v>
      </c>
      <c r="G25" s="447">
        <v>18092300.88</v>
      </c>
      <c r="H25" s="258"/>
      <c r="J25" s="419"/>
    </row>
    <row r="26" ht="18" thickTop="1"/>
    <row r="27" ht="17.25">
      <c r="J27" s="242">
        <v>597505</v>
      </c>
    </row>
    <row r="28" spans="4:10" ht="17.25">
      <c r="D28" s="345"/>
      <c r="J28" s="242">
        <v>113566</v>
      </c>
    </row>
    <row r="29" ht="17.25">
      <c r="J29" s="242">
        <f>J27-J28</f>
        <v>483939</v>
      </c>
    </row>
    <row r="31" ht="17.25">
      <c r="J31" s="299">
        <v>1179163</v>
      </c>
    </row>
    <row r="32" ht="17.25">
      <c r="J32" s="299">
        <v>13710</v>
      </c>
    </row>
    <row r="33" ht="17.25">
      <c r="J33" s="299">
        <v>348230</v>
      </c>
    </row>
    <row r="34" ht="17.25">
      <c r="J34" s="299">
        <v>235800</v>
      </c>
    </row>
    <row r="35" ht="17.25">
      <c r="J35" s="299">
        <v>78862</v>
      </c>
    </row>
    <row r="36" ht="17.25">
      <c r="J36" s="299">
        <v>11626</v>
      </c>
    </row>
    <row r="37" ht="17.25">
      <c r="J37" s="299">
        <v>10500</v>
      </c>
    </row>
    <row r="38" ht="17.25">
      <c r="J38" s="299">
        <f>SUM(J31:J37)</f>
        <v>1877891</v>
      </c>
    </row>
    <row r="39" ht="17.25">
      <c r="J39" s="299"/>
    </row>
    <row r="40" ht="17.25">
      <c r="J40" s="299"/>
    </row>
    <row r="41" ht="17.25">
      <c r="J41" s="299"/>
    </row>
    <row r="42" ht="17.25">
      <c r="J42" s="299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8515625" style="242" customWidth="1"/>
    <col min="2" max="2" width="8.421875" style="242" customWidth="1"/>
    <col min="3" max="3" width="22.28125" style="242" customWidth="1"/>
    <col min="4" max="4" width="13.57421875" style="242" customWidth="1"/>
    <col min="5" max="5" width="11.7109375" style="242" customWidth="1"/>
    <col min="6" max="6" width="12.7109375" style="242" customWidth="1"/>
    <col min="7" max="7" width="12.28125" style="242" customWidth="1"/>
    <col min="8" max="8" width="6.8515625" style="242" customWidth="1"/>
    <col min="9" max="9" width="9.57421875" style="242" customWidth="1"/>
    <col min="10" max="10" width="11.421875" style="242" customWidth="1"/>
    <col min="11" max="16384" width="9.140625" style="242" customWidth="1"/>
  </cols>
  <sheetData>
    <row r="2" spans="1:8" ht="17.25">
      <c r="A2" s="589" t="s">
        <v>705</v>
      </c>
      <c r="B2" s="589"/>
      <c r="C2" s="589"/>
      <c r="D2" s="589"/>
      <c r="E2" s="589"/>
      <c r="F2" s="589"/>
      <c r="G2" s="589"/>
      <c r="H2" s="240"/>
    </row>
    <row r="3" spans="1:8" ht="17.25">
      <c r="A3" s="589" t="s">
        <v>1246</v>
      </c>
      <c r="B3" s="589"/>
      <c r="C3" s="589"/>
      <c r="D3" s="589"/>
      <c r="E3" s="589"/>
      <c r="F3" s="589"/>
      <c r="G3" s="589"/>
      <c r="H3" s="589"/>
    </row>
    <row r="4" spans="1:8" ht="17.25">
      <c r="A4" s="240" t="s">
        <v>1179</v>
      </c>
      <c r="B4" s="240"/>
      <c r="C4" s="240"/>
      <c r="D4" s="240"/>
      <c r="E4" s="240"/>
      <c r="F4" s="240"/>
      <c r="G4" s="240" t="s">
        <v>1199</v>
      </c>
      <c r="H4" s="352" t="s">
        <v>1200</v>
      </c>
    </row>
    <row r="5" spans="1:8" ht="17.25">
      <c r="A5" s="323" t="s">
        <v>34</v>
      </c>
      <c r="B5" s="323" t="s">
        <v>18</v>
      </c>
      <c r="C5" s="320" t="s">
        <v>4</v>
      </c>
      <c r="D5" s="246" t="s">
        <v>33</v>
      </c>
      <c r="E5" s="246" t="s">
        <v>1</v>
      </c>
      <c r="F5" s="246" t="s">
        <v>99</v>
      </c>
      <c r="G5" s="247" t="s">
        <v>2</v>
      </c>
      <c r="H5" s="269" t="s">
        <v>3</v>
      </c>
    </row>
    <row r="6" spans="1:8" ht="17.25">
      <c r="A6" s="248"/>
      <c r="B6" s="248"/>
      <c r="C6" s="249"/>
      <c r="D6" s="250" t="s">
        <v>0</v>
      </c>
      <c r="E6" s="250"/>
      <c r="F6" s="250"/>
      <c r="G6" s="251"/>
      <c r="H6" s="325"/>
    </row>
    <row r="7" spans="1:8" ht="17.25">
      <c r="A7" s="253" t="s">
        <v>1201</v>
      </c>
      <c r="B7" s="254" t="s">
        <v>1202</v>
      </c>
      <c r="C7" s="113" t="s">
        <v>1203</v>
      </c>
      <c r="D7" s="255">
        <v>416900</v>
      </c>
      <c r="E7" s="255"/>
      <c r="F7" s="255"/>
      <c r="G7" s="256">
        <v>416900</v>
      </c>
      <c r="H7" s="258"/>
    </row>
    <row r="8" spans="1:12" ht="17.25">
      <c r="A8" s="253"/>
      <c r="B8" s="254"/>
      <c r="C8" s="370"/>
      <c r="D8" s="257"/>
      <c r="E8" s="257"/>
      <c r="F8" s="257">
        <v>416900</v>
      </c>
      <c r="G8" s="256">
        <f>G7-E8-F8</f>
        <v>0</v>
      </c>
      <c r="H8" s="258"/>
      <c r="J8" s="342"/>
      <c r="K8" s="343"/>
      <c r="L8" s="305"/>
    </row>
    <row r="9" spans="1:12" ht="17.25">
      <c r="A9" s="253"/>
      <c r="B9" s="326"/>
      <c r="C9" s="237"/>
      <c r="D9" s="255"/>
      <c r="E9" s="255"/>
      <c r="F9" s="255"/>
      <c r="G9" s="256"/>
      <c r="H9" s="238"/>
      <c r="J9" s="305"/>
      <c r="K9" s="305"/>
      <c r="L9" s="305"/>
    </row>
    <row r="10" spans="1:8" ht="17.25">
      <c r="A10" s="253"/>
      <c r="B10" s="254"/>
      <c r="C10" s="239"/>
      <c r="D10" s="262"/>
      <c r="E10" s="262"/>
      <c r="F10" s="257"/>
      <c r="G10" s="256"/>
      <c r="H10" s="258"/>
    </row>
    <row r="11" spans="1:8" ht="17.25">
      <c r="A11" s="253"/>
      <c r="B11" s="254"/>
      <c r="C11" s="239"/>
      <c r="D11" s="262"/>
      <c r="E11" s="262"/>
      <c r="F11" s="257"/>
      <c r="G11" s="256"/>
      <c r="H11" s="258"/>
    </row>
    <row r="12" spans="1:10" ht="17.25">
      <c r="A12" s="253"/>
      <c r="B12" s="254"/>
      <c r="C12" s="113"/>
      <c r="D12" s="255"/>
      <c r="E12" s="256"/>
      <c r="F12" s="255"/>
      <c r="G12" s="256"/>
      <c r="H12" s="258"/>
      <c r="J12" s="242">
        <v>3990</v>
      </c>
    </row>
    <row r="13" spans="1:10" ht="17.25">
      <c r="A13" s="424"/>
      <c r="B13" s="254"/>
      <c r="C13" s="113"/>
      <c r="D13" s="346"/>
      <c r="E13" s="262"/>
      <c r="F13" s="257"/>
      <c r="G13" s="256"/>
      <c r="H13" s="258"/>
      <c r="J13" s="242">
        <v>3080</v>
      </c>
    </row>
    <row r="14" spans="1:10" ht="17.25">
      <c r="A14" s="253"/>
      <c r="B14" s="254"/>
      <c r="C14" s="113"/>
      <c r="D14" s="346"/>
      <c r="E14" s="262"/>
      <c r="F14" s="257"/>
      <c r="G14" s="256"/>
      <c r="H14" s="258"/>
      <c r="J14" s="242">
        <v>40500</v>
      </c>
    </row>
    <row r="15" spans="1:10" ht="17.25">
      <c r="A15" s="253"/>
      <c r="B15" s="254"/>
      <c r="C15" s="113"/>
      <c r="D15" s="257"/>
      <c r="E15" s="257"/>
      <c r="F15" s="257"/>
      <c r="G15" s="256"/>
      <c r="H15" s="258"/>
      <c r="J15" s="242">
        <v>23430</v>
      </c>
    </row>
    <row r="16" spans="1:10" ht="17.25">
      <c r="A16" s="253"/>
      <c r="B16" s="254"/>
      <c r="C16" s="113"/>
      <c r="D16" s="257"/>
      <c r="E16" s="257"/>
      <c r="F16" s="257"/>
      <c r="G16" s="256"/>
      <c r="H16" s="258"/>
      <c r="J16" s="242">
        <f>SUM(J11:J15)</f>
        <v>71000</v>
      </c>
    </row>
    <row r="17" spans="1:10" ht="17.25">
      <c r="A17" s="253"/>
      <c r="B17" s="326"/>
      <c r="C17" s="113"/>
      <c r="D17" s="257"/>
      <c r="E17" s="257"/>
      <c r="F17" s="257"/>
      <c r="G17" s="256"/>
      <c r="H17" s="258"/>
      <c r="J17" s="242">
        <v>71000</v>
      </c>
    </row>
    <row r="18" spans="1:10" ht="17.25">
      <c r="A18" s="253"/>
      <c r="B18" s="254"/>
      <c r="C18" s="113"/>
      <c r="D18" s="257"/>
      <c r="E18" s="257"/>
      <c r="F18" s="257"/>
      <c r="G18" s="256"/>
      <c r="H18" s="258"/>
      <c r="J18" s="242">
        <f>J16-J17</f>
        <v>0</v>
      </c>
    </row>
    <row r="19" spans="1:8" ht="17.25">
      <c r="A19" s="253"/>
      <c r="B19" s="254"/>
      <c r="C19" s="113"/>
      <c r="D19" s="257"/>
      <c r="E19" s="257"/>
      <c r="F19" s="257"/>
      <c r="G19" s="256"/>
      <c r="H19" s="258"/>
    </row>
    <row r="20" spans="1:8" ht="17.25">
      <c r="A20" s="253"/>
      <c r="B20" s="326"/>
      <c r="C20" s="113"/>
      <c r="D20" s="257"/>
      <c r="E20" s="257"/>
      <c r="F20" s="257"/>
      <c r="G20" s="256"/>
      <c r="H20" s="258"/>
    </row>
    <row r="21" spans="1:8" ht="17.25">
      <c r="A21" s="253"/>
      <c r="B21" s="254"/>
      <c r="C21" s="113"/>
      <c r="D21" s="257"/>
      <c r="E21" s="257"/>
      <c r="F21" s="257"/>
      <c r="G21" s="256"/>
      <c r="H21" s="258"/>
    </row>
    <row r="22" spans="1:8" ht="17.25">
      <c r="A22" s="253"/>
      <c r="B22" s="254"/>
      <c r="C22" s="113"/>
      <c r="D22" s="257"/>
      <c r="E22" s="257"/>
      <c r="F22" s="257"/>
      <c r="G22" s="256"/>
      <c r="H22" s="258"/>
    </row>
    <row r="23" spans="1:10" ht="18" thickBot="1">
      <c r="A23" s="253"/>
      <c r="B23" s="310"/>
      <c r="C23" s="298" t="s">
        <v>131</v>
      </c>
      <c r="D23" s="311">
        <f>SUM(D7:D22)</f>
        <v>416900</v>
      </c>
      <c r="E23" s="337">
        <f>SUM(E7:E22)</f>
        <v>0</v>
      </c>
      <c r="F23" s="311">
        <f>SUM(F7:F22)</f>
        <v>416900</v>
      </c>
      <c r="G23" s="328">
        <f>D23-E23-F23</f>
        <v>0</v>
      </c>
      <c r="H23" s="258"/>
      <c r="J23" s="242">
        <v>-58900</v>
      </c>
    </row>
    <row r="24" ht="18" thickTop="1">
      <c r="J24" s="242">
        <v>597505</v>
      </c>
    </row>
    <row r="25" spans="4:10" ht="17.25">
      <c r="D25" s="345"/>
      <c r="J25" s="242">
        <v>113566</v>
      </c>
    </row>
    <row r="26" ht="17.25">
      <c r="J26" s="242">
        <f>J24-J25</f>
        <v>483939</v>
      </c>
    </row>
    <row r="28" ht="17.25">
      <c r="J28" s="299">
        <v>1179163</v>
      </c>
    </row>
    <row r="29" ht="17.25">
      <c r="J29" s="299">
        <v>13710</v>
      </c>
    </row>
    <row r="30" ht="17.25">
      <c r="J30" s="299">
        <v>348230</v>
      </c>
    </row>
    <row r="31" ht="17.25">
      <c r="J31" s="299">
        <v>235800</v>
      </c>
    </row>
    <row r="32" ht="17.25">
      <c r="J32" s="299">
        <v>78862</v>
      </c>
    </row>
    <row r="33" ht="17.25">
      <c r="J33" s="299">
        <v>11626</v>
      </c>
    </row>
    <row r="34" ht="17.25">
      <c r="J34" s="299">
        <v>10500</v>
      </c>
    </row>
    <row r="35" ht="17.25">
      <c r="J35" s="299">
        <f>SUM(J28:J34)</f>
        <v>1877891</v>
      </c>
    </row>
    <row r="36" ht="17.25">
      <c r="J36" s="299"/>
    </row>
    <row r="37" ht="17.25">
      <c r="J37" s="299"/>
    </row>
    <row r="38" ht="17.25">
      <c r="J38" s="299"/>
    </row>
    <row r="39" ht="17.25">
      <c r="J39" s="299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421875" style="1" customWidth="1"/>
    <col min="2" max="2" width="5.57421875" style="1" customWidth="1"/>
    <col min="3" max="3" width="12.00390625" style="1" customWidth="1"/>
    <col min="4" max="4" width="33.00390625" style="1" customWidth="1"/>
    <col min="5" max="5" width="15.7109375" style="1" customWidth="1"/>
    <col min="6" max="6" width="10.57421875" style="1" customWidth="1"/>
    <col min="7" max="7" width="10.421875" style="1" customWidth="1"/>
    <col min="8" max="8" width="14.00390625" style="1" customWidth="1"/>
    <col min="9" max="9" width="16.8515625" style="1" customWidth="1"/>
    <col min="10" max="10" width="9.140625" style="8" customWidth="1"/>
    <col min="11" max="16384" width="9.140625" style="1" customWidth="1"/>
  </cols>
  <sheetData>
    <row r="1" ht="18.75">
      <c r="A1" s="1" t="s">
        <v>12</v>
      </c>
    </row>
    <row r="2" ht="18.75">
      <c r="A2" s="1" t="s">
        <v>13</v>
      </c>
    </row>
    <row r="3" spans="1:9" ht="18.75">
      <c r="A3" s="3" t="s">
        <v>22</v>
      </c>
      <c r="B3" s="3"/>
      <c r="C3" s="3"/>
      <c r="D3" s="3"/>
      <c r="E3" s="3" t="s">
        <v>14</v>
      </c>
      <c r="F3" s="3"/>
      <c r="G3" s="3"/>
      <c r="H3" s="3" t="s">
        <v>23</v>
      </c>
      <c r="I3" s="3"/>
    </row>
    <row r="4" spans="1:9" ht="18.75">
      <c r="A4" s="590" t="s">
        <v>15</v>
      </c>
      <c r="B4" s="591"/>
      <c r="C4" s="6" t="s">
        <v>18</v>
      </c>
      <c r="D4" s="2" t="s">
        <v>4</v>
      </c>
      <c r="E4" s="590" t="s">
        <v>19</v>
      </c>
      <c r="F4" s="592"/>
      <c r="G4" s="592"/>
      <c r="H4" s="592"/>
      <c r="I4" s="591"/>
    </row>
    <row r="5" spans="1:9" ht="18.75">
      <c r="A5" s="10" t="s">
        <v>16</v>
      </c>
      <c r="B5" s="5" t="s">
        <v>17</v>
      </c>
      <c r="C5" s="7"/>
      <c r="D5" s="4"/>
      <c r="E5" s="9" t="s">
        <v>20</v>
      </c>
      <c r="F5" s="4" t="s">
        <v>24</v>
      </c>
      <c r="G5" s="9" t="s">
        <v>21</v>
      </c>
      <c r="H5" s="4" t="s">
        <v>1</v>
      </c>
      <c r="I5" s="9" t="s">
        <v>2</v>
      </c>
    </row>
    <row r="6" spans="1:9" ht="18.75">
      <c r="A6" s="11"/>
      <c r="C6" s="11"/>
      <c r="E6" s="11"/>
      <c r="G6" s="11"/>
      <c r="I6" s="11"/>
    </row>
    <row r="7" spans="1:9" ht="18.75">
      <c r="A7" s="12"/>
      <c r="B7" s="13"/>
      <c r="C7" s="12"/>
      <c r="D7" s="13"/>
      <c r="E7" s="12"/>
      <c r="F7" s="13"/>
      <c r="G7" s="12"/>
      <c r="H7" s="13"/>
      <c r="I7" s="12"/>
    </row>
    <row r="8" spans="1:9" ht="18.75">
      <c r="A8" s="12"/>
      <c r="B8" s="13"/>
      <c r="C8" s="12"/>
      <c r="D8" s="13"/>
      <c r="E8" s="12"/>
      <c r="F8" s="13"/>
      <c r="G8" s="12"/>
      <c r="H8" s="13"/>
      <c r="I8" s="12"/>
    </row>
    <row r="9" spans="1:9" ht="18.75">
      <c r="A9" s="12"/>
      <c r="B9" s="13"/>
      <c r="C9" s="12"/>
      <c r="D9" s="13"/>
      <c r="E9" s="12"/>
      <c r="F9" s="13"/>
      <c r="G9" s="12"/>
      <c r="H9" s="13"/>
      <c r="I9" s="12"/>
    </row>
    <row r="10" spans="1:9" ht="18.75">
      <c r="A10" s="12"/>
      <c r="B10" s="13"/>
      <c r="C10" s="12"/>
      <c r="D10" s="13"/>
      <c r="E10" s="12"/>
      <c r="F10" s="13"/>
      <c r="G10" s="12"/>
      <c r="H10" s="13"/>
      <c r="I10" s="12"/>
    </row>
    <row r="11" spans="1:9" ht="18.75">
      <c r="A11" s="12"/>
      <c r="B11" s="13"/>
      <c r="C11" s="12"/>
      <c r="D11" s="13"/>
      <c r="E11" s="12"/>
      <c r="F11" s="13"/>
      <c r="G11" s="12"/>
      <c r="H11" s="13"/>
      <c r="I11" s="12"/>
    </row>
    <row r="12" spans="1:9" ht="18.75">
      <c r="A12" s="12"/>
      <c r="B12" s="13"/>
      <c r="C12" s="12"/>
      <c r="D12" s="13"/>
      <c r="E12" s="12"/>
      <c r="F12" s="13"/>
      <c r="G12" s="12"/>
      <c r="H12" s="13"/>
      <c r="I12" s="12"/>
    </row>
    <row r="13" spans="1:9" ht="18.75">
      <c r="A13" s="12"/>
      <c r="B13" s="13"/>
      <c r="C13" s="12"/>
      <c r="D13" s="13"/>
      <c r="E13" s="12"/>
      <c r="F13" s="13"/>
      <c r="G13" s="12"/>
      <c r="H13" s="13"/>
      <c r="I13" s="12"/>
    </row>
    <row r="14" spans="1:9" ht="18.75">
      <c r="A14" s="12"/>
      <c r="B14" s="13"/>
      <c r="C14" s="12"/>
      <c r="D14" s="13"/>
      <c r="E14" s="12"/>
      <c r="F14" s="13"/>
      <c r="G14" s="12"/>
      <c r="H14" s="13"/>
      <c r="I14" s="12"/>
    </row>
    <row r="15" spans="1:9" ht="18.75">
      <c r="A15" s="12"/>
      <c r="B15" s="13"/>
      <c r="C15" s="12"/>
      <c r="D15" s="13"/>
      <c r="E15" s="12"/>
      <c r="F15" s="13"/>
      <c r="G15" s="12"/>
      <c r="H15" s="13"/>
      <c r="I15" s="12"/>
    </row>
    <row r="16" spans="1:9" ht="18.75">
      <c r="A16" s="12"/>
      <c r="B16" s="13"/>
      <c r="C16" s="12"/>
      <c r="D16" s="13"/>
      <c r="E16" s="12"/>
      <c r="F16" s="13"/>
      <c r="G16" s="12"/>
      <c r="H16" s="13"/>
      <c r="I16" s="12"/>
    </row>
    <row r="17" spans="1:9" ht="18.75">
      <c r="A17" s="12"/>
      <c r="B17" s="13"/>
      <c r="C17" s="12"/>
      <c r="D17" s="13"/>
      <c r="E17" s="12"/>
      <c r="F17" s="13"/>
      <c r="G17" s="12"/>
      <c r="H17" s="13"/>
      <c r="I17" s="12"/>
    </row>
    <row r="18" spans="1:9" ht="18.75">
      <c r="A18" s="12"/>
      <c r="B18" s="13"/>
      <c r="C18" s="12"/>
      <c r="D18" s="13"/>
      <c r="E18" s="12"/>
      <c r="F18" s="13"/>
      <c r="G18" s="12"/>
      <c r="H18" s="13"/>
      <c r="I18" s="12"/>
    </row>
    <row r="19" spans="1:9" ht="18.75">
      <c r="A19" s="12"/>
      <c r="B19" s="13"/>
      <c r="C19" s="12"/>
      <c r="D19" s="13"/>
      <c r="E19" s="12"/>
      <c r="F19" s="13"/>
      <c r="G19" s="12"/>
      <c r="H19" s="13"/>
      <c r="I19" s="12"/>
    </row>
    <row r="20" spans="1:9" ht="18.75">
      <c r="A20" s="12"/>
      <c r="B20" s="13"/>
      <c r="C20" s="12"/>
      <c r="D20" s="13"/>
      <c r="E20" s="12"/>
      <c r="F20" s="13"/>
      <c r="G20" s="12"/>
      <c r="H20" s="13"/>
      <c r="I20" s="12"/>
    </row>
    <row r="21" spans="1:9" ht="18.75">
      <c r="A21" s="12"/>
      <c r="B21" s="13"/>
      <c r="C21" s="12"/>
      <c r="D21" s="13"/>
      <c r="E21" s="12"/>
      <c r="F21" s="13"/>
      <c r="G21" s="12"/>
      <c r="H21" s="13"/>
      <c r="I21" s="12"/>
    </row>
    <row r="22" spans="1:9" ht="18.75">
      <c r="A22" s="12"/>
      <c r="B22" s="13"/>
      <c r="C22" s="12"/>
      <c r="D22" s="13"/>
      <c r="E22" s="12"/>
      <c r="F22" s="13"/>
      <c r="G22" s="12"/>
      <c r="H22" s="13"/>
      <c r="I22" s="12"/>
    </row>
    <row r="23" spans="1:9" ht="18.75">
      <c r="A23" s="12"/>
      <c r="B23" s="13"/>
      <c r="C23" s="12"/>
      <c r="D23" s="13"/>
      <c r="E23" s="12"/>
      <c r="F23" s="13"/>
      <c r="G23" s="12"/>
      <c r="H23" s="13"/>
      <c r="I23" s="12"/>
    </row>
    <row r="24" spans="1:9" ht="18.75">
      <c r="A24" s="12"/>
      <c r="B24" s="13"/>
      <c r="C24" s="12"/>
      <c r="D24" s="13"/>
      <c r="E24" s="12"/>
      <c r="F24" s="13"/>
      <c r="G24" s="12"/>
      <c r="H24" s="13"/>
      <c r="I24" s="12"/>
    </row>
    <row r="25" spans="1:9" ht="18.75">
      <c r="A25" s="12"/>
      <c r="B25" s="13"/>
      <c r="C25" s="12"/>
      <c r="D25" s="13"/>
      <c r="E25" s="12"/>
      <c r="F25" s="13"/>
      <c r="G25" s="12"/>
      <c r="H25" s="13"/>
      <c r="I25" s="12"/>
    </row>
    <row r="26" spans="1:9" ht="18.75">
      <c r="A26" s="12"/>
      <c r="B26" s="13"/>
      <c r="C26" s="12"/>
      <c r="D26" s="13"/>
      <c r="E26" s="12"/>
      <c r="F26" s="13"/>
      <c r="G26" s="12"/>
      <c r="H26" s="13"/>
      <c r="I26" s="12"/>
    </row>
    <row r="27" spans="1:9" ht="18.75">
      <c r="A27" s="12"/>
      <c r="B27" s="13"/>
      <c r="C27" s="12"/>
      <c r="D27" s="13"/>
      <c r="E27" s="12"/>
      <c r="F27" s="13"/>
      <c r="G27" s="12"/>
      <c r="H27" s="13"/>
      <c r="I27" s="12"/>
    </row>
    <row r="28" spans="1:9" ht="18.75">
      <c r="A28" s="12"/>
      <c r="B28" s="13"/>
      <c r="C28" s="12"/>
      <c r="D28" s="13"/>
      <c r="E28" s="12"/>
      <c r="F28" s="13"/>
      <c r="G28" s="12"/>
      <c r="H28" s="13"/>
      <c r="I28" s="12"/>
    </row>
    <row r="29" spans="1:9" ht="18.75">
      <c r="A29" s="12"/>
      <c r="B29" s="13"/>
      <c r="C29" s="12"/>
      <c r="D29" s="13"/>
      <c r="E29" s="12"/>
      <c r="F29" s="13"/>
      <c r="G29" s="12"/>
      <c r="H29" s="13"/>
      <c r="I29" s="12"/>
    </row>
    <row r="30" spans="1:9" ht="18.75">
      <c r="A30" s="12"/>
      <c r="B30" s="13"/>
      <c r="C30" s="12"/>
      <c r="D30" s="13"/>
      <c r="E30" s="12"/>
      <c r="F30" s="13"/>
      <c r="G30" s="12"/>
      <c r="H30" s="13"/>
      <c r="I30" s="12"/>
    </row>
    <row r="31" spans="1:9" ht="18.75">
      <c r="A31" s="12"/>
      <c r="B31" s="13"/>
      <c r="C31" s="12"/>
      <c r="D31" s="13"/>
      <c r="E31" s="12"/>
      <c r="F31" s="13"/>
      <c r="G31" s="12"/>
      <c r="H31" s="13"/>
      <c r="I31" s="12"/>
    </row>
    <row r="32" spans="1:9" ht="18.75">
      <c r="A32" s="12"/>
      <c r="B32" s="13"/>
      <c r="C32" s="12"/>
      <c r="D32" s="13"/>
      <c r="E32" s="12"/>
      <c r="F32" s="13"/>
      <c r="G32" s="12"/>
      <c r="H32" s="13"/>
      <c r="I32" s="12"/>
    </row>
    <row r="33" spans="1:9" ht="18.75">
      <c r="A33" s="12"/>
      <c r="B33" s="13"/>
      <c r="C33" s="12"/>
      <c r="D33" s="13"/>
      <c r="E33" s="12"/>
      <c r="F33" s="13"/>
      <c r="G33" s="12"/>
      <c r="H33" s="13"/>
      <c r="I33" s="12"/>
    </row>
    <row r="34" spans="1:9" ht="18.75">
      <c r="A34" s="12"/>
      <c r="B34" s="13"/>
      <c r="C34" s="12"/>
      <c r="D34" s="13"/>
      <c r="E34" s="12"/>
      <c r="F34" s="13"/>
      <c r="G34" s="12"/>
      <c r="H34" s="13"/>
      <c r="I34" s="12"/>
    </row>
    <row r="35" spans="1:9" ht="18.75">
      <c r="A35" s="12"/>
      <c r="B35" s="13"/>
      <c r="C35" s="12"/>
      <c r="D35" s="13"/>
      <c r="E35" s="12"/>
      <c r="F35" s="13"/>
      <c r="G35" s="12"/>
      <c r="H35" s="13"/>
      <c r="I35" s="12"/>
    </row>
    <row r="36" spans="1:9" ht="18.75">
      <c r="A36" s="12"/>
      <c r="B36" s="13"/>
      <c r="C36" s="12"/>
      <c r="D36" s="13"/>
      <c r="E36" s="12"/>
      <c r="F36" s="13"/>
      <c r="G36" s="12"/>
      <c r="H36" s="13"/>
      <c r="I36" s="12"/>
    </row>
    <row r="37" spans="1:9" ht="18.75">
      <c r="A37" s="12"/>
      <c r="B37" s="13"/>
      <c r="C37" s="12"/>
      <c r="D37" s="13"/>
      <c r="E37" s="12"/>
      <c r="F37" s="13"/>
      <c r="G37" s="12"/>
      <c r="H37" s="13"/>
      <c r="I37" s="12"/>
    </row>
    <row r="38" spans="1:9" ht="18.75">
      <c r="A38" s="12"/>
      <c r="B38" s="13"/>
      <c r="C38" s="12"/>
      <c r="D38" s="13"/>
      <c r="E38" s="12"/>
      <c r="F38" s="13"/>
      <c r="G38" s="12"/>
      <c r="H38" s="13"/>
      <c r="I38" s="12"/>
    </row>
    <row r="39" spans="1:9" ht="18.75">
      <c r="A39" s="12"/>
      <c r="B39" s="13"/>
      <c r="C39" s="12"/>
      <c r="D39" s="13"/>
      <c r="E39" s="12"/>
      <c r="F39" s="13"/>
      <c r="G39" s="12"/>
      <c r="H39" s="13"/>
      <c r="I39" s="12"/>
    </row>
    <row r="40" spans="1:9" ht="18.75">
      <c r="A40" s="12"/>
      <c r="B40" s="13"/>
      <c r="C40" s="12"/>
      <c r="D40" s="13"/>
      <c r="E40" s="12"/>
      <c r="F40" s="13"/>
      <c r="G40" s="12"/>
      <c r="H40" s="13"/>
      <c r="I40" s="12"/>
    </row>
    <row r="41" spans="1:9" ht="18.75">
      <c r="A41" s="12"/>
      <c r="B41" s="13"/>
      <c r="C41" s="12"/>
      <c r="D41" s="13"/>
      <c r="E41" s="12"/>
      <c r="F41" s="13"/>
      <c r="G41" s="12"/>
      <c r="H41" s="13"/>
      <c r="I41" s="12"/>
    </row>
    <row r="42" spans="1:9" ht="18.75">
      <c r="A42" s="12"/>
      <c r="B42" s="13"/>
      <c r="C42" s="12"/>
      <c r="D42" s="13"/>
      <c r="E42" s="12"/>
      <c r="F42" s="13"/>
      <c r="G42" s="12"/>
      <c r="H42" s="13"/>
      <c r="I42" s="12"/>
    </row>
    <row r="43" spans="1:9" ht="18.75">
      <c r="A43" s="12"/>
      <c r="B43" s="13"/>
      <c r="C43" s="12"/>
      <c r="D43" s="13"/>
      <c r="E43" s="12"/>
      <c r="F43" s="13"/>
      <c r="G43" s="12"/>
      <c r="H43" s="13"/>
      <c r="I43" s="12"/>
    </row>
    <row r="44" spans="1:9" ht="18.75">
      <c r="A44" s="12"/>
      <c r="B44" s="13"/>
      <c r="C44" s="12"/>
      <c r="D44" s="13"/>
      <c r="E44" s="12"/>
      <c r="F44" s="13"/>
      <c r="G44" s="12"/>
      <c r="H44" s="13"/>
      <c r="I44" s="12"/>
    </row>
    <row r="45" spans="1:9" ht="18.75">
      <c r="A45" s="12"/>
      <c r="B45" s="13"/>
      <c r="C45" s="12"/>
      <c r="D45" s="13"/>
      <c r="E45" s="12"/>
      <c r="F45" s="13"/>
      <c r="G45" s="12"/>
      <c r="H45" s="13"/>
      <c r="I45" s="12"/>
    </row>
    <row r="46" spans="1:9" ht="18.75">
      <c r="A46" s="12"/>
      <c r="B46" s="13"/>
      <c r="C46" s="12"/>
      <c r="D46" s="13"/>
      <c r="E46" s="12"/>
      <c r="F46" s="13"/>
      <c r="G46" s="12"/>
      <c r="H46" s="13"/>
      <c r="I46" s="12"/>
    </row>
    <row r="47" spans="1:9" ht="18.75">
      <c r="A47" s="12"/>
      <c r="B47" s="13"/>
      <c r="C47" s="12"/>
      <c r="D47" s="13"/>
      <c r="E47" s="12"/>
      <c r="F47" s="13"/>
      <c r="G47" s="12"/>
      <c r="H47" s="13"/>
      <c r="I47" s="12"/>
    </row>
    <row r="48" spans="1:9" ht="18.75">
      <c r="A48" s="12"/>
      <c r="B48" s="13"/>
      <c r="C48" s="12"/>
      <c r="D48" s="13"/>
      <c r="E48" s="12"/>
      <c r="F48" s="13"/>
      <c r="G48" s="12"/>
      <c r="H48" s="13"/>
      <c r="I48" s="12"/>
    </row>
    <row r="49" spans="1:9" ht="18.75">
      <c r="A49" s="12"/>
      <c r="B49" s="13"/>
      <c r="C49" s="12"/>
      <c r="D49" s="13"/>
      <c r="E49" s="12"/>
      <c r="F49" s="13"/>
      <c r="G49" s="12"/>
      <c r="H49" s="13"/>
      <c r="I49" s="12"/>
    </row>
    <row r="50" spans="1:9" ht="18.75">
      <c r="A50" s="12"/>
      <c r="B50" s="13"/>
      <c r="C50" s="12"/>
      <c r="D50" s="13"/>
      <c r="E50" s="12"/>
      <c r="F50" s="13"/>
      <c r="G50" s="12"/>
      <c r="H50" s="13"/>
      <c r="I50" s="12"/>
    </row>
    <row r="51" spans="1:9" ht="18.75">
      <c r="A51" s="12"/>
      <c r="B51" s="13"/>
      <c r="C51" s="12"/>
      <c r="D51" s="13"/>
      <c r="E51" s="12"/>
      <c r="F51" s="13"/>
      <c r="G51" s="12"/>
      <c r="H51" s="13"/>
      <c r="I51" s="12"/>
    </row>
    <row r="52" spans="1:9" ht="18.75">
      <c r="A52" s="12"/>
      <c r="B52" s="13"/>
      <c r="C52" s="12"/>
      <c r="D52" s="13"/>
      <c r="E52" s="12"/>
      <c r="F52" s="13"/>
      <c r="G52" s="12"/>
      <c r="H52" s="13"/>
      <c r="I52" s="12"/>
    </row>
    <row r="53" spans="1:9" ht="18.75">
      <c r="A53" s="12"/>
      <c r="B53" s="13"/>
      <c r="C53" s="12"/>
      <c r="D53" s="13"/>
      <c r="E53" s="12"/>
      <c r="F53" s="13"/>
      <c r="G53" s="12"/>
      <c r="H53" s="13"/>
      <c r="I53" s="12"/>
    </row>
    <row r="54" spans="1:9" ht="18.75">
      <c r="A54" s="12"/>
      <c r="B54" s="13"/>
      <c r="C54" s="12"/>
      <c r="D54" s="13"/>
      <c r="E54" s="12"/>
      <c r="F54" s="13"/>
      <c r="G54" s="12"/>
      <c r="H54" s="13"/>
      <c r="I54" s="12"/>
    </row>
    <row r="55" spans="1:9" ht="18.75">
      <c r="A55" s="12"/>
      <c r="B55" s="13"/>
      <c r="C55" s="12"/>
      <c r="D55" s="13"/>
      <c r="E55" s="12"/>
      <c r="F55" s="13"/>
      <c r="G55" s="12"/>
      <c r="H55" s="13"/>
      <c r="I55" s="12"/>
    </row>
    <row r="56" spans="1:9" ht="18.75">
      <c r="A56" s="12"/>
      <c r="B56" s="13"/>
      <c r="C56" s="12"/>
      <c r="D56" s="13"/>
      <c r="E56" s="12"/>
      <c r="F56" s="13"/>
      <c r="G56" s="12"/>
      <c r="H56" s="13"/>
      <c r="I56" s="12"/>
    </row>
    <row r="57" spans="1:9" ht="18.75">
      <c r="A57" s="12"/>
      <c r="B57" s="13"/>
      <c r="C57" s="12"/>
      <c r="D57" s="13"/>
      <c r="E57" s="12"/>
      <c r="F57" s="13"/>
      <c r="G57" s="12"/>
      <c r="H57" s="13"/>
      <c r="I57" s="12"/>
    </row>
    <row r="58" spans="1:9" ht="18.75">
      <c r="A58" s="12"/>
      <c r="B58" s="13"/>
      <c r="C58" s="12"/>
      <c r="D58" s="13"/>
      <c r="E58" s="12"/>
      <c r="F58" s="13"/>
      <c r="G58" s="12"/>
      <c r="H58" s="13"/>
      <c r="I58" s="12"/>
    </row>
    <row r="59" spans="1:9" ht="18.75">
      <c r="A59" s="12"/>
      <c r="B59" s="13"/>
      <c r="C59" s="12"/>
      <c r="D59" s="13"/>
      <c r="E59" s="12"/>
      <c r="F59" s="13"/>
      <c r="G59" s="12"/>
      <c r="H59" s="13"/>
      <c r="I59" s="12"/>
    </row>
    <row r="60" spans="1:9" ht="18.75">
      <c r="A60" s="12"/>
      <c r="B60" s="13"/>
      <c r="C60" s="12"/>
      <c r="D60" s="13"/>
      <c r="E60" s="12"/>
      <c r="F60" s="13"/>
      <c r="G60" s="12"/>
      <c r="H60" s="13"/>
      <c r="I60" s="12"/>
    </row>
    <row r="61" spans="1:9" ht="18.75">
      <c r="A61" s="12"/>
      <c r="B61" s="13"/>
      <c r="C61" s="12"/>
      <c r="D61" s="13"/>
      <c r="E61" s="12"/>
      <c r="F61" s="13"/>
      <c r="G61" s="12"/>
      <c r="H61" s="13"/>
      <c r="I61" s="12"/>
    </row>
    <row r="62" spans="1:9" ht="18.75">
      <c r="A62" s="12"/>
      <c r="B62" s="13"/>
      <c r="C62" s="12"/>
      <c r="D62" s="13"/>
      <c r="E62" s="12"/>
      <c r="F62" s="13"/>
      <c r="G62" s="12"/>
      <c r="H62" s="13"/>
      <c r="I62" s="12"/>
    </row>
    <row r="63" spans="1:9" ht="18.75">
      <c r="A63" s="12"/>
      <c r="B63" s="13"/>
      <c r="C63" s="12"/>
      <c r="D63" s="13"/>
      <c r="E63" s="12"/>
      <c r="F63" s="13"/>
      <c r="G63" s="12"/>
      <c r="H63" s="13"/>
      <c r="I63" s="12"/>
    </row>
    <row r="64" spans="1:9" ht="18.75">
      <c r="A64" s="12"/>
      <c r="B64" s="13"/>
      <c r="C64" s="12"/>
      <c r="D64" s="13"/>
      <c r="E64" s="12"/>
      <c r="F64" s="13"/>
      <c r="G64" s="12"/>
      <c r="H64" s="13"/>
      <c r="I64" s="12"/>
    </row>
    <row r="65" spans="1:9" ht="18.75">
      <c r="A65" s="12"/>
      <c r="B65" s="13"/>
      <c r="C65" s="12"/>
      <c r="D65" s="13"/>
      <c r="E65" s="12"/>
      <c r="F65" s="13"/>
      <c r="G65" s="12"/>
      <c r="H65" s="13"/>
      <c r="I65" s="12"/>
    </row>
    <row r="66" spans="1:9" ht="18.75">
      <c r="A66" s="12"/>
      <c r="B66" s="13"/>
      <c r="C66" s="12"/>
      <c r="D66" s="13"/>
      <c r="E66" s="12"/>
      <c r="F66" s="13"/>
      <c r="G66" s="12"/>
      <c r="H66" s="13"/>
      <c r="I66" s="12"/>
    </row>
    <row r="67" spans="1:9" ht="18.75">
      <c r="A67" s="12"/>
      <c r="B67" s="13"/>
      <c r="C67" s="12"/>
      <c r="D67" s="13"/>
      <c r="E67" s="12"/>
      <c r="F67" s="13"/>
      <c r="G67" s="12"/>
      <c r="H67" s="13"/>
      <c r="I67" s="12"/>
    </row>
    <row r="68" spans="1:9" ht="18.75">
      <c r="A68" s="12"/>
      <c r="B68" s="13"/>
      <c r="C68" s="12"/>
      <c r="D68" s="13"/>
      <c r="E68" s="12"/>
      <c r="F68" s="13"/>
      <c r="G68" s="12"/>
      <c r="H68" s="13"/>
      <c r="I68" s="12"/>
    </row>
    <row r="69" spans="1:9" ht="18.75">
      <c r="A69" s="12"/>
      <c r="B69" s="13"/>
      <c r="C69" s="12"/>
      <c r="D69" s="13"/>
      <c r="E69" s="12"/>
      <c r="F69" s="13"/>
      <c r="G69" s="12"/>
      <c r="H69" s="13"/>
      <c r="I69" s="12"/>
    </row>
    <row r="70" spans="1:9" ht="18.75">
      <c r="A70" s="12"/>
      <c r="B70" s="13"/>
      <c r="C70" s="12"/>
      <c r="D70" s="13"/>
      <c r="E70" s="12"/>
      <c r="F70" s="13"/>
      <c r="G70" s="12"/>
      <c r="H70" s="13"/>
      <c r="I70" s="12"/>
    </row>
    <row r="71" spans="1:9" ht="18.75">
      <c r="A71" s="12"/>
      <c r="B71" s="13"/>
      <c r="C71" s="12"/>
      <c r="D71" s="13"/>
      <c r="E71" s="12"/>
      <c r="F71" s="13"/>
      <c r="G71" s="12"/>
      <c r="H71" s="13"/>
      <c r="I71" s="12"/>
    </row>
    <row r="72" spans="1:9" ht="18.75">
      <c r="A72" s="12"/>
      <c r="B72" s="13"/>
      <c r="C72" s="12"/>
      <c r="D72" s="13"/>
      <c r="E72" s="12"/>
      <c r="F72" s="13"/>
      <c r="G72" s="12"/>
      <c r="H72" s="13"/>
      <c r="I72" s="12"/>
    </row>
    <row r="73" spans="1:9" ht="18.75">
      <c r="A73" s="12"/>
      <c r="B73" s="13"/>
      <c r="C73" s="12"/>
      <c r="D73" s="13"/>
      <c r="E73" s="12"/>
      <c r="F73" s="13"/>
      <c r="G73" s="12"/>
      <c r="H73" s="13"/>
      <c r="I73" s="12"/>
    </row>
    <row r="74" spans="1:9" ht="18.75">
      <c r="A74" s="12"/>
      <c r="B74" s="13"/>
      <c r="C74" s="12"/>
      <c r="D74" s="13"/>
      <c r="E74" s="12"/>
      <c r="F74" s="13"/>
      <c r="G74" s="12"/>
      <c r="H74" s="13"/>
      <c r="I74" s="12"/>
    </row>
    <row r="75" spans="1:9" ht="18.75">
      <c r="A75" s="12"/>
      <c r="B75" s="13"/>
      <c r="C75" s="12"/>
      <c r="D75" s="13"/>
      <c r="E75" s="12"/>
      <c r="F75" s="13"/>
      <c r="G75" s="12"/>
      <c r="H75" s="13"/>
      <c r="I75" s="12"/>
    </row>
    <row r="76" spans="1:9" ht="18.75">
      <c r="A76" s="12"/>
      <c r="B76" s="13"/>
      <c r="C76" s="12"/>
      <c r="D76" s="13"/>
      <c r="E76" s="12"/>
      <c r="F76" s="13"/>
      <c r="G76" s="12"/>
      <c r="H76" s="13"/>
      <c r="I76" s="12"/>
    </row>
    <row r="77" spans="1:9" ht="18.75">
      <c r="A77" s="12"/>
      <c r="B77" s="13"/>
      <c r="C77" s="12"/>
      <c r="D77" s="13"/>
      <c r="E77" s="12"/>
      <c r="F77" s="13"/>
      <c r="G77" s="12"/>
      <c r="H77" s="13"/>
      <c r="I77" s="12"/>
    </row>
    <row r="78" spans="1:9" ht="18.75">
      <c r="A78" s="12"/>
      <c r="B78" s="13"/>
      <c r="C78" s="12"/>
      <c r="D78" s="13"/>
      <c r="E78" s="12"/>
      <c r="F78" s="13"/>
      <c r="G78" s="12"/>
      <c r="H78" s="13"/>
      <c r="I78" s="12"/>
    </row>
    <row r="79" spans="1:9" ht="18.75">
      <c r="A79" s="12"/>
      <c r="B79" s="13"/>
      <c r="C79" s="12"/>
      <c r="D79" s="13"/>
      <c r="E79" s="12"/>
      <c r="F79" s="13"/>
      <c r="G79" s="12"/>
      <c r="H79" s="13"/>
      <c r="I79" s="12"/>
    </row>
    <row r="80" spans="1:9" ht="18.75">
      <c r="A80" s="12"/>
      <c r="B80" s="13"/>
      <c r="C80" s="12"/>
      <c r="D80" s="13"/>
      <c r="E80" s="12"/>
      <c r="F80" s="13"/>
      <c r="G80" s="12"/>
      <c r="H80" s="13"/>
      <c r="I80" s="12"/>
    </row>
    <row r="81" spans="1:9" ht="18.75">
      <c r="A81" s="12"/>
      <c r="B81" s="13"/>
      <c r="C81" s="12"/>
      <c r="D81" s="13"/>
      <c r="E81" s="12"/>
      <c r="F81" s="13"/>
      <c r="G81" s="12"/>
      <c r="H81" s="13"/>
      <c r="I81" s="12"/>
    </row>
    <row r="82" spans="1:9" ht="18.75">
      <c r="A82" s="12"/>
      <c r="B82" s="13"/>
      <c r="C82" s="12"/>
      <c r="D82" s="13"/>
      <c r="E82" s="12"/>
      <c r="F82" s="13"/>
      <c r="G82" s="12"/>
      <c r="H82" s="13"/>
      <c r="I82" s="12"/>
    </row>
    <row r="83" spans="1:9" ht="18.75">
      <c r="A83" s="12"/>
      <c r="B83" s="13"/>
      <c r="C83" s="12"/>
      <c r="D83" s="13"/>
      <c r="E83" s="12"/>
      <c r="F83" s="13"/>
      <c r="G83" s="12"/>
      <c r="H83" s="13"/>
      <c r="I83" s="12"/>
    </row>
    <row r="84" spans="1:9" ht="18.75">
      <c r="A84" s="12"/>
      <c r="B84" s="13"/>
      <c r="C84" s="12"/>
      <c r="D84" s="13"/>
      <c r="E84" s="12"/>
      <c r="F84" s="13"/>
      <c r="G84" s="12"/>
      <c r="H84" s="13"/>
      <c r="I84" s="12"/>
    </row>
    <row r="85" spans="1:9" ht="18.75">
      <c r="A85" s="12"/>
      <c r="B85" s="13"/>
      <c r="C85" s="12"/>
      <c r="D85" s="13"/>
      <c r="E85" s="12"/>
      <c r="F85" s="13"/>
      <c r="G85" s="12"/>
      <c r="H85" s="13"/>
      <c r="I85" s="12"/>
    </row>
    <row r="86" spans="1:9" ht="18.75">
      <c r="A86" s="12"/>
      <c r="B86" s="13"/>
      <c r="C86" s="12"/>
      <c r="D86" s="13"/>
      <c r="E86" s="12"/>
      <c r="F86" s="13"/>
      <c r="G86" s="12"/>
      <c r="H86" s="13"/>
      <c r="I86" s="12"/>
    </row>
    <row r="87" spans="1:9" ht="18.75">
      <c r="A87" s="12"/>
      <c r="B87" s="13"/>
      <c r="C87" s="12"/>
      <c r="D87" s="13"/>
      <c r="E87" s="12"/>
      <c r="F87" s="13"/>
      <c r="G87" s="12"/>
      <c r="H87" s="13"/>
      <c r="I87" s="12"/>
    </row>
    <row r="88" spans="1:9" ht="18.75">
      <c r="A88" s="12"/>
      <c r="B88" s="13"/>
      <c r="C88" s="12"/>
      <c r="D88" s="13"/>
      <c r="E88" s="12"/>
      <c r="F88" s="13"/>
      <c r="G88" s="12"/>
      <c r="H88" s="13"/>
      <c r="I88" s="12"/>
    </row>
    <row r="89" spans="1:9" ht="18.75">
      <c r="A89" s="12"/>
      <c r="B89" s="13"/>
      <c r="C89" s="12"/>
      <c r="D89" s="13"/>
      <c r="E89" s="12"/>
      <c r="F89" s="13"/>
      <c r="G89" s="12"/>
      <c r="H89" s="13"/>
      <c r="I89" s="12"/>
    </row>
    <row r="90" spans="1:9" ht="18.75">
      <c r="A90" s="12"/>
      <c r="B90" s="13"/>
      <c r="C90" s="12"/>
      <c r="D90" s="13"/>
      <c r="E90" s="12"/>
      <c r="F90" s="13"/>
      <c r="G90" s="12"/>
      <c r="H90" s="13"/>
      <c r="I90" s="12"/>
    </row>
    <row r="91" spans="1:9" ht="18.75">
      <c r="A91" s="12"/>
      <c r="B91" s="13"/>
      <c r="C91" s="12"/>
      <c r="D91" s="13"/>
      <c r="E91" s="12"/>
      <c r="F91" s="13"/>
      <c r="G91" s="12"/>
      <c r="H91" s="13"/>
      <c r="I91" s="12"/>
    </row>
    <row r="92" spans="1:9" ht="18.75">
      <c r="A92" s="12"/>
      <c r="B92" s="13"/>
      <c r="C92" s="12"/>
      <c r="D92" s="13"/>
      <c r="E92" s="12"/>
      <c r="F92" s="13"/>
      <c r="G92" s="12"/>
      <c r="H92" s="13"/>
      <c r="I92" s="12"/>
    </row>
    <row r="93" spans="1:9" ht="18.75">
      <c r="A93" s="12"/>
      <c r="B93" s="13"/>
      <c r="C93" s="12"/>
      <c r="D93" s="13"/>
      <c r="E93" s="12"/>
      <c r="F93" s="13"/>
      <c r="G93" s="12"/>
      <c r="H93" s="13"/>
      <c r="I93" s="12"/>
    </row>
    <row r="94" spans="1:9" ht="18.75">
      <c r="A94" s="12"/>
      <c r="B94" s="13"/>
      <c r="C94" s="12"/>
      <c r="D94" s="13"/>
      <c r="E94" s="12"/>
      <c r="F94" s="13"/>
      <c r="G94" s="12"/>
      <c r="H94" s="13"/>
      <c r="I94" s="12"/>
    </row>
    <row r="95" spans="1:9" ht="18.75">
      <c r="A95" s="12"/>
      <c r="B95" s="13"/>
      <c r="C95" s="12"/>
      <c r="D95" s="13"/>
      <c r="E95" s="12"/>
      <c r="F95" s="13"/>
      <c r="G95" s="12"/>
      <c r="H95" s="13"/>
      <c r="I95" s="12"/>
    </row>
    <row r="96" spans="1:9" ht="18.75">
      <c r="A96" s="12"/>
      <c r="B96" s="13"/>
      <c r="C96" s="12"/>
      <c r="D96" s="13"/>
      <c r="E96" s="12"/>
      <c r="F96" s="13"/>
      <c r="G96" s="12"/>
      <c r="H96" s="13"/>
      <c r="I96" s="12"/>
    </row>
    <row r="97" spans="1:9" ht="18.75">
      <c r="A97" s="12"/>
      <c r="B97" s="13"/>
      <c r="C97" s="12"/>
      <c r="D97" s="13"/>
      <c r="E97" s="12"/>
      <c r="F97" s="13"/>
      <c r="G97" s="12"/>
      <c r="H97" s="13"/>
      <c r="I97" s="12"/>
    </row>
    <row r="98" spans="1:9" ht="18.75">
      <c r="A98" s="12"/>
      <c r="B98" s="13"/>
      <c r="C98" s="12"/>
      <c r="D98" s="13"/>
      <c r="E98" s="12"/>
      <c r="F98" s="13"/>
      <c r="G98" s="12"/>
      <c r="H98" s="13"/>
      <c r="I98" s="12"/>
    </row>
    <row r="99" spans="1:9" ht="18.75">
      <c r="A99" s="12"/>
      <c r="B99" s="13"/>
      <c r="C99" s="12"/>
      <c r="D99" s="13"/>
      <c r="E99" s="12"/>
      <c r="F99" s="13"/>
      <c r="G99" s="12"/>
      <c r="H99" s="13"/>
      <c r="I99" s="12"/>
    </row>
    <row r="100" spans="1:9" ht="18.75">
      <c r="A100" s="12"/>
      <c r="B100" s="13"/>
      <c r="C100" s="12"/>
      <c r="D100" s="13"/>
      <c r="E100" s="12"/>
      <c r="F100" s="13"/>
      <c r="G100" s="12"/>
      <c r="H100" s="13"/>
      <c r="I100" s="12"/>
    </row>
    <row r="101" spans="1:9" ht="18.75">
      <c r="A101" s="12"/>
      <c r="B101" s="13"/>
      <c r="C101" s="12"/>
      <c r="D101" s="13"/>
      <c r="E101" s="12"/>
      <c r="F101" s="13"/>
      <c r="G101" s="12"/>
      <c r="H101" s="13"/>
      <c r="I101" s="12"/>
    </row>
    <row r="102" spans="1:9" ht="18.75">
      <c r="A102" s="12"/>
      <c r="B102" s="13"/>
      <c r="C102" s="12"/>
      <c r="D102" s="13"/>
      <c r="E102" s="12"/>
      <c r="F102" s="13"/>
      <c r="G102" s="12"/>
      <c r="H102" s="13"/>
      <c r="I102" s="12"/>
    </row>
    <row r="103" spans="1:9" ht="18.75">
      <c r="A103" s="12"/>
      <c r="B103" s="13"/>
      <c r="C103" s="12"/>
      <c r="D103" s="13"/>
      <c r="E103" s="12"/>
      <c r="F103" s="13"/>
      <c r="G103" s="12"/>
      <c r="H103" s="13"/>
      <c r="I103" s="12"/>
    </row>
    <row r="104" spans="1:9" ht="18.75">
      <c r="A104" s="12"/>
      <c r="B104" s="13"/>
      <c r="C104" s="12"/>
      <c r="D104" s="13"/>
      <c r="E104" s="12"/>
      <c r="F104" s="13"/>
      <c r="G104" s="12"/>
      <c r="H104" s="13"/>
      <c r="I104" s="12"/>
    </row>
    <row r="105" spans="1:9" ht="18.75">
      <c r="A105" s="12"/>
      <c r="B105" s="13"/>
      <c r="C105" s="12"/>
      <c r="D105" s="13"/>
      <c r="E105" s="12"/>
      <c r="F105" s="13"/>
      <c r="G105" s="12"/>
      <c r="H105" s="13"/>
      <c r="I105" s="12"/>
    </row>
    <row r="106" spans="1:9" ht="18.75">
      <c r="A106" s="12"/>
      <c r="B106" s="13"/>
      <c r="C106" s="12"/>
      <c r="D106" s="13"/>
      <c r="E106" s="12"/>
      <c r="F106" s="13"/>
      <c r="G106" s="12"/>
      <c r="H106" s="13"/>
      <c r="I106" s="12"/>
    </row>
    <row r="107" spans="1:9" ht="18.75">
      <c r="A107" s="12"/>
      <c r="B107" s="13"/>
      <c r="C107" s="12"/>
      <c r="D107" s="13"/>
      <c r="E107" s="12"/>
      <c r="F107" s="13"/>
      <c r="G107" s="12"/>
      <c r="H107" s="13"/>
      <c r="I107" s="12"/>
    </row>
    <row r="108" spans="1:9" ht="18.75">
      <c r="A108" s="12"/>
      <c r="B108" s="13"/>
      <c r="C108" s="12"/>
      <c r="D108" s="13"/>
      <c r="E108" s="12"/>
      <c r="F108" s="13"/>
      <c r="G108" s="12"/>
      <c r="H108" s="13"/>
      <c r="I108" s="12"/>
    </row>
    <row r="109" spans="1:9" ht="18.75">
      <c r="A109" s="12"/>
      <c r="B109" s="13"/>
      <c r="C109" s="12"/>
      <c r="D109" s="13"/>
      <c r="E109" s="12"/>
      <c r="F109" s="13"/>
      <c r="G109" s="12"/>
      <c r="H109" s="13"/>
      <c r="I109" s="12"/>
    </row>
    <row r="110" spans="1:9" ht="18.75">
      <c r="A110" s="12"/>
      <c r="B110" s="13"/>
      <c r="C110" s="12"/>
      <c r="D110" s="13"/>
      <c r="E110" s="12"/>
      <c r="F110" s="13"/>
      <c r="G110" s="12"/>
      <c r="H110" s="13"/>
      <c r="I110" s="12"/>
    </row>
    <row r="111" spans="1:9" ht="18.75">
      <c r="A111" s="12"/>
      <c r="B111" s="13"/>
      <c r="C111" s="12"/>
      <c r="D111" s="13"/>
      <c r="E111" s="12"/>
      <c r="F111" s="13"/>
      <c r="G111" s="12"/>
      <c r="H111" s="13"/>
      <c r="I111" s="12"/>
    </row>
    <row r="112" spans="1:9" ht="18.75">
      <c r="A112" s="12"/>
      <c r="B112" s="13"/>
      <c r="C112" s="12"/>
      <c r="D112" s="13"/>
      <c r="E112" s="12"/>
      <c r="F112" s="13"/>
      <c r="G112" s="12"/>
      <c r="H112" s="13"/>
      <c r="I112" s="12"/>
    </row>
    <row r="113" spans="1:9" ht="18.75">
      <c r="A113" s="12"/>
      <c r="B113" s="13"/>
      <c r="C113" s="12"/>
      <c r="D113" s="13"/>
      <c r="E113" s="12"/>
      <c r="F113" s="13"/>
      <c r="G113" s="12"/>
      <c r="H113" s="13"/>
      <c r="I113" s="12"/>
    </row>
    <row r="114" spans="1:9" ht="18.75">
      <c r="A114" s="12"/>
      <c r="B114" s="13"/>
      <c r="C114" s="12"/>
      <c r="D114" s="13"/>
      <c r="E114" s="12"/>
      <c r="F114" s="13"/>
      <c r="G114" s="12"/>
      <c r="H114" s="13"/>
      <c r="I114" s="12"/>
    </row>
    <row r="115" spans="1:9" ht="18.75">
      <c r="A115" s="12"/>
      <c r="B115" s="13"/>
      <c r="C115" s="12"/>
      <c r="D115" s="13"/>
      <c r="E115" s="12"/>
      <c r="F115" s="13"/>
      <c r="G115" s="12"/>
      <c r="H115" s="13"/>
      <c r="I115" s="12"/>
    </row>
    <row r="116" spans="1:9" ht="18.75">
      <c r="A116" s="12"/>
      <c r="B116" s="13"/>
      <c r="C116" s="12"/>
      <c r="D116" s="13"/>
      <c r="E116" s="12"/>
      <c r="F116" s="13"/>
      <c r="G116" s="12"/>
      <c r="H116" s="13"/>
      <c r="I116" s="12"/>
    </row>
    <row r="117" spans="1:9" ht="18.75">
      <c r="A117" s="12"/>
      <c r="B117" s="13"/>
      <c r="C117" s="12"/>
      <c r="D117" s="13"/>
      <c r="E117" s="12"/>
      <c r="F117" s="13"/>
      <c r="G117" s="12"/>
      <c r="H117" s="13"/>
      <c r="I117" s="12"/>
    </row>
    <row r="118" spans="1:9" ht="18.75">
      <c r="A118" s="12"/>
      <c r="B118" s="13"/>
      <c r="C118" s="12"/>
      <c r="D118" s="13"/>
      <c r="E118" s="12"/>
      <c r="F118" s="13"/>
      <c r="G118" s="12"/>
      <c r="H118" s="13"/>
      <c r="I118" s="12"/>
    </row>
    <row r="119" spans="1:9" ht="18.75">
      <c r="A119" s="12"/>
      <c r="B119" s="13"/>
      <c r="C119" s="12"/>
      <c r="D119" s="13"/>
      <c r="E119" s="12"/>
      <c r="F119" s="13"/>
      <c r="G119" s="12"/>
      <c r="H119" s="13"/>
      <c r="I119" s="12"/>
    </row>
    <row r="120" spans="1:9" ht="18.75">
      <c r="A120" s="12"/>
      <c r="B120" s="13"/>
      <c r="C120" s="12"/>
      <c r="D120" s="13"/>
      <c r="E120" s="12"/>
      <c r="F120" s="13"/>
      <c r="G120" s="12"/>
      <c r="H120" s="13"/>
      <c r="I120" s="12"/>
    </row>
    <row r="121" spans="1:9" ht="18.75">
      <c r="A121" s="12"/>
      <c r="B121" s="13"/>
      <c r="C121" s="12"/>
      <c r="D121" s="13"/>
      <c r="E121" s="12"/>
      <c r="F121" s="13"/>
      <c r="G121" s="12"/>
      <c r="H121" s="13"/>
      <c r="I121" s="12"/>
    </row>
    <row r="122" spans="1:9" ht="18.75">
      <c r="A122" s="12"/>
      <c r="B122" s="13"/>
      <c r="C122" s="12"/>
      <c r="D122" s="13"/>
      <c r="E122" s="12"/>
      <c r="F122" s="13"/>
      <c r="G122" s="12"/>
      <c r="H122" s="13"/>
      <c r="I122" s="12"/>
    </row>
    <row r="123" spans="1:9" ht="18.75">
      <c r="A123" s="12"/>
      <c r="B123" s="13"/>
      <c r="C123" s="12"/>
      <c r="D123" s="13"/>
      <c r="E123" s="12"/>
      <c r="F123" s="13"/>
      <c r="G123" s="12"/>
      <c r="H123" s="13"/>
      <c r="I123" s="12"/>
    </row>
    <row r="124" spans="1:9" ht="18.75">
      <c r="A124" s="12"/>
      <c r="B124" s="13"/>
      <c r="C124" s="12"/>
      <c r="D124" s="13"/>
      <c r="E124" s="12"/>
      <c r="F124" s="13"/>
      <c r="G124" s="12"/>
      <c r="H124" s="13"/>
      <c r="I124" s="12"/>
    </row>
    <row r="125" spans="1:9" ht="18.75">
      <c r="A125" s="12"/>
      <c r="B125" s="13"/>
      <c r="C125" s="12"/>
      <c r="D125" s="13"/>
      <c r="E125" s="12"/>
      <c r="F125" s="13"/>
      <c r="G125" s="12"/>
      <c r="H125" s="13"/>
      <c r="I125" s="12"/>
    </row>
    <row r="126" spans="1:9" ht="18.75">
      <c r="A126" s="12"/>
      <c r="B126" s="13"/>
      <c r="C126" s="12"/>
      <c r="D126" s="13"/>
      <c r="E126" s="12"/>
      <c r="F126" s="13"/>
      <c r="G126" s="12"/>
      <c r="H126" s="13"/>
      <c r="I126" s="12"/>
    </row>
    <row r="127" spans="1:9" ht="18.75">
      <c r="A127" s="12"/>
      <c r="B127" s="13"/>
      <c r="C127" s="12"/>
      <c r="D127" s="13"/>
      <c r="E127" s="12"/>
      <c r="F127" s="13"/>
      <c r="G127" s="12"/>
      <c r="H127" s="13"/>
      <c r="I127" s="12"/>
    </row>
    <row r="128" spans="1:9" ht="18.75">
      <c r="A128" s="12"/>
      <c r="B128" s="13"/>
      <c r="C128" s="12"/>
      <c r="D128" s="13"/>
      <c r="E128" s="12"/>
      <c r="F128" s="13"/>
      <c r="G128" s="12"/>
      <c r="H128" s="13"/>
      <c r="I128" s="12"/>
    </row>
    <row r="129" spans="1:9" ht="18.75">
      <c r="A129" s="12"/>
      <c r="B129" s="13"/>
      <c r="C129" s="12"/>
      <c r="D129" s="13"/>
      <c r="E129" s="12"/>
      <c r="F129" s="13"/>
      <c r="G129" s="12"/>
      <c r="H129" s="13"/>
      <c r="I129" s="12"/>
    </row>
    <row r="130" spans="1:9" ht="18.75">
      <c r="A130" s="12"/>
      <c r="B130" s="13"/>
      <c r="C130" s="12"/>
      <c r="D130" s="13"/>
      <c r="E130" s="12"/>
      <c r="F130" s="13"/>
      <c r="G130" s="12"/>
      <c r="H130" s="13"/>
      <c r="I130" s="12"/>
    </row>
    <row r="131" spans="1:9" ht="18.75">
      <c r="A131" s="12"/>
      <c r="B131" s="13"/>
      <c r="C131" s="12"/>
      <c r="D131" s="13"/>
      <c r="E131" s="12"/>
      <c r="F131" s="13"/>
      <c r="G131" s="12"/>
      <c r="H131" s="13"/>
      <c r="I131" s="12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57421875" style="18" customWidth="1"/>
    <col min="2" max="2" width="31.28125" style="18" customWidth="1"/>
    <col min="3" max="3" width="15.421875" style="18" customWidth="1"/>
    <col min="4" max="4" width="10.00390625" style="18" customWidth="1"/>
    <col min="5" max="5" width="13.8515625" style="18" customWidth="1"/>
    <col min="6" max="6" width="18.7109375" style="18" customWidth="1"/>
    <col min="7" max="16384" width="9.140625" style="18" customWidth="1"/>
  </cols>
  <sheetData>
    <row r="1" spans="1:6" ht="29.25" customHeight="1">
      <c r="A1" s="23" t="s">
        <v>26</v>
      </c>
      <c r="B1" s="23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23.25">
      <c r="A2" s="19"/>
      <c r="B2" s="19"/>
      <c r="C2" s="19"/>
      <c r="D2" s="19"/>
      <c r="E2" s="19"/>
      <c r="F2" s="19"/>
    </row>
    <row r="3" spans="1:6" ht="23.25">
      <c r="A3" s="21"/>
      <c r="B3" s="22"/>
      <c r="C3" s="22"/>
      <c r="D3" s="22"/>
      <c r="E3" s="22"/>
      <c r="F3" s="22"/>
    </row>
    <row r="4" spans="1:6" ht="23.25">
      <c r="A4" s="21"/>
      <c r="B4" s="22"/>
      <c r="C4" s="22"/>
      <c r="D4" s="22"/>
      <c r="E4" s="22"/>
      <c r="F4" s="22"/>
    </row>
    <row r="5" spans="1:6" ht="23.25">
      <c r="A5" s="21"/>
      <c r="B5" s="22"/>
      <c r="C5" s="22"/>
      <c r="D5" s="22"/>
      <c r="E5" s="22"/>
      <c r="F5" s="22"/>
    </row>
    <row r="6" spans="1:6" ht="23.25">
      <c r="A6" s="21"/>
      <c r="B6" s="22"/>
      <c r="C6" s="22"/>
      <c r="D6" s="22"/>
      <c r="E6" s="22"/>
      <c r="F6" s="22"/>
    </row>
    <row r="7" spans="1:6" ht="23.25">
      <c r="A7" s="21"/>
      <c r="B7" s="22"/>
      <c r="C7" s="22"/>
      <c r="D7" s="22"/>
      <c r="E7" s="22"/>
      <c r="F7" s="22"/>
    </row>
    <row r="8" spans="1:6" ht="23.25">
      <c r="A8" s="21"/>
      <c r="B8" s="22"/>
      <c r="C8" s="22"/>
      <c r="D8" s="22"/>
      <c r="E8" s="22"/>
      <c r="F8" s="22"/>
    </row>
    <row r="9" spans="1:6" ht="23.25">
      <c r="A9" s="21"/>
      <c r="B9" s="22"/>
      <c r="C9" s="22"/>
      <c r="D9" s="22"/>
      <c r="E9" s="22"/>
      <c r="F9" s="22"/>
    </row>
    <row r="10" spans="1:6" ht="23.25">
      <c r="A10" s="21"/>
      <c r="B10" s="22"/>
      <c r="C10" s="22"/>
      <c r="D10" s="22"/>
      <c r="E10" s="22"/>
      <c r="F10" s="22"/>
    </row>
    <row r="11" spans="1:6" ht="23.25">
      <c r="A11" s="21"/>
      <c r="B11" s="22"/>
      <c r="C11" s="22"/>
      <c r="D11" s="22"/>
      <c r="E11" s="22"/>
      <c r="F11" s="22"/>
    </row>
    <row r="12" spans="1:6" ht="23.25">
      <c r="A12" s="21"/>
      <c r="B12" s="22"/>
      <c r="C12" s="22"/>
      <c r="D12" s="22"/>
      <c r="E12" s="22"/>
      <c r="F12" s="22"/>
    </row>
    <row r="13" spans="1:6" ht="23.25">
      <c r="A13" s="21"/>
      <c r="B13" s="22"/>
      <c r="C13" s="22"/>
      <c r="D13" s="22"/>
      <c r="E13" s="22"/>
      <c r="F13" s="22"/>
    </row>
    <row r="14" spans="1:6" ht="23.25">
      <c r="A14" s="21"/>
      <c r="B14" s="22"/>
      <c r="C14" s="22"/>
      <c r="D14" s="22"/>
      <c r="E14" s="22"/>
      <c r="F14" s="22"/>
    </row>
    <row r="15" spans="1:6" ht="23.25">
      <c r="A15" s="21"/>
      <c r="B15" s="22"/>
      <c r="C15" s="22"/>
      <c r="D15" s="22"/>
      <c r="E15" s="22"/>
      <c r="F15" s="22"/>
    </row>
    <row r="16" spans="1:6" ht="23.25">
      <c r="A16" s="21"/>
      <c r="B16" s="22"/>
      <c r="C16" s="22"/>
      <c r="D16" s="22"/>
      <c r="E16" s="22"/>
      <c r="F16" s="22"/>
    </row>
    <row r="17" spans="1:6" ht="23.25">
      <c r="A17" s="21"/>
      <c r="B17" s="22"/>
      <c r="C17" s="22"/>
      <c r="D17" s="22"/>
      <c r="E17" s="22"/>
      <c r="F17" s="22"/>
    </row>
    <row r="18" spans="1:6" ht="23.25">
      <c r="A18" s="21"/>
      <c r="B18" s="22"/>
      <c r="C18" s="22"/>
      <c r="D18" s="22"/>
      <c r="E18" s="22"/>
      <c r="F18" s="22"/>
    </row>
    <row r="19" spans="1:6" ht="23.25">
      <c r="A19" s="21"/>
      <c r="B19" s="22"/>
      <c r="C19" s="22"/>
      <c r="D19" s="22"/>
      <c r="E19" s="22"/>
      <c r="F19" s="22"/>
    </row>
    <row r="20" spans="1:6" ht="23.25">
      <c r="A20" s="21"/>
      <c r="B20" s="22"/>
      <c r="C20" s="22"/>
      <c r="D20" s="22"/>
      <c r="E20" s="22"/>
      <c r="F20" s="22"/>
    </row>
    <row r="21" spans="1:6" ht="23.25">
      <c r="A21" s="21"/>
      <c r="B21" s="22"/>
      <c r="C21" s="22"/>
      <c r="D21" s="22"/>
      <c r="E21" s="22"/>
      <c r="F21" s="22"/>
    </row>
    <row r="22" spans="1:6" ht="23.25">
      <c r="A22" s="21"/>
      <c r="B22" s="22"/>
      <c r="C22" s="22"/>
      <c r="D22" s="22"/>
      <c r="E22" s="22"/>
      <c r="F22" s="22"/>
    </row>
    <row r="23" spans="1:6" ht="23.25">
      <c r="A23" s="21"/>
      <c r="B23" s="22"/>
      <c r="C23" s="22"/>
      <c r="D23" s="22"/>
      <c r="E23" s="22"/>
      <c r="F23" s="22"/>
    </row>
    <row r="24" spans="1:6" ht="23.25">
      <c r="A24" s="21"/>
      <c r="B24" s="22"/>
      <c r="C24" s="22"/>
      <c r="D24" s="22"/>
      <c r="E24" s="22"/>
      <c r="F24" s="22"/>
    </row>
    <row r="25" spans="1:6" ht="23.25">
      <c r="A25" s="21"/>
      <c r="B25" s="22"/>
      <c r="C25" s="22"/>
      <c r="D25" s="22"/>
      <c r="E25" s="22"/>
      <c r="F25" s="22"/>
    </row>
    <row r="26" spans="1:6" ht="23.25">
      <c r="A26" s="21"/>
      <c r="B26" s="22"/>
      <c r="C26" s="22"/>
      <c r="D26" s="22"/>
      <c r="E26" s="22"/>
      <c r="F26" s="22"/>
    </row>
    <row r="27" spans="1:6" ht="23.25">
      <c r="A27" s="21"/>
      <c r="B27" s="22"/>
      <c r="C27" s="22"/>
      <c r="D27" s="22"/>
      <c r="E27" s="22"/>
      <c r="F27" s="22"/>
    </row>
    <row r="28" spans="1:6" ht="23.25">
      <c r="A28" s="21"/>
      <c r="B28" s="22"/>
      <c r="C28" s="22"/>
      <c r="D28" s="22"/>
      <c r="E28" s="22"/>
      <c r="F28" s="22"/>
    </row>
    <row r="29" spans="1:6" ht="23.25">
      <c r="A29" s="21"/>
      <c r="B29" s="22"/>
      <c r="C29" s="22"/>
      <c r="D29" s="22"/>
      <c r="E29" s="22"/>
      <c r="F29" s="22"/>
    </row>
    <row r="30" spans="1:6" ht="23.25">
      <c r="A30" s="21"/>
      <c r="B30" s="22"/>
      <c r="C30" s="22"/>
      <c r="D30" s="22"/>
      <c r="E30" s="22"/>
      <c r="F30" s="22"/>
    </row>
    <row r="31" spans="1:6" ht="23.25">
      <c r="A31" s="21"/>
      <c r="B31" s="22"/>
      <c r="C31" s="22"/>
      <c r="D31" s="22"/>
      <c r="E31" s="22"/>
      <c r="F31" s="22"/>
    </row>
    <row r="32" spans="1:6" ht="23.25">
      <c r="A32" s="21"/>
      <c r="B32" s="22"/>
      <c r="C32" s="22"/>
      <c r="D32" s="22"/>
      <c r="E32" s="22"/>
      <c r="F32" s="22"/>
    </row>
    <row r="33" spans="1:6" ht="23.25">
      <c r="A33" s="21"/>
      <c r="B33" s="22"/>
      <c r="C33" s="22"/>
      <c r="D33" s="22"/>
      <c r="E33" s="22"/>
      <c r="F33" s="22"/>
    </row>
    <row r="34" spans="1:6" ht="23.25">
      <c r="A34" s="21"/>
      <c r="B34" s="22"/>
      <c r="C34" s="22"/>
      <c r="D34" s="22"/>
      <c r="E34" s="22"/>
      <c r="F34" s="22"/>
    </row>
    <row r="35" spans="1:6" ht="23.25">
      <c r="A35" s="20"/>
      <c r="B35" s="20"/>
      <c r="C35" s="20"/>
      <c r="D35" s="20"/>
      <c r="E35" s="20"/>
      <c r="F35" s="20"/>
    </row>
    <row r="41" spans="2:5" ht="23.25">
      <c r="B41" s="41"/>
      <c r="C41" s="25"/>
      <c r="D41" s="25"/>
      <c r="E41" s="25"/>
    </row>
    <row r="42" spans="1:5" ht="23.25">
      <c r="A42" s="44"/>
      <c r="B42" s="45"/>
      <c r="C42" s="42"/>
      <c r="D42" s="25"/>
      <c r="E42" s="25"/>
    </row>
    <row r="43" spans="1:5" ht="23.25">
      <c r="A43" s="44"/>
      <c r="B43" s="45"/>
      <c r="C43" s="43"/>
      <c r="D43" s="25"/>
      <c r="E43" s="25"/>
    </row>
    <row r="44" spans="1:5" ht="23.25">
      <c r="A44" s="44"/>
      <c r="B44" s="45"/>
      <c r="C44" s="42"/>
      <c r="D44" s="25"/>
      <c r="E44" s="25"/>
    </row>
    <row r="45" spans="1:5" ht="23.25">
      <c r="A45" s="45"/>
      <c r="B45" s="45"/>
      <c r="C45" s="25"/>
      <c r="D45" s="25"/>
      <c r="E45" s="25"/>
    </row>
    <row r="46" spans="2:5" ht="23.25">
      <c r="B46" s="25"/>
      <c r="C46" s="25"/>
      <c r="D46" s="25"/>
      <c r="E46" s="25"/>
    </row>
    <row r="47" spans="2:5" ht="23.25">
      <c r="B47" s="25"/>
      <c r="C47" s="25"/>
      <c r="D47" s="25"/>
      <c r="E47" s="25"/>
    </row>
    <row r="48" spans="2:5" ht="23.25">
      <c r="B48" s="25"/>
      <c r="C48" s="25"/>
      <c r="D48" s="25"/>
      <c r="E48" s="25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47" customWidth="1"/>
    <col min="2" max="2" width="38.28125" style="47" customWidth="1"/>
    <col min="3" max="3" width="14.140625" style="47" customWidth="1"/>
    <col min="4" max="4" width="14.421875" style="47" customWidth="1"/>
    <col min="5" max="5" width="15.421875" style="47" customWidth="1"/>
    <col min="6" max="6" width="14.421875" style="47" customWidth="1"/>
    <col min="7" max="7" width="47.140625" style="47" customWidth="1"/>
    <col min="8" max="16384" width="9.140625" style="47" customWidth="1"/>
  </cols>
  <sheetData>
    <row r="1" s="1" customFormat="1" ht="18.75">
      <c r="B1" s="1" t="s">
        <v>96</v>
      </c>
    </row>
    <row r="2" s="1" customFormat="1" ht="18.75">
      <c r="B2" s="1" t="s">
        <v>89</v>
      </c>
    </row>
    <row r="3" s="1" customFormat="1" ht="12.75" customHeight="1"/>
    <row r="4" spans="1:7" s="1" customFormat="1" ht="29.25" customHeight="1">
      <c r="A4" s="9" t="s">
        <v>8</v>
      </c>
      <c r="B4" s="9" t="s">
        <v>4</v>
      </c>
      <c r="C4" s="9" t="s">
        <v>83</v>
      </c>
      <c r="D4" s="9" t="s">
        <v>94</v>
      </c>
      <c r="E4" s="9" t="s">
        <v>95</v>
      </c>
      <c r="F4" s="9" t="s">
        <v>87</v>
      </c>
      <c r="G4" s="9" t="s">
        <v>84</v>
      </c>
    </row>
    <row r="5" spans="1:7" s="1" customFormat="1" ht="18.75">
      <c r="A5" s="11">
        <v>1</v>
      </c>
      <c r="B5" s="11" t="s">
        <v>92</v>
      </c>
      <c r="C5" s="11"/>
      <c r="D5" s="11"/>
      <c r="E5" s="11"/>
      <c r="F5" s="11"/>
      <c r="G5" s="64" t="s">
        <v>90</v>
      </c>
    </row>
    <row r="6" spans="1:7" s="1" customFormat="1" ht="18.75">
      <c r="A6" s="61"/>
      <c r="B6" s="62"/>
      <c r="C6" s="62"/>
      <c r="D6" s="62"/>
      <c r="E6" s="62"/>
      <c r="F6" s="62"/>
      <c r="G6" s="64" t="s">
        <v>91</v>
      </c>
    </row>
    <row r="7" spans="1:7" s="1" customFormat="1" ht="18.75">
      <c r="A7" s="61">
        <v>2</v>
      </c>
      <c r="B7" s="62" t="s">
        <v>93</v>
      </c>
      <c r="C7" s="62"/>
      <c r="D7" s="62"/>
      <c r="E7" s="62"/>
      <c r="F7" s="62"/>
      <c r="G7" s="62"/>
    </row>
    <row r="8" spans="1:7" s="1" customFormat="1" ht="18.75">
      <c r="A8" s="61"/>
      <c r="B8" s="62"/>
      <c r="C8" s="62"/>
      <c r="D8" s="62"/>
      <c r="E8" s="62"/>
      <c r="F8" s="62"/>
      <c r="G8" s="62"/>
    </row>
    <row r="9" spans="1:7" s="1" customFormat="1" ht="18.75">
      <c r="A9" s="61">
        <v>3</v>
      </c>
      <c r="B9" s="62" t="s">
        <v>93</v>
      </c>
      <c r="C9" s="62"/>
      <c r="D9" s="62"/>
      <c r="E9" s="62"/>
      <c r="F9" s="62"/>
      <c r="G9" s="62"/>
    </row>
    <row r="10" spans="1:7" s="1" customFormat="1" ht="18.75">
      <c r="A10" s="61"/>
      <c r="B10" s="62"/>
      <c r="C10" s="62"/>
      <c r="D10" s="62"/>
      <c r="E10" s="62"/>
      <c r="F10" s="62"/>
      <c r="G10" s="62"/>
    </row>
    <row r="11" spans="1:7" s="1" customFormat="1" ht="18.75">
      <c r="A11" s="61">
        <v>4</v>
      </c>
      <c r="B11" s="62" t="s">
        <v>93</v>
      </c>
      <c r="C11" s="62"/>
      <c r="D11" s="62"/>
      <c r="E11" s="62"/>
      <c r="F11" s="62"/>
      <c r="G11" s="62"/>
    </row>
    <row r="12" spans="1:7" s="1" customFormat="1" ht="18.75">
      <c r="A12" s="61"/>
      <c r="B12" s="62"/>
      <c r="C12" s="62"/>
      <c r="D12" s="62"/>
      <c r="E12" s="62"/>
      <c r="F12" s="62"/>
      <c r="G12" s="62"/>
    </row>
    <row r="13" spans="1:7" s="1" customFormat="1" ht="18.75">
      <c r="A13" s="61"/>
      <c r="B13" s="62"/>
      <c r="C13" s="62"/>
      <c r="D13" s="62"/>
      <c r="E13" s="62"/>
      <c r="F13" s="62"/>
      <c r="G13" s="62"/>
    </row>
    <row r="14" spans="1:7" s="1" customFormat="1" ht="18.75">
      <c r="A14" s="61"/>
      <c r="B14" s="62"/>
      <c r="C14" s="62"/>
      <c r="D14" s="62"/>
      <c r="E14" s="62"/>
      <c r="F14" s="62"/>
      <c r="G14" s="62"/>
    </row>
    <row r="15" spans="1:7" s="1" customFormat="1" ht="18.75">
      <c r="A15" s="61"/>
      <c r="B15" s="62"/>
      <c r="C15" s="62"/>
      <c r="D15" s="62"/>
      <c r="E15" s="62"/>
      <c r="F15" s="62"/>
      <c r="G15" s="62"/>
    </row>
    <row r="16" spans="1:7" s="1" customFormat="1" ht="18.75">
      <c r="A16" s="61"/>
      <c r="B16" s="62"/>
      <c r="C16" s="62"/>
      <c r="D16" s="62"/>
      <c r="E16" s="62"/>
      <c r="F16" s="62"/>
      <c r="G16" s="62"/>
    </row>
    <row r="17" spans="1:7" s="1" customFormat="1" ht="18.75">
      <c r="A17" s="61"/>
      <c r="B17" s="62"/>
      <c r="C17" s="62"/>
      <c r="D17" s="62"/>
      <c r="E17" s="62"/>
      <c r="F17" s="62"/>
      <c r="G17" s="62"/>
    </row>
    <row r="18" spans="1:7" s="1" customFormat="1" ht="18.75">
      <c r="A18" s="61"/>
      <c r="B18" s="62"/>
      <c r="C18" s="62"/>
      <c r="D18" s="62"/>
      <c r="E18" s="62"/>
      <c r="F18" s="62"/>
      <c r="G18" s="62"/>
    </row>
    <row r="19" spans="1:7" s="1" customFormat="1" ht="18.75">
      <c r="A19" s="61"/>
      <c r="B19" s="62"/>
      <c r="C19" s="62"/>
      <c r="D19" s="62"/>
      <c r="E19" s="62"/>
      <c r="F19" s="62"/>
      <c r="G19" s="62"/>
    </row>
    <row r="20" spans="1:7" s="1" customFormat="1" ht="18.75">
      <c r="A20" s="61"/>
      <c r="B20" s="62"/>
      <c r="C20" s="62"/>
      <c r="D20" s="62"/>
      <c r="E20" s="62"/>
      <c r="F20" s="62"/>
      <c r="G20" s="62"/>
    </row>
    <row r="21" spans="1:7" s="1" customFormat="1" ht="18.75">
      <c r="A21" s="63"/>
      <c r="B21" s="63"/>
      <c r="C21" s="63"/>
      <c r="D21" s="63"/>
      <c r="E21" s="63"/>
      <c r="F21" s="63"/>
      <c r="G21" s="63"/>
    </row>
    <row r="22" spans="1:7" s="1" customFormat="1" ht="18.75">
      <c r="A22" s="8"/>
      <c r="B22" s="8"/>
      <c r="C22" s="8"/>
      <c r="D22" s="8"/>
      <c r="E22" s="8"/>
      <c r="F22" s="8"/>
      <c r="G22" s="8"/>
    </row>
    <row r="23" ht="21">
      <c r="B23" s="1" t="s">
        <v>85</v>
      </c>
    </row>
    <row r="24" ht="21">
      <c r="B24" s="1" t="s">
        <v>88</v>
      </c>
    </row>
    <row r="25" ht="21">
      <c r="B25" s="1" t="s">
        <v>86</v>
      </c>
    </row>
    <row r="26" ht="21">
      <c r="B26" s="1" t="s">
        <v>97</v>
      </c>
    </row>
    <row r="27" spans="1:3" ht="21">
      <c r="A27" s="15"/>
      <c r="B27" s="1"/>
      <c r="C27" s="65"/>
    </row>
    <row r="28" spans="1:5" ht="21">
      <c r="A28" s="15"/>
      <c r="B28" s="1"/>
      <c r="C28" s="39"/>
      <c r="E28" s="66" t="s">
        <v>98</v>
      </c>
    </row>
    <row r="29" spans="1:3" ht="21">
      <c r="A29" s="15"/>
      <c r="B29" s="1"/>
      <c r="C29" s="65"/>
    </row>
    <row r="30" spans="1:2" ht="21">
      <c r="A30" s="1"/>
      <c r="B30" s="1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58">
      <selection activeCell="B75" sqref="B75"/>
    </sheetView>
  </sheetViews>
  <sheetFormatPr defaultColWidth="9.140625" defaultRowHeight="12.75"/>
  <cols>
    <col min="1" max="1" width="8.28125" style="242" customWidth="1"/>
    <col min="2" max="2" width="8.8515625" style="242" customWidth="1"/>
    <col min="3" max="3" width="30.8515625" style="242" customWidth="1"/>
    <col min="4" max="4" width="12.421875" style="242" bestFit="1" customWidth="1"/>
    <col min="5" max="5" width="10.421875" style="242" customWidth="1"/>
    <col min="6" max="6" width="7.421875" style="242" customWidth="1"/>
    <col min="7" max="7" width="11.28125" style="242" customWidth="1"/>
    <col min="8" max="9" width="9.140625" style="242" customWidth="1"/>
    <col min="10" max="10" width="12.140625" style="1" customWidth="1"/>
    <col min="11" max="11" width="11.421875" style="242" customWidth="1"/>
    <col min="12" max="16384" width="9.140625" style="242" customWidth="1"/>
  </cols>
  <sheetData>
    <row r="1" spans="1:8" ht="18.75">
      <c r="A1" s="240"/>
      <c r="B1" s="240"/>
      <c r="C1" s="240"/>
      <c r="D1" s="240"/>
      <c r="E1" s="240"/>
      <c r="F1" s="489"/>
      <c r="G1" s="240"/>
      <c r="H1" s="240"/>
    </row>
    <row r="2" spans="1:8" ht="18.75">
      <c r="A2" s="240" t="s">
        <v>3123</v>
      </c>
      <c r="B2" s="240"/>
      <c r="C2" s="240"/>
      <c r="D2" s="240"/>
      <c r="E2" s="240"/>
      <c r="F2" s="240"/>
      <c r="G2" s="240"/>
      <c r="H2" s="243" t="s">
        <v>1270</v>
      </c>
    </row>
    <row r="3" spans="1:8" ht="18.75">
      <c r="A3" s="240" t="s">
        <v>32</v>
      </c>
      <c r="B3" s="240"/>
      <c r="C3" s="240"/>
      <c r="D3" s="240"/>
      <c r="E3" s="240"/>
      <c r="F3" s="240"/>
      <c r="G3" s="240"/>
      <c r="H3" s="240" t="s">
        <v>1736</v>
      </c>
    </row>
    <row r="4" spans="1:8" ht="18.7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8.7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8" ht="18.75">
      <c r="A6" s="253" t="s">
        <v>1697</v>
      </c>
      <c r="B6" s="254">
        <v>309123</v>
      </c>
      <c r="C6" s="234" t="s">
        <v>1431</v>
      </c>
      <c r="D6" s="257">
        <v>1300000</v>
      </c>
      <c r="E6" s="255"/>
      <c r="F6" s="255"/>
      <c r="G6" s="256">
        <f>D6</f>
        <v>1300000</v>
      </c>
      <c r="H6" s="472"/>
    </row>
    <row r="7" spans="1:8" ht="18.75">
      <c r="A7" s="259" t="s">
        <v>1917</v>
      </c>
      <c r="B7" s="261"/>
      <c r="C7" s="280" t="s">
        <v>1916</v>
      </c>
      <c r="D7" s="518">
        <v>-500000</v>
      </c>
      <c r="E7" s="257"/>
      <c r="F7" s="257"/>
      <c r="G7" s="262"/>
      <c r="H7" s="516"/>
    </row>
    <row r="8" spans="1:8" ht="19.5" thickBot="1">
      <c r="A8" s="310"/>
      <c r="B8" s="327"/>
      <c r="C8" s="512"/>
      <c r="D8" s="517">
        <f>SUM(D6:D7)</f>
        <v>800000</v>
      </c>
      <c r="E8" s="506"/>
      <c r="F8" s="506"/>
      <c r="G8" s="507"/>
      <c r="H8" s="330"/>
    </row>
    <row r="9" spans="1:8" ht="19.5" thickTop="1">
      <c r="A9" s="259"/>
      <c r="B9" s="261"/>
      <c r="C9" s="531"/>
      <c r="D9" s="308"/>
      <c r="E9" s="257"/>
      <c r="F9" s="257"/>
      <c r="G9" s="262"/>
      <c r="H9" s="260"/>
    </row>
    <row r="10" spans="1:8" ht="18.75">
      <c r="A10" s="253" t="s">
        <v>2401</v>
      </c>
      <c r="B10" s="261" t="s">
        <v>2405</v>
      </c>
      <c r="C10" s="113" t="s">
        <v>2406</v>
      </c>
      <c r="D10" s="257">
        <v>700000</v>
      </c>
      <c r="E10" s="257"/>
      <c r="F10" s="257"/>
      <c r="G10" s="262"/>
      <c r="H10" s="260"/>
    </row>
    <row r="11" spans="1:8" ht="18.75">
      <c r="A11" s="253" t="s">
        <v>2445</v>
      </c>
      <c r="B11" s="261"/>
      <c r="C11" s="541" t="s">
        <v>2465</v>
      </c>
      <c r="D11" s="506">
        <v>-500000</v>
      </c>
      <c r="E11" s="257"/>
      <c r="F11" s="257"/>
      <c r="G11" s="262"/>
      <c r="H11" s="260"/>
    </row>
    <row r="12" spans="1:8" ht="18.75">
      <c r="A12" s="310"/>
      <c r="B12" s="327"/>
      <c r="C12" s="547"/>
      <c r="D12" s="548">
        <v>200000</v>
      </c>
      <c r="E12" s="506"/>
      <c r="F12" s="506"/>
      <c r="G12" s="507"/>
      <c r="H12" s="330"/>
    </row>
    <row r="13" spans="1:8" ht="18.75">
      <c r="A13" s="483"/>
      <c r="B13" s="514"/>
      <c r="C13" s="541"/>
      <c r="D13" s="308"/>
      <c r="E13" s="308"/>
      <c r="F13" s="308"/>
      <c r="G13" s="309"/>
      <c r="H13" s="536"/>
    </row>
    <row r="14" spans="1:8" ht="18.75">
      <c r="A14" s="273"/>
      <c r="B14" s="254">
        <v>1</v>
      </c>
      <c r="C14" s="113" t="s">
        <v>1421</v>
      </c>
      <c r="D14" s="274">
        <v>31960</v>
      </c>
      <c r="E14" s="275"/>
      <c r="F14" s="275"/>
      <c r="G14" s="275">
        <v>31960</v>
      </c>
      <c r="H14" s="238" t="s">
        <v>859</v>
      </c>
    </row>
    <row r="15" spans="1:8" ht="18.75">
      <c r="A15" s="273"/>
      <c r="B15" s="254"/>
      <c r="C15" s="113" t="s">
        <v>1422</v>
      </c>
      <c r="D15" s="274"/>
      <c r="E15" s="275"/>
      <c r="F15" s="275"/>
      <c r="G15" s="275"/>
      <c r="H15" s="238"/>
    </row>
    <row r="16" spans="1:10" ht="18.75">
      <c r="A16" s="273" t="s">
        <v>1432</v>
      </c>
      <c r="B16" s="254" t="s">
        <v>1441</v>
      </c>
      <c r="C16" s="113" t="s">
        <v>1442</v>
      </c>
      <c r="D16" s="274"/>
      <c r="E16" s="275">
        <v>16598</v>
      </c>
      <c r="F16" s="275"/>
      <c r="G16" s="275">
        <f>G14-E16</f>
        <v>15362</v>
      </c>
      <c r="H16" s="238"/>
      <c r="J16" s="15">
        <v>47640</v>
      </c>
    </row>
    <row r="17" spans="1:10" ht="18.75">
      <c r="A17" s="273" t="s">
        <v>1607</v>
      </c>
      <c r="B17" s="254" t="s">
        <v>1624</v>
      </c>
      <c r="C17" s="113" t="s">
        <v>825</v>
      </c>
      <c r="D17" s="274"/>
      <c r="E17" s="275">
        <v>13700</v>
      </c>
      <c r="F17" s="275"/>
      <c r="G17" s="275">
        <f>G16-E17</f>
        <v>1662</v>
      </c>
      <c r="H17" s="238"/>
      <c r="J17" s="15">
        <v>31960</v>
      </c>
    </row>
    <row r="18" spans="1:10" ht="18.75">
      <c r="A18" s="273" t="s">
        <v>1675</v>
      </c>
      <c r="B18" s="254" t="s">
        <v>1677</v>
      </c>
      <c r="C18" s="113" t="s">
        <v>973</v>
      </c>
      <c r="D18" s="274"/>
      <c r="E18" s="275">
        <v>568</v>
      </c>
      <c r="F18" s="275"/>
      <c r="G18" s="275">
        <f>G17-E18</f>
        <v>1094</v>
      </c>
      <c r="H18" s="238"/>
      <c r="J18" s="15">
        <f>J16-J17</f>
        <v>15680</v>
      </c>
    </row>
    <row r="19" spans="1:8" ht="18.75">
      <c r="A19" s="515" t="s">
        <v>2349</v>
      </c>
      <c r="B19" s="514"/>
      <c r="C19" s="530" t="s">
        <v>2348</v>
      </c>
      <c r="D19" s="521"/>
      <c r="E19" s="505">
        <v>-76</v>
      </c>
      <c r="F19" s="505"/>
      <c r="G19" s="275">
        <f>G18-E19</f>
        <v>1170</v>
      </c>
      <c r="H19" s="281"/>
    </row>
    <row r="20" spans="1:8" ht="18.75">
      <c r="A20" s="515"/>
      <c r="B20" s="514"/>
      <c r="C20" s="530"/>
      <c r="D20" s="521"/>
      <c r="E20" s="505"/>
      <c r="F20" s="505"/>
      <c r="G20" s="522"/>
      <c r="H20" s="281"/>
    </row>
    <row r="21" spans="1:8" ht="18.75">
      <c r="A21" s="515"/>
      <c r="B21" s="253"/>
      <c r="C21" s="113"/>
      <c r="D21" s="274"/>
      <c r="E21" s="275"/>
      <c r="F21" s="275"/>
      <c r="G21" s="275"/>
      <c r="H21" s="238"/>
    </row>
    <row r="22" spans="1:10" ht="18.75">
      <c r="A22" s="483"/>
      <c r="B22" s="523">
        <v>2</v>
      </c>
      <c r="C22" s="375" t="s">
        <v>1421</v>
      </c>
      <c r="D22" s="274">
        <v>254700</v>
      </c>
      <c r="E22" s="275"/>
      <c r="F22" s="275"/>
      <c r="G22" s="275">
        <v>254700</v>
      </c>
      <c r="H22" s="238" t="s">
        <v>859</v>
      </c>
      <c r="J22" s="1">
        <f>208740-78630</f>
        <v>130110</v>
      </c>
    </row>
    <row r="23" spans="1:8" ht="18.75">
      <c r="A23" s="515" t="s">
        <v>1910</v>
      </c>
      <c r="B23" s="514" t="s">
        <v>1950</v>
      </c>
      <c r="C23" s="280" t="s">
        <v>2784</v>
      </c>
      <c r="D23" s="521"/>
      <c r="E23" s="505">
        <v>1940</v>
      </c>
      <c r="F23" s="275"/>
      <c r="G23" s="275">
        <f>G22-E23</f>
        <v>252760</v>
      </c>
      <c r="H23" s="238"/>
    </row>
    <row r="24" spans="1:8" ht="18.75">
      <c r="A24" s="253" t="s">
        <v>1952</v>
      </c>
      <c r="B24" s="523" t="s">
        <v>1953</v>
      </c>
      <c r="C24" s="113" t="s">
        <v>1852</v>
      </c>
      <c r="D24" s="236"/>
      <c r="E24" s="275">
        <v>90662</v>
      </c>
      <c r="F24" s="236"/>
      <c r="G24" s="275">
        <f>G23-E24</f>
        <v>162098</v>
      </c>
      <c r="H24" s="238"/>
    </row>
    <row r="25" spans="1:8" ht="18.75">
      <c r="A25" s="253" t="s">
        <v>1945</v>
      </c>
      <c r="B25" s="523" t="s">
        <v>1946</v>
      </c>
      <c r="C25" s="113" t="s">
        <v>1852</v>
      </c>
      <c r="D25" s="236"/>
      <c r="E25" s="275">
        <v>45000</v>
      </c>
      <c r="F25" s="236"/>
      <c r="G25" s="275">
        <f>G24-E25</f>
        <v>117098</v>
      </c>
      <c r="H25" s="238"/>
    </row>
    <row r="26" spans="1:10" ht="18.75">
      <c r="A26" s="253" t="s">
        <v>1926</v>
      </c>
      <c r="B26" s="523" t="s">
        <v>1966</v>
      </c>
      <c r="C26" s="113" t="s">
        <v>1967</v>
      </c>
      <c r="D26" s="236"/>
      <c r="E26" s="236">
        <v>517</v>
      </c>
      <c r="F26" s="236"/>
      <c r="G26" s="275">
        <f>G25-E26</f>
        <v>116581</v>
      </c>
      <c r="H26" s="238"/>
      <c r="I26" s="242" t="s">
        <v>2283</v>
      </c>
      <c r="J26" s="15"/>
    </row>
    <row r="27" spans="1:10" ht="18.75">
      <c r="A27" s="253" t="s">
        <v>1979</v>
      </c>
      <c r="B27" s="523" t="s">
        <v>1993</v>
      </c>
      <c r="C27" s="113" t="s">
        <v>818</v>
      </c>
      <c r="D27" s="236"/>
      <c r="E27" s="236">
        <v>16340</v>
      </c>
      <c r="F27" s="236"/>
      <c r="G27" s="275">
        <f>G26-E27</f>
        <v>100241</v>
      </c>
      <c r="H27" s="238"/>
      <c r="J27" s="15">
        <v>1300000</v>
      </c>
    </row>
    <row r="28" spans="1:12" ht="18.75">
      <c r="A28" s="253"/>
      <c r="B28" s="523"/>
      <c r="C28" s="113"/>
      <c r="D28" s="236"/>
      <c r="E28" s="236"/>
      <c r="F28" s="236"/>
      <c r="G28" s="275"/>
      <c r="H28" s="238"/>
      <c r="J28" s="1">
        <v>511080</v>
      </c>
      <c r="L28" s="242">
        <f>800000-796360</f>
        <v>3640</v>
      </c>
    </row>
    <row r="29" spans="1:10" ht="18.75">
      <c r="A29" s="253"/>
      <c r="B29" s="253"/>
      <c r="C29" s="113"/>
      <c r="D29" s="256"/>
      <c r="E29" s="256"/>
      <c r="F29" s="255"/>
      <c r="G29" s="256"/>
      <c r="H29" s="258"/>
      <c r="J29" s="115">
        <v>500000</v>
      </c>
    </row>
    <row r="30" spans="1:8" ht="18.75">
      <c r="A30" s="273"/>
      <c r="B30" s="233">
        <v>3</v>
      </c>
      <c r="C30" s="113" t="s">
        <v>1818</v>
      </c>
      <c r="D30" s="274">
        <v>208740</v>
      </c>
      <c r="E30" s="275"/>
      <c r="F30" s="275"/>
      <c r="G30" s="275">
        <v>130110</v>
      </c>
      <c r="H30" s="238" t="s">
        <v>1817</v>
      </c>
    </row>
    <row r="31" spans="1:8" ht="18.75">
      <c r="A31" s="273" t="s">
        <v>1821</v>
      </c>
      <c r="B31" s="233" t="s">
        <v>1820</v>
      </c>
      <c r="C31" s="113" t="s">
        <v>1819</v>
      </c>
      <c r="D31" s="274"/>
      <c r="E31" s="275">
        <v>2730</v>
      </c>
      <c r="F31" s="275"/>
      <c r="G31" s="275">
        <f aca="true" t="shared" si="0" ref="G31:G43">G30-E31</f>
        <v>127380</v>
      </c>
      <c r="H31" s="238" t="s">
        <v>1384</v>
      </c>
    </row>
    <row r="32" spans="1:8" ht="18.75">
      <c r="A32" s="273"/>
      <c r="B32" s="233" t="s">
        <v>1825</v>
      </c>
      <c r="C32" s="113" t="s">
        <v>1826</v>
      </c>
      <c r="D32" s="274"/>
      <c r="E32" s="275">
        <v>6200</v>
      </c>
      <c r="F32" s="275"/>
      <c r="G32" s="275">
        <f t="shared" si="0"/>
        <v>121180</v>
      </c>
      <c r="H32" s="238" t="s">
        <v>46</v>
      </c>
    </row>
    <row r="33" spans="1:8" ht="18.75">
      <c r="A33" s="273"/>
      <c r="B33" s="233" t="s">
        <v>1824</v>
      </c>
      <c r="C33" s="113" t="s">
        <v>1822</v>
      </c>
      <c r="D33" s="274"/>
      <c r="E33" s="275">
        <v>5915</v>
      </c>
      <c r="F33" s="275"/>
      <c r="G33" s="275">
        <f t="shared" si="0"/>
        <v>115265</v>
      </c>
      <c r="H33" s="238" t="s">
        <v>1823</v>
      </c>
    </row>
    <row r="34" spans="1:8" ht="18.75">
      <c r="A34" s="273"/>
      <c r="B34" s="233" t="s">
        <v>1844</v>
      </c>
      <c r="C34" s="113" t="s">
        <v>1822</v>
      </c>
      <c r="D34" s="236"/>
      <c r="E34" s="236">
        <v>1225</v>
      </c>
      <c r="F34" s="236"/>
      <c r="G34" s="275">
        <f t="shared" si="0"/>
        <v>114040</v>
      </c>
      <c r="H34" s="238" t="s">
        <v>1384</v>
      </c>
    </row>
    <row r="35" spans="1:8" ht="18.75">
      <c r="A35" s="273" t="s">
        <v>2263</v>
      </c>
      <c r="B35" s="233" t="s">
        <v>2300</v>
      </c>
      <c r="C35" s="113" t="s">
        <v>1822</v>
      </c>
      <c r="D35" s="236"/>
      <c r="E35" s="236">
        <v>640</v>
      </c>
      <c r="F35" s="236"/>
      <c r="G35" s="275">
        <f t="shared" si="0"/>
        <v>113400</v>
      </c>
      <c r="H35" s="238"/>
    </row>
    <row r="36" spans="1:10" ht="18.75">
      <c r="A36" s="273" t="s">
        <v>2401</v>
      </c>
      <c r="B36" s="233" t="s">
        <v>2436</v>
      </c>
      <c r="C36" s="113" t="s">
        <v>2437</v>
      </c>
      <c r="D36" s="236"/>
      <c r="E36" s="236">
        <v>30000</v>
      </c>
      <c r="F36" s="236"/>
      <c r="G36" s="275">
        <f t="shared" si="0"/>
        <v>83400</v>
      </c>
      <c r="H36" s="238" t="s">
        <v>1384</v>
      </c>
      <c r="J36" s="115">
        <f>800000-J28</f>
        <v>288920</v>
      </c>
    </row>
    <row r="37" spans="1:8" ht="18.75">
      <c r="A37" s="273" t="s">
        <v>2445</v>
      </c>
      <c r="B37" s="233" t="s">
        <v>2472</v>
      </c>
      <c r="C37" s="113" t="s">
        <v>1822</v>
      </c>
      <c r="D37" s="236"/>
      <c r="E37" s="236">
        <v>550</v>
      </c>
      <c r="F37" s="236"/>
      <c r="G37" s="275">
        <f t="shared" si="0"/>
        <v>82850</v>
      </c>
      <c r="H37" s="238" t="s">
        <v>1384</v>
      </c>
    </row>
    <row r="38" spans="1:8" ht="18.75">
      <c r="A38" s="273" t="s">
        <v>2705</v>
      </c>
      <c r="B38" s="233" t="s">
        <v>2709</v>
      </c>
      <c r="C38" s="113" t="s">
        <v>2805</v>
      </c>
      <c r="D38" s="236"/>
      <c r="E38" s="236">
        <v>43750</v>
      </c>
      <c r="F38" s="236"/>
      <c r="G38" s="275">
        <f t="shared" si="0"/>
        <v>39100</v>
      </c>
      <c r="H38" s="238"/>
    </row>
    <row r="39" spans="1:8" ht="18.75">
      <c r="A39" s="273" t="s">
        <v>2775</v>
      </c>
      <c r="B39" s="233" t="s">
        <v>2779</v>
      </c>
      <c r="C39" s="113" t="s">
        <v>2780</v>
      </c>
      <c r="D39" s="236"/>
      <c r="E39" s="236">
        <v>2840</v>
      </c>
      <c r="F39" s="236"/>
      <c r="G39" s="275">
        <f t="shared" si="0"/>
        <v>36260</v>
      </c>
      <c r="H39" s="238"/>
    </row>
    <row r="40" spans="1:8" ht="18.75">
      <c r="A40" s="273" t="s">
        <v>2858</v>
      </c>
      <c r="B40" s="233"/>
      <c r="C40" s="113" t="s">
        <v>3144</v>
      </c>
      <c r="D40" s="236"/>
      <c r="E40" s="236">
        <v>-2025</v>
      </c>
      <c r="F40" s="236"/>
      <c r="G40" s="275">
        <f t="shared" si="0"/>
        <v>38285</v>
      </c>
      <c r="H40" s="238"/>
    </row>
    <row r="41" spans="1:8" ht="18.75">
      <c r="A41" s="273"/>
      <c r="B41" s="233"/>
      <c r="C41" s="113" t="s">
        <v>1590</v>
      </c>
      <c r="D41" s="236"/>
      <c r="E41" s="236">
        <v>5200</v>
      </c>
      <c r="F41" s="236"/>
      <c r="G41" s="275">
        <f t="shared" si="0"/>
        <v>33085</v>
      </c>
      <c r="H41" s="238"/>
    </row>
    <row r="42" spans="1:8" ht="18.75">
      <c r="A42" s="273"/>
      <c r="B42" s="233"/>
      <c r="C42" s="113" t="s">
        <v>1590</v>
      </c>
      <c r="D42" s="236"/>
      <c r="E42" s="236">
        <v>500</v>
      </c>
      <c r="F42" s="236"/>
      <c r="G42" s="275">
        <f t="shared" si="0"/>
        <v>32585</v>
      </c>
      <c r="H42" s="238"/>
    </row>
    <row r="43" spans="1:8" ht="18.75">
      <c r="A43" s="273"/>
      <c r="B43" s="233"/>
      <c r="C43" s="113" t="s">
        <v>3161</v>
      </c>
      <c r="D43" s="236"/>
      <c r="E43" s="236">
        <v>12000</v>
      </c>
      <c r="F43" s="236"/>
      <c r="G43" s="275">
        <f t="shared" si="0"/>
        <v>20585</v>
      </c>
      <c r="H43" s="238"/>
    </row>
    <row r="44" spans="1:8" ht="18.75">
      <c r="A44" s="273"/>
      <c r="B44" s="233"/>
      <c r="C44" s="113"/>
      <c r="D44" s="236">
        <v>-20585</v>
      </c>
      <c r="E44" s="236"/>
      <c r="F44" s="236"/>
      <c r="G44" s="275">
        <f>G43+D44</f>
        <v>0</v>
      </c>
      <c r="H44" s="238"/>
    </row>
    <row r="45" spans="1:10" ht="18.75">
      <c r="A45" s="273"/>
      <c r="B45" s="233"/>
      <c r="C45" s="113"/>
      <c r="D45" s="236"/>
      <c r="E45" s="236"/>
      <c r="F45" s="236"/>
      <c r="G45" s="275"/>
      <c r="H45" s="238"/>
      <c r="J45" s="115">
        <f>J36-D35</f>
        <v>288920</v>
      </c>
    </row>
    <row r="46" spans="1:10" ht="18.75">
      <c r="A46" s="273"/>
      <c r="B46" s="233">
        <v>4</v>
      </c>
      <c r="C46" s="113" t="s">
        <v>2002</v>
      </c>
      <c r="D46" s="236">
        <v>39290</v>
      </c>
      <c r="E46" s="236"/>
      <c r="F46" s="236"/>
      <c r="G46" s="275">
        <v>39290</v>
      </c>
      <c r="H46" s="238" t="s">
        <v>57</v>
      </c>
      <c r="J46" s="115"/>
    </row>
    <row r="47" spans="1:10" ht="18.75">
      <c r="A47" s="273" t="s">
        <v>2004</v>
      </c>
      <c r="B47" s="233" t="s">
        <v>2003</v>
      </c>
      <c r="C47" s="113" t="s">
        <v>1590</v>
      </c>
      <c r="D47" s="236">
        <v>-50</v>
      </c>
      <c r="E47" s="236">
        <v>36255</v>
      </c>
      <c r="F47" s="236"/>
      <c r="G47" s="275">
        <f>G46+D47-E47</f>
        <v>2985</v>
      </c>
      <c r="H47" s="238"/>
      <c r="J47" s="115">
        <v>310065</v>
      </c>
    </row>
    <row r="48" spans="1:10" ht="18.75">
      <c r="A48" s="273" t="s">
        <v>2000</v>
      </c>
      <c r="B48" s="233" t="s">
        <v>794</v>
      </c>
      <c r="C48" s="258" t="s">
        <v>2035</v>
      </c>
      <c r="D48" s="236"/>
      <c r="E48" s="236">
        <v>2985</v>
      </c>
      <c r="F48" s="236"/>
      <c r="G48" s="275">
        <f>G47-E48</f>
        <v>0</v>
      </c>
      <c r="H48" s="238"/>
      <c r="J48" s="115"/>
    </row>
    <row r="49" spans="1:10" ht="18.75">
      <c r="A49" s="278"/>
      <c r="B49" s="279"/>
      <c r="C49" s="258"/>
      <c r="D49" s="236"/>
      <c r="E49" s="236"/>
      <c r="F49" s="236"/>
      <c r="G49" s="275"/>
      <c r="H49" s="238"/>
      <c r="J49" s="115"/>
    </row>
    <row r="50" spans="1:10" ht="18.75">
      <c r="A50" s="278"/>
      <c r="B50" s="279">
        <v>5</v>
      </c>
      <c r="C50" s="258" t="s">
        <v>2282</v>
      </c>
      <c r="D50" s="236">
        <v>324620</v>
      </c>
      <c r="E50" s="236"/>
      <c r="F50" s="236"/>
      <c r="G50" s="275">
        <v>324620</v>
      </c>
      <c r="H50" s="238" t="s">
        <v>931</v>
      </c>
      <c r="J50" s="115"/>
    </row>
    <row r="51" spans="1:10" ht="18.75">
      <c r="A51" s="278" t="s">
        <v>2365</v>
      </c>
      <c r="B51" s="279" t="s">
        <v>2366</v>
      </c>
      <c r="C51" s="258" t="s">
        <v>2804</v>
      </c>
      <c r="D51" s="236">
        <v>-55415</v>
      </c>
      <c r="E51" s="301">
        <v>265880</v>
      </c>
      <c r="F51" s="236"/>
      <c r="G51" s="275">
        <f>G50+D51-E51</f>
        <v>3325</v>
      </c>
      <c r="H51" s="238"/>
      <c r="J51" s="115"/>
    </row>
    <row r="52" spans="1:10" ht="18.75">
      <c r="A52" s="278" t="s">
        <v>2401</v>
      </c>
      <c r="B52" s="279" t="s">
        <v>2434</v>
      </c>
      <c r="C52" s="258" t="s">
        <v>720</v>
      </c>
      <c r="D52" s="236"/>
      <c r="E52" s="236">
        <v>3220</v>
      </c>
      <c r="F52" s="236"/>
      <c r="G52" s="275">
        <f>G51-E52</f>
        <v>105</v>
      </c>
      <c r="H52" s="238"/>
      <c r="J52" s="115"/>
    </row>
    <row r="53" spans="1:10" ht="18.75">
      <c r="A53" s="278"/>
      <c r="B53" s="279" t="s">
        <v>2435</v>
      </c>
      <c r="C53" s="258" t="s">
        <v>1659</v>
      </c>
      <c r="D53" s="236"/>
      <c r="E53" s="236">
        <v>240</v>
      </c>
      <c r="F53" s="236"/>
      <c r="G53" s="275">
        <f>G52-E53</f>
        <v>-135</v>
      </c>
      <c r="H53" s="238"/>
      <c r="J53" s="1">
        <v>310065</v>
      </c>
    </row>
    <row r="54" spans="1:8" ht="18.75">
      <c r="A54" s="278" t="s">
        <v>2445</v>
      </c>
      <c r="B54" s="279" t="s">
        <v>2468</v>
      </c>
      <c r="C54" s="258" t="s">
        <v>2469</v>
      </c>
      <c r="D54" s="236"/>
      <c r="E54" s="236">
        <v>45000</v>
      </c>
      <c r="F54" s="236"/>
      <c r="G54" s="275">
        <f>G53-E54</f>
        <v>-45135</v>
      </c>
      <c r="H54" s="238"/>
    </row>
    <row r="55" spans="1:8" ht="18.75">
      <c r="A55" s="278" t="s">
        <v>2813</v>
      </c>
      <c r="B55" s="279"/>
      <c r="C55" s="258" t="s">
        <v>3143</v>
      </c>
      <c r="D55" s="236"/>
      <c r="E55" s="236">
        <v>-45135</v>
      </c>
      <c r="F55" s="236"/>
      <c r="G55" s="275">
        <f>G54-E55</f>
        <v>0</v>
      </c>
      <c r="H55" s="238"/>
    </row>
    <row r="56" spans="1:8" ht="18.75">
      <c r="A56" s="259"/>
      <c r="B56" s="261"/>
      <c r="C56" s="258"/>
      <c r="D56" s="255"/>
      <c r="E56" s="255"/>
      <c r="F56" s="255"/>
      <c r="G56" s="256"/>
      <c r="H56" s="258"/>
    </row>
    <row r="57" spans="1:10" ht="18.75">
      <c r="A57" s="259"/>
      <c r="B57" s="261">
        <v>6</v>
      </c>
      <c r="C57" s="258" t="s">
        <v>2677</v>
      </c>
      <c r="D57" s="255">
        <v>48900</v>
      </c>
      <c r="E57" s="255"/>
      <c r="F57" s="255"/>
      <c r="G57" s="256">
        <v>48900</v>
      </c>
      <c r="H57" s="258"/>
      <c r="J57" s="1">
        <v>3640</v>
      </c>
    </row>
    <row r="58" spans="1:10" ht="18.75">
      <c r="A58" s="259" t="s">
        <v>2657</v>
      </c>
      <c r="B58" s="261" t="s">
        <v>2678</v>
      </c>
      <c r="C58" s="258" t="s">
        <v>2679</v>
      </c>
      <c r="D58" s="257"/>
      <c r="E58" s="257">
        <v>48900</v>
      </c>
      <c r="F58" s="257"/>
      <c r="G58" s="256">
        <v>0</v>
      </c>
      <c r="H58" s="260"/>
      <c r="J58" s="1">
        <v>14555</v>
      </c>
    </row>
    <row r="59" spans="1:8" ht="18.75">
      <c r="A59" s="259"/>
      <c r="B59" s="261"/>
      <c r="C59" s="258"/>
      <c r="D59" s="257"/>
      <c r="E59" s="257"/>
      <c r="F59" s="257"/>
      <c r="G59" s="256"/>
      <c r="H59" s="260"/>
    </row>
    <row r="60" spans="1:8" ht="18.75">
      <c r="A60" s="259"/>
      <c r="B60" s="261">
        <v>7</v>
      </c>
      <c r="C60" s="258" t="s">
        <v>2688</v>
      </c>
      <c r="D60" s="257">
        <v>25400</v>
      </c>
      <c r="E60" s="257"/>
      <c r="F60" s="257"/>
      <c r="G60" s="256">
        <v>25400</v>
      </c>
      <c r="H60" s="260" t="s">
        <v>43</v>
      </c>
    </row>
    <row r="61" spans="1:8" ht="18.75">
      <c r="A61" s="259" t="s">
        <v>2705</v>
      </c>
      <c r="B61" s="261" t="s">
        <v>2717</v>
      </c>
      <c r="C61" s="258" t="s">
        <v>818</v>
      </c>
      <c r="D61" s="257"/>
      <c r="E61" s="257">
        <v>1040</v>
      </c>
      <c r="F61" s="257"/>
      <c r="G61" s="256">
        <f>G60-E61</f>
        <v>24360</v>
      </c>
      <c r="H61" s="260"/>
    </row>
    <row r="62" spans="1:8" ht="18.75">
      <c r="A62" s="259" t="s">
        <v>2747</v>
      </c>
      <c r="B62" s="261" t="s">
        <v>2777</v>
      </c>
      <c r="C62" s="258" t="s">
        <v>2778</v>
      </c>
      <c r="D62" s="257"/>
      <c r="E62" s="257">
        <v>15000</v>
      </c>
      <c r="F62" s="257"/>
      <c r="G62" s="256">
        <f>G61-E62</f>
        <v>9360</v>
      </c>
      <c r="H62" s="260"/>
    </row>
    <row r="63" spans="1:8" ht="18.75">
      <c r="A63" s="259" t="s">
        <v>2813</v>
      </c>
      <c r="B63" s="261" t="s">
        <v>2857</v>
      </c>
      <c r="C63" s="258" t="s">
        <v>818</v>
      </c>
      <c r="D63" s="257"/>
      <c r="E63" s="257">
        <v>5000</v>
      </c>
      <c r="F63" s="257"/>
      <c r="G63" s="256">
        <f>G62-E63</f>
        <v>4360</v>
      </c>
      <c r="H63" s="260"/>
    </row>
    <row r="64" spans="1:8" ht="18.75">
      <c r="A64" s="259"/>
      <c r="B64" s="261"/>
      <c r="C64" s="258"/>
      <c r="D64" s="257"/>
      <c r="E64" s="257"/>
      <c r="F64" s="257"/>
      <c r="G64" s="256">
        <f>G63-E64</f>
        <v>4360</v>
      </c>
      <c r="H64" s="260"/>
    </row>
    <row r="65" spans="1:8" ht="18.75">
      <c r="A65" s="259"/>
      <c r="B65" s="261"/>
      <c r="C65" s="258"/>
      <c r="D65" s="257"/>
      <c r="E65" s="257"/>
      <c r="F65" s="257"/>
      <c r="G65" s="256"/>
      <c r="H65" s="260"/>
    </row>
    <row r="66" spans="1:8" ht="18.75">
      <c r="A66" s="259"/>
      <c r="B66" s="261">
        <v>8</v>
      </c>
      <c r="C66" s="258" t="s">
        <v>2687</v>
      </c>
      <c r="D66" s="257">
        <v>15300</v>
      </c>
      <c r="E66" s="257"/>
      <c r="F66" s="257"/>
      <c r="G66" s="256">
        <v>15300</v>
      </c>
      <c r="H66" s="238" t="s">
        <v>931</v>
      </c>
    </row>
    <row r="67" spans="1:8" ht="18.75">
      <c r="A67" s="259" t="s">
        <v>2731</v>
      </c>
      <c r="B67" s="261" t="s">
        <v>2734</v>
      </c>
      <c r="C67" s="258" t="s">
        <v>2735</v>
      </c>
      <c r="D67" s="257"/>
      <c r="E67" s="257">
        <v>2600</v>
      </c>
      <c r="F67" s="257"/>
      <c r="G67" s="256">
        <f>G66-E67</f>
        <v>12700</v>
      </c>
      <c r="H67" s="409"/>
    </row>
    <row r="68" spans="1:8" ht="18.75">
      <c r="A68" s="259" t="s">
        <v>2705</v>
      </c>
      <c r="B68" s="261" t="s">
        <v>2717</v>
      </c>
      <c r="C68" s="258" t="s">
        <v>818</v>
      </c>
      <c r="D68" s="257"/>
      <c r="E68" s="257">
        <v>175</v>
      </c>
      <c r="F68" s="257"/>
      <c r="G68" s="256">
        <f>G67-E68</f>
        <v>12525</v>
      </c>
      <c r="H68" s="409"/>
    </row>
    <row r="69" spans="1:8" ht="18.75">
      <c r="A69" s="259"/>
      <c r="B69" s="261"/>
      <c r="C69" s="258"/>
      <c r="D69" s="257"/>
      <c r="E69" s="257"/>
      <c r="F69" s="257"/>
      <c r="G69" s="256"/>
      <c r="H69" s="260"/>
    </row>
    <row r="70" spans="1:10" ht="18.75">
      <c r="A70" s="259" t="s">
        <v>2817</v>
      </c>
      <c r="B70" s="261">
        <v>9</v>
      </c>
      <c r="C70" s="113" t="s">
        <v>2851</v>
      </c>
      <c r="D70" s="257">
        <v>13000</v>
      </c>
      <c r="E70" s="257"/>
      <c r="F70" s="257"/>
      <c r="G70" s="256">
        <v>13000</v>
      </c>
      <c r="H70" s="260" t="s">
        <v>2787</v>
      </c>
      <c r="J70" s="1">
        <v>15680</v>
      </c>
    </row>
    <row r="71" spans="1:11" ht="18.75">
      <c r="A71" s="259" t="s">
        <v>2813</v>
      </c>
      <c r="B71" s="261" t="s">
        <v>2852</v>
      </c>
      <c r="C71" s="113" t="s">
        <v>2853</v>
      </c>
      <c r="D71" s="257"/>
      <c r="E71" s="257">
        <v>12000</v>
      </c>
      <c r="F71" s="257"/>
      <c r="G71" s="256">
        <f>G70-E71</f>
        <v>1000</v>
      </c>
      <c r="H71" s="260"/>
      <c r="J71" s="1">
        <v>22410</v>
      </c>
      <c r="K71" s="242">
        <f>SUM(J70:J71)</f>
        <v>38090</v>
      </c>
    </row>
    <row r="72" spans="1:8" ht="18.75">
      <c r="A72" s="259"/>
      <c r="B72" s="261"/>
      <c r="C72" s="113"/>
      <c r="D72" s="257"/>
      <c r="E72" s="257"/>
      <c r="F72" s="257"/>
      <c r="G72" s="256"/>
      <c r="H72" s="260"/>
    </row>
    <row r="73" spans="1:8" ht="18.75">
      <c r="A73" s="259"/>
      <c r="B73" s="261"/>
      <c r="C73" s="113"/>
      <c r="D73" s="257"/>
      <c r="E73" s="257"/>
      <c r="F73" s="257"/>
      <c r="G73" s="256"/>
      <c r="H73" s="260"/>
    </row>
    <row r="74" spans="1:8" ht="18.75">
      <c r="A74" s="259"/>
      <c r="B74" s="261">
        <v>10</v>
      </c>
      <c r="C74" s="568" t="s">
        <v>3173</v>
      </c>
      <c r="D74" s="257">
        <v>57000</v>
      </c>
      <c r="E74" s="257"/>
      <c r="F74" s="257"/>
      <c r="G74" s="256">
        <v>57000</v>
      </c>
      <c r="H74" s="260" t="s">
        <v>1471</v>
      </c>
    </row>
    <row r="75" spans="1:8" ht="18.75">
      <c r="A75" s="259"/>
      <c r="B75" s="261"/>
      <c r="C75" s="113"/>
      <c r="D75" s="257"/>
      <c r="E75" s="257"/>
      <c r="F75" s="257"/>
      <c r="G75" s="256"/>
      <c r="H75" s="260"/>
    </row>
    <row r="76" spans="1:8" ht="18.75">
      <c r="A76" s="259"/>
      <c r="B76" s="261"/>
      <c r="C76" s="113"/>
      <c r="D76" s="257"/>
      <c r="E76" s="257"/>
      <c r="F76" s="257"/>
      <c r="G76" s="256"/>
      <c r="H76" s="260"/>
    </row>
    <row r="77" spans="1:10" ht="18.75">
      <c r="A77" s="259"/>
      <c r="B77" s="261"/>
      <c r="C77" s="113" t="s">
        <v>2293</v>
      </c>
      <c r="D77" s="255">
        <v>57140</v>
      </c>
      <c r="E77" s="257"/>
      <c r="F77" s="257"/>
      <c r="G77" s="256"/>
      <c r="H77" s="260"/>
      <c r="J77" s="1">
        <f>SUM(J53:J58)</f>
        <v>328260</v>
      </c>
    </row>
    <row r="78" spans="1:8" ht="18.75">
      <c r="A78" s="259"/>
      <c r="B78" s="261"/>
      <c r="C78" s="113"/>
      <c r="D78" s="257"/>
      <c r="E78" s="257"/>
      <c r="F78" s="257"/>
      <c r="G78" s="256"/>
      <c r="H78" s="260"/>
    </row>
    <row r="79" spans="1:10" ht="19.5" thickBot="1">
      <c r="A79" s="282"/>
      <c r="B79" s="283"/>
      <c r="C79" s="284" t="s">
        <v>1263</v>
      </c>
      <c r="D79" s="285">
        <f>SUM(D14:D78)</f>
        <v>1000000</v>
      </c>
      <c r="E79" s="285">
        <f>SUM(E14:E78)</f>
        <v>687934</v>
      </c>
      <c r="F79" s="285">
        <f>SUM(F6:F78)</f>
        <v>0</v>
      </c>
      <c r="G79" s="285">
        <f>D79-E79-F79</f>
        <v>312066</v>
      </c>
      <c r="H79" s="286"/>
      <c r="J79" s="1">
        <v>60435</v>
      </c>
    </row>
    <row r="80" ht="19.5" thickTop="1">
      <c r="J80" s="1">
        <v>75670</v>
      </c>
    </row>
    <row r="81" spans="10:11" ht="18.75">
      <c r="J81" s="1">
        <f>J80-J79</f>
        <v>15235</v>
      </c>
      <c r="K81" s="242">
        <v>76110</v>
      </c>
    </row>
    <row r="82" spans="4:11" ht="18.75">
      <c r="D82" s="242">
        <v>1000000</v>
      </c>
      <c r="E82" s="242">
        <v>114140</v>
      </c>
      <c r="J82" s="1">
        <f>J80-J81</f>
        <v>60435</v>
      </c>
      <c r="K82" s="242">
        <v>40700</v>
      </c>
    </row>
    <row r="83" spans="4:11" ht="18.75">
      <c r="D83" s="331">
        <f>D82-D79</f>
        <v>0</v>
      </c>
      <c r="E83" s="242">
        <v>57000</v>
      </c>
      <c r="K83" s="242">
        <f>K81-K82</f>
        <v>35410</v>
      </c>
    </row>
    <row r="84" spans="5:10" ht="18.75">
      <c r="E84" s="242">
        <f>E82-E83</f>
        <v>57140</v>
      </c>
      <c r="J84" s="115">
        <f>800000-D77</f>
        <v>742860</v>
      </c>
    </row>
    <row r="85" ht="18.75">
      <c r="J85" s="1">
        <v>324620</v>
      </c>
    </row>
    <row r="86" ht="18.75">
      <c r="J86" s="115">
        <f>J84-J85</f>
        <v>418240</v>
      </c>
    </row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C25" sqref="C25:C27"/>
    </sheetView>
  </sheetViews>
  <sheetFormatPr defaultColWidth="9.140625" defaultRowHeight="12.75"/>
  <cols>
    <col min="1" max="1" width="7.28125" style="1" customWidth="1"/>
    <col min="2" max="2" width="39.8515625" style="1" customWidth="1"/>
    <col min="3" max="3" width="16.8515625" style="1" customWidth="1"/>
    <col min="4" max="4" width="18.00390625" style="1" customWidth="1"/>
    <col min="5" max="16384" width="9.140625" style="1" customWidth="1"/>
  </cols>
  <sheetData>
    <row r="1" spans="1:4" ht="18.75">
      <c r="A1" s="593" t="s">
        <v>115</v>
      </c>
      <c r="B1" s="593"/>
      <c r="C1" s="593"/>
      <c r="D1" s="593"/>
    </row>
    <row r="2" spans="1:4" ht="18.75">
      <c r="A2" s="593" t="s">
        <v>116</v>
      </c>
      <c r="B2" s="593"/>
      <c r="C2" s="593"/>
      <c r="D2" s="593"/>
    </row>
    <row r="3" ht="18.75">
      <c r="C3" s="79">
        <v>240204</v>
      </c>
    </row>
    <row r="4" spans="1:4" ht="18.75">
      <c r="A4" s="9" t="s">
        <v>117</v>
      </c>
      <c r="B4" s="9" t="s">
        <v>4</v>
      </c>
      <c r="C4" s="9" t="s">
        <v>28</v>
      </c>
      <c r="D4" s="9" t="s">
        <v>3</v>
      </c>
    </row>
    <row r="5" spans="1:4" ht="18.75">
      <c r="A5" s="6">
        <v>1</v>
      </c>
      <c r="B5" s="73" t="s">
        <v>118</v>
      </c>
      <c r="C5" s="75">
        <v>5525</v>
      </c>
      <c r="D5" s="6"/>
    </row>
    <row r="6" spans="1:4" ht="18.75">
      <c r="A6" s="76">
        <v>2</v>
      </c>
      <c r="B6" s="74" t="s">
        <v>119</v>
      </c>
      <c r="C6" s="14">
        <v>23350</v>
      </c>
      <c r="D6" s="12"/>
    </row>
    <row r="7" spans="1:4" ht="18.75">
      <c r="A7" s="72">
        <v>3</v>
      </c>
      <c r="B7" s="74" t="s">
        <v>75</v>
      </c>
      <c r="C7" s="14">
        <v>80.18</v>
      </c>
      <c r="D7" s="12"/>
    </row>
    <row r="8" spans="1:4" ht="18.75">
      <c r="A8" s="72">
        <v>4</v>
      </c>
      <c r="B8" s="74" t="s">
        <v>120</v>
      </c>
      <c r="C8" s="14">
        <v>2580</v>
      </c>
      <c r="D8" s="12"/>
    </row>
    <row r="9" spans="1:4" ht="18.75">
      <c r="A9" s="72">
        <v>5</v>
      </c>
      <c r="B9" s="74" t="s">
        <v>122</v>
      </c>
      <c r="C9" s="14">
        <v>5000</v>
      </c>
      <c r="D9" s="12"/>
    </row>
    <row r="10" spans="1:4" ht="18.75">
      <c r="A10" s="72">
        <v>6</v>
      </c>
      <c r="B10" s="74" t="s">
        <v>123</v>
      </c>
      <c r="C10" s="14">
        <v>11900</v>
      </c>
      <c r="D10" s="12"/>
    </row>
    <row r="11" spans="1:4" ht="18.75">
      <c r="A11" s="72">
        <v>7</v>
      </c>
      <c r="B11" s="74" t="s">
        <v>124</v>
      </c>
      <c r="C11" s="14">
        <v>290.6</v>
      </c>
      <c r="D11" s="12"/>
    </row>
    <row r="12" spans="1:4" ht="18.75">
      <c r="A12" s="72">
        <v>8</v>
      </c>
      <c r="B12" s="74" t="s">
        <v>125</v>
      </c>
      <c r="C12" s="14">
        <v>1700</v>
      </c>
      <c r="D12" s="12"/>
    </row>
    <row r="13" spans="1:4" ht="18.75">
      <c r="A13" s="72">
        <v>9</v>
      </c>
      <c r="B13" s="74" t="s">
        <v>126</v>
      </c>
      <c r="C13" s="14">
        <v>15311</v>
      </c>
      <c r="D13" s="12"/>
    </row>
    <row r="14" spans="1:4" ht="18.75">
      <c r="A14" s="72">
        <v>10</v>
      </c>
      <c r="B14" s="74" t="s">
        <v>127</v>
      </c>
      <c r="C14" s="14">
        <v>2584</v>
      </c>
      <c r="D14" s="12"/>
    </row>
    <row r="15" spans="1:4" ht="18.75">
      <c r="A15" s="72">
        <v>11</v>
      </c>
      <c r="B15" s="74" t="s">
        <v>128</v>
      </c>
      <c r="C15" s="14">
        <v>272</v>
      </c>
      <c r="D15" s="12"/>
    </row>
    <row r="16" spans="1:4" ht="18.75">
      <c r="A16" s="72">
        <v>12</v>
      </c>
      <c r="B16" s="74" t="s">
        <v>129</v>
      </c>
      <c r="C16" s="14">
        <v>10886</v>
      </c>
      <c r="D16" s="12"/>
    </row>
    <row r="17" spans="1:4" ht="18.75">
      <c r="A17" s="72">
        <v>13</v>
      </c>
      <c r="B17" s="74" t="s">
        <v>130</v>
      </c>
      <c r="C17" s="14">
        <v>7750</v>
      </c>
      <c r="D17" s="12"/>
    </row>
    <row r="18" spans="1:4" ht="18.75">
      <c r="A18" s="72">
        <v>14</v>
      </c>
      <c r="B18" s="74" t="s">
        <v>121</v>
      </c>
      <c r="C18" s="14">
        <v>1112</v>
      </c>
      <c r="D18" s="12"/>
    </row>
    <row r="19" spans="1:4" ht="18.75">
      <c r="A19" s="72"/>
      <c r="B19" s="12"/>
      <c r="C19" s="12"/>
      <c r="D19" s="12"/>
    </row>
    <row r="20" spans="1:4" ht="18.75">
      <c r="A20" s="72"/>
      <c r="B20" s="12"/>
      <c r="C20" s="12"/>
      <c r="D20" s="12"/>
    </row>
    <row r="21" spans="1:4" ht="18.75">
      <c r="A21" s="12"/>
      <c r="B21" s="77"/>
      <c r="C21" s="77"/>
      <c r="D21" s="77"/>
    </row>
    <row r="22" spans="1:4" ht="18.75">
      <c r="A22" s="63"/>
      <c r="B22" s="7" t="s">
        <v>131</v>
      </c>
      <c r="C22" s="78">
        <f>SUM(C5:C21)</f>
        <v>88340.78</v>
      </c>
      <c r="D22" s="63"/>
    </row>
    <row r="25" ht="18.75">
      <c r="C25" s="15">
        <v>10426600</v>
      </c>
    </row>
    <row r="26" spans="3:4" ht="18.75">
      <c r="C26" s="15">
        <v>3483100</v>
      </c>
      <c r="D26" s="15">
        <v>8549700</v>
      </c>
    </row>
    <row r="27" spans="3:4" ht="18.75">
      <c r="C27" s="15">
        <f>SUM(C25:C26)</f>
        <v>13909700</v>
      </c>
      <c r="D27" s="15">
        <v>4706600</v>
      </c>
    </row>
    <row r="28" spans="3:4" ht="18.75">
      <c r="C28" s="15"/>
      <c r="D28" s="115">
        <f>D26-D27</f>
        <v>3843100</v>
      </c>
    </row>
    <row r="29" spans="3:4" ht="18.75">
      <c r="C29" s="15"/>
      <c r="D29" s="1">
        <v>3483100</v>
      </c>
    </row>
    <row r="30" spans="3:4" ht="18.75">
      <c r="C30" s="15"/>
      <c r="D30" s="115">
        <f>D28-D29</f>
        <v>360000</v>
      </c>
    </row>
    <row r="41" spans="1:4" ht="18.75">
      <c r="A41" s="593" t="s">
        <v>143</v>
      </c>
      <c r="B41" s="593"/>
      <c r="C41" s="593"/>
      <c r="D41" s="593"/>
    </row>
    <row r="42" spans="1:4" ht="18.75">
      <c r="A42" s="593" t="s">
        <v>116</v>
      </c>
      <c r="B42" s="593"/>
      <c r="C42" s="593"/>
      <c r="D42" s="593"/>
    </row>
    <row r="43" ht="18.75">
      <c r="C43" s="79">
        <v>240206</v>
      </c>
    </row>
    <row r="44" spans="1:4" ht="18.75">
      <c r="A44" s="9" t="s">
        <v>117</v>
      </c>
      <c r="B44" s="9" t="s">
        <v>4</v>
      </c>
      <c r="C44" s="9" t="s">
        <v>28</v>
      </c>
      <c r="D44" s="9" t="s">
        <v>3</v>
      </c>
    </row>
    <row r="45" spans="1:4" ht="18.75">
      <c r="A45" s="6">
        <v>1</v>
      </c>
      <c r="B45" s="73" t="s">
        <v>132</v>
      </c>
      <c r="C45" s="75">
        <v>37647</v>
      </c>
      <c r="D45" s="6"/>
    </row>
    <row r="46" spans="1:4" ht="18.75">
      <c r="A46" s="76">
        <v>2</v>
      </c>
      <c r="B46" s="74" t="s">
        <v>133</v>
      </c>
      <c r="C46" s="14">
        <v>1040</v>
      </c>
      <c r="D46" s="12"/>
    </row>
    <row r="47" spans="1:4" ht="18.75">
      <c r="A47" s="72">
        <v>3</v>
      </c>
      <c r="B47" s="74" t="s">
        <v>134</v>
      </c>
      <c r="C47" s="14">
        <v>10900</v>
      </c>
      <c r="D47" s="12"/>
    </row>
    <row r="48" spans="1:4" ht="18.75">
      <c r="A48" s="72">
        <v>4</v>
      </c>
      <c r="B48" s="74" t="s">
        <v>135</v>
      </c>
      <c r="C48" s="14">
        <v>2506</v>
      </c>
      <c r="D48" s="12"/>
    </row>
    <row r="49" spans="1:4" ht="18.75">
      <c r="A49" s="72">
        <v>5</v>
      </c>
      <c r="B49" s="74" t="s">
        <v>136</v>
      </c>
      <c r="C49" s="14">
        <v>4900</v>
      </c>
      <c r="D49" s="12"/>
    </row>
    <row r="50" spans="1:4" ht="18.75">
      <c r="A50" s="72">
        <v>6</v>
      </c>
      <c r="B50" s="74" t="s">
        <v>137</v>
      </c>
      <c r="C50" s="14">
        <v>7700</v>
      </c>
      <c r="D50" s="12"/>
    </row>
    <row r="51" spans="1:4" ht="18.75">
      <c r="A51" s="72">
        <v>7</v>
      </c>
      <c r="B51" s="74" t="s">
        <v>138</v>
      </c>
      <c r="C51" s="14">
        <v>4003</v>
      </c>
      <c r="D51" s="12"/>
    </row>
    <row r="52" spans="1:4" ht="18.75">
      <c r="A52" s="72">
        <v>8</v>
      </c>
      <c r="B52" s="74" t="s">
        <v>139</v>
      </c>
      <c r="C52" s="14">
        <v>311.98</v>
      </c>
      <c r="D52" s="12"/>
    </row>
    <row r="53" spans="1:4" ht="18.75">
      <c r="A53" s="72">
        <v>9</v>
      </c>
      <c r="B53" s="74" t="s">
        <v>140</v>
      </c>
      <c r="C53" s="14">
        <v>16</v>
      </c>
      <c r="D53" s="12"/>
    </row>
    <row r="54" spans="1:4" ht="18.75">
      <c r="A54" s="72">
        <v>10</v>
      </c>
      <c r="B54" s="74" t="s">
        <v>141</v>
      </c>
      <c r="C54" s="14">
        <v>14672</v>
      </c>
      <c r="D54" s="12"/>
    </row>
    <row r="55" spans="1:4" ht="18.75">
      <c r="A55" s="72">
        <v>11</v>
      </c>
      <c r="B55" s="74" t="s">
        <v>142</v>
      </c>
      <c r="C55" s="14">
        <v>2300</v>
      </c>
      <c r="D55" s="12"/>
    </row>
    <row r="56" spans="1:4" ht="18.75">
      <c r="A56" s="72"/>
      <c r="B56" s="74"/>
      <c r="C56" s="14"/>
      <c r="D56" s="12"/>
    </row>
    <row r="57" spans="1:4" ht="18.75">
      <c r="A57" s="72"/>
      <c r="B57" s="74"/>
      <c r="C57" s="14"/>
      <c r="D57" s="12"/>
    </row>
    <row r="58" spans="1:4" ht="18.75">
      <c r="A58" s="72"/>
      <c r="B58" s="74"/>
      <c r="C58" s="14"/>
      <c r="D58" s="12"/>
    </row>
    <row r="59" spans="1:4" ht="18.75">
      <c r="A59" s="72"/>
      <c r="B59" s="12"/>
      <c r="C59" s="12"/>
      <c r="D59" s="12"/>
    </row>
    <row r="60" spans="1:4" ht="18.75">
      <c r="A60" s="72"/>
      <c r="B60" s="12"/>
      <c r="C60" s="12"/>
      <c r="D60" s="12"/>
    </row>
    <row r="61" spans="1:4" ht="18.75">
      <c r="A61" s="12"/>
      <c r="B61" s="77"/>
      <c r="C61" s="77"/>
      <c r="D61" s="77"/>
    </row>
    <row r="62" spans="1:4" ht="18.75">
      <c r="A62" s="63"/>
      <c r="B62" s="7" t="s">
        <v>131</v>
      </c>
      <c r="C62" s="78">
        <f>SUM(C45:C61)</f>
        <v>85995.98</v>
      </c>
      <c r="D62" s="63"/>
    </row>
    <row r="81" spans="1:4" ht="18.75">
      <c r="A81" s="593" t="s">
        <v>144</v>
      </c>
      <c r="B81" s="593"/>
      <c r="C81" s="593"/>
      <c r="D81" s="593"/>
    </row>
    <row r="82" spans="1:4" ht="18.75">
      <c r="A82" s="593" t="s">
        <v>116</v>
      </c>
      <c r="B82" s="593"/>
      <c r="C82" s="593"/>
      <c r="D82" s="593"/>
    </row>
    <row r="83" ht="18.75">
      <c r="C83" s="79">
        <v>240205</v>
      </c>
    </row>
    <row r="84" spans="1:4" ht="18.75">
      <c r="A84" s="9" t="s">
        <v>117</v>
      </c>
      <c r="B84" s="9" t="s">
        <v>4</v>
      </c>
      <c r="C84" s="9" t="s">
        <v>28</v>
      </c>
      <c r="D84" s="9" t="s">
        <v>3</v>
      </c>
    </row>
    <row r="85" spans="1:4" ht="18.75">
      <c r="A85" s="6">
        <v>1</v>
      </c>
      <c r="B85" s="73" t="s">
        <v>182</v>
      </c>
      <c r="C85" s="75">
        <v>5398</v>
      </c>
      <c r="D85" s="6"/>
    </row>
    <row r="86" spans="1:4" ht="18.75">
      <c r="A86" s="76">
        <v>2</v>
      </c>
      <c r="B86" s="74" t="s">
        <v>183</v>
      </c>
      <c r="C86" s="14">
        <v>68</v>
      </c>
      <c r="D86" s="12"/>
    </row>
    <row r="87" spans="1:4" ht="18.75">
      <c r="A87" s="72">
        <v>3</v>
      </c>
      <c r="B87" s="74" t="s">
        <v>184</v>
      </c>
      <c r="C87" s="14">
        <v>380</v>
      </c>
      <c r="D87" s="12"/>
    </row>
    <row r="88" spans="1:4" ht="18.75">
      <c r="A88" s="72">
        <v>4</v>
      </c>
      <c r="B88" s="74" t="s">
        <v>185</v>
      </c>
      <c r="C88" s="14">
        <v>1500</v>
      </c>
      <c r="D88" s="12"/>
    </row>
    <row r="89" spans="1:4" ht="18.75">
      <c r="A89" s="72">
        <v>5</v>
      </c>
      <c r="B89" s="74" t="s">
        <v>186</v>
      </c>
      <c r="C89" s="14">
        <v>5000</v>
      </c>
      <c r="D89" s="12"/>
    </row>
    <row r="90" spans="1:4" ht="18.75">
      <c r="A90" s="72">
        <v>7</v>
      </c>
      <c r="B90" s="74" t="s">
        <v>187</v>
      </c>
      <c r="C90" s="14">
        <v>172</v>
      </c>
      <c r="D90" s="12"/>
    </row>
    <row r="91" spans="1:4" ht="18.75">
      <c r="A91" s="72">
        <v>8</v>
      </c>
      <c r="B91" s="74" t="s">
        <v>188</v>
      </c>
      <c r="C91" s="14">
        <v>7000</v>
      </c>
      <c r="D91" s="12"/>
    </row>
    <row r="92" spans="1:4" ht="18.75">
      <c r="A92" s="72">
        <v>9</v>
      </c>
      <c r="B92" s="74" t="s">
        <v>189</v>
      </c>
      <c r="C92" s="14">
        <v>1800</v>
      </c>
      <c r="D92" s="12"/>
    </row>
    <row r="93" spans="1:4" ht="18.75">
      <c r="A93" s="72">
        <v>10</v>
      </c>
      <c r="B93" s="74" t="s">
        <v>190</v>
      </c>
      <c r="C93" s="14">
        <v>6900</v>
      </c>
      <c r="D93" s="12"/>
    </row>
    <row r="94" spans="1:4" ht="18.75">
      <c r="A94" s="72">
        <v>11</v>
      </c>
      <c r="B94" s="74" t="s">
        <v>150</v>
      </c>
      <c r="C94" s="14">
        <v>3950</v>
      </c>
      <c r="D94" s="12"/>
    </row>
    <row r="95" spans="1:4" ht="18.75">
      <c r="A95" s="72"/>
      <c r="B95" s="74"/>
      <c r="C95" s="14"/>
      <c r="D95" s="12"/>
    </row>
    <row r="96" spans="1:4" ht="18.75">
      <c r="A96" s="72"/>
      <c r="B96" s="74"/>
      <c r="C96" s="14"/>
      <c r="D96" s="12"/>
    </row>
    <row r="97" spans="1:4" ht="18.75">
      <c r="A97" s="72"/>
      <c r="B97" s="74"/>
      <c r="C97" s="14"/>
      <c r="D97" s="12"/>
    </row>
    <row r="98" spans="1:4" ht="18.75">
      <c r="A98" s="72"/>
      <c r="B98" s="12"/>
      <c r="C98" s="12"/>
      <c r="D98" s="12"/>
    </row>
    <row r="99" spans="1:4" ht="18.75">
      <c r="A99" s="72"/>
      <c r="B99" s="12"/>
      <c r="C99" s="12"/>
      <c r="D99" s="12"/>
    </row>
    <row r="100" spans="1:4" ht="18.75">
      <c r="A100" s="12"/>
      <c r="B100" s="77"/>
      <c r="C100" s="77"/>
      <c r="D100" s="77"/>
    </row>
    <row r="101" spans="1:4" ht="18.75">
      <c r="A101" s="63"/>
      <c r="B101" s="7" t="s">
        <v>131</v>
      </c>
      <c r="C101" s="78">
        <f>SUM(C85:C100)</f>
        <v>32168</v>
      </c>
      <c r="D101" s="63"/>
    </row>
    <row r="120" spans="1:4" ht="18.75">
      <c r="A120" s="593" t="s">
        <v>148</v>
      </c>
      <c r="B120" s="593"/>
      <c r="C120" s="593"/>
      <c r="D120" s="593"/>
    </row>
    <row r="121" spans="1:4" ht="18.75">
      <c r="A121" s="593" t="s">
        <v>149</v>
      </c>
      <c r="B121" s="593"/>
      <c r="C121" s="593"/>
      <c r="D121" s="593"/>
    </row>
    <row r="122" ht="18.75">
      <c r="C122" s="79">
        <v>240207</v>
      </c>
    </row>
    <row r="123" spans="1:4" ht="18.75">
      <c r="A123" s="9" t="s">
        <v>117</v>
      </c>
      <c r="B123" s="9" t="s">
        <v>4</v>
      </c>
      <c r="C123" s="9" t="s">
        <v>28</v>
      </c>
      <c r="D123" s="9" t="s">
        <v>3</v>
      </c>
    </row>
    <row r="124" spans="1:4" ht="18.75">
      <c r="A124" s="6">
        <v>1</v>
      </c>
      <c r="B124" s="73" t="s">
        <v>145</v>
      </c>
      <c r="C124" s="75">
        <v>360</v>
      </c>
      <c r="D124" s="6"/>
    </row>
    <row r="125" spans="1:4" ht="18.75">
      <c r="A125" s="76">
        <v>2</v>
      </c>
      <c r="B125" s="74" t="s">
        <v>146</v>
      </c>
      <c r="C125" s="14">
        <v>4376</v>
      </c>
      <c r="D125" s="12"/>
    </row>
    <row r="126" spans="1:4" ht="18.75">
      <c r="A126" s="72">
        <v>3</v>
      </c>
      <c r="B126" s="74" t="s">
        <v>147</v>
      </c>
      <c r="C126" s="14">
        <v>1600</v>
      </c>
      <c r="D126" s="12"/>
    </row>
    <row r="127" spans="1:4" ht="18.75">
      <c r="A127" s="72">
        <v>4</v>
      </c>
      <c r="B127" s="74" t="s">
        <v>104</v>
      </c>
      <c r="C127" s="14">
        <v>20</v>
      </c>
      <c r="D127" s="12"/>
    </row>
    <row r="128" spans="1:4" ht="18.75">
      <c r="A128" s="72"/>
      <c r="B128" s="74"/>
      <c r="C128" s="14"/>
      <c r="D128" s="12"/>
    </row>
    <row r="129" spans="1:4" ht="18.75">
      <c r="A129" s="72"/>
      <c r="B129" s="74"/>
      <c r="C129" s="14"/>
      <c r="D129" s="12"/>
    </row>
    <row r="130" spans="1:4" ht="18.75">
      <c r="A130" s="72"/>
      <c r="B130" s="74"/>
      <c r="C130" s="14"/>
      <c r="D130" s="12"/>
    </row>
    <row r="131" spans="1:4" ht="18.75">
      <c r="A131" s="72"/>
      <c r="B131" s="74"/>
      <c r="C131" s="14"/>
      <c r="D131" s="12"/>
    </row>
    <row r="132" spans="1:4" ht="18.75">
      <c r="A132" s="72"/>
      <c r="B132" s="74"/>
      <c r="C132" s="14"/>
      <c r="D132" s="12"/>
    </row>
    <row r="133" spans="1:4" ht="18.75">
      <c r="A133" s="72"/>
      <c r="B133" s="74"/>
      <c r="C133" s="14"/>
      <c r="D133" s="12"/>
    </row>
    <row r="134" spans="1:4" ht="18.75">
      <c r="A134" s="72"/>
      <c r="B134" s="74"/>
      <c r="C134" s="14"/>
      <c r="D134" s="12"/>
    </row>
    <row r="135" spans="1:4" ht="18.75">
      <c r="A135" s="72"/>
      <c r="B135" s="74"/>
      <c r="C135" s="14"/>
      <c r="D135" s="12"/>
    </row>
    <row r="136" spans="1:4" ht="18.75">
      <c r="A136" s="72"/>
      <c r="B136" s="74"/>
      <c r="C136" s="14"/>
      <c r="D136" s="12"/>
    </row>
    <row r="137" spans="1:4" ht="18.75">
      <c r="A137" s="72"/>
      <c r="B137" s="74"/>
      <c r="C137" s="14"/>
      <c r="D137" s="12"/>
    </row>
    <row r="138" spans="1:4" ht="18.75">
      <c r="A138" s="72"/>
      <c r="B138" s="12"/>
      <c r="C138" s="12"/>
      <c r="D138" s="12"/>
    </row>
    <row r="139" spans="1:4" ht="18.75">
      <c r="A139" s="72"/>
      <c r="B139" s="12"/>
      <c r="C139" s="12"/>
      <c r="D139" s="12"/>
    </row>
    <row r="140" spans="1:4" ht="18.75">
      <c r="A140" s="12"/>
      <c r="B140" s="77"/>
      <c r="C140" s="77"/>
      <c r="D140" s="77"/>
    </row>
    <row r="141" spans="1:4" ht="18.75">
      <c r="A141" s="63"/>
      <c r="B141" s="7" t="s">
        <v>131</v>
      </c>
      <c r="C141" s="78">
        <f>SUM(C124:C140)</f>
        <v>6356</v>
      </c>
      <c r="D141" s="63"/>
    </row>
    <row r="160" spans="1:4" ht="18.75">
      <c r="A160" s="593" t="s">
        <v>151</v>
      </c>
      <c r="B160" s="593"/>
      <c r="C160" s="593"/>
      <c r="D160" s="593"/>
    </row>
    <row r="161" spans="1:4" ht="18.75">
      <c r="A161" s="593" t="s">
        <v>152</v>
      </c>
      <c r="B161" s="593"/>
      <c r="C161" s="593"/>
      <c r="D161" s="593"/>
    </row>
    <row r="162" ht="18.75">
      <c r="C162" s="79">
        <v>240207</v>
      </c>
    </row>
    <row r="163" spans="1:4" ht="18.75">
      <c r="A163" s="9" t="s">
        <v>117</v>
      </c>
      <c r="B163" s="9" t="s">
        <v>4</v>
      </c>
      <c r="C163" s="9" t="s">
        <v>28</v>
      </c>
      <c r="D163" s="9" t="s">
        <v>3</v>
      </c>
    </row>
    <row r="164" spans="1:4" ht="18.75">
      <c r="A164" s="6">
        <v>1</v>
      </c>
      <c r="B164" s="80" t="s">
        <v>153</v>
      </c>
      <c r="C164" s="75">
        <v>2500</v>
      </c>
      <c r="D164" s="6"/>
    </row>
    <row r="165" spans="1:4" ht="18.75">
      <c r="A165" s="72">
        <v>2</v>
      </c>
      <c r="B165" s="74" t="s">
        <v>153</v>
      </c>
      <c r="C165" s="14">
        <v>2500</v>
      </c>
      <c r="D165" s="12"/>
    </row>
    <row r="166" spans="1:4" ht="18.75">
      <c r="A166" s="72">
        <v>3</v>
      </c>
      <c r="B166" s="74" t="s">
        <v>154</v>
      </c>
      <c r="C166" s="14">
        <v>4</v>
      </c>
      <c r="D166" s="12"/>
    </row>
    <row r="167" spans="1:4" ht="18.75">
      <c r="A167" s="72">
        <v>4</v>
      </c>
      <c r="B167" s="74" t="s">
        <v>155</v>
      </c>
      <c r="C167" s="14">
        <v>1720</v>
      </c>
      <c r="D167" s="12"/>
    </row>
    <row r="168" spans="1:4" ht="18.75">
      <c r="A168" s="72">
        <v>5</v>
      </c>
      <c r="B168" s="74" t="s">
        <v>156</v>
      </c>
      <c r="C168" s="14">
        <v>320</v>
      </c>
      <c r="D168" s="12"/>
    </row>
    <row r="169" spans="1:4" ht="18.75">
      <c r="A169" s="72">
        <v>6</v>
      </c>
      <c r="B169" s="74" t="s">
        <v>157</v>
      </c>
      <c r="C169" s="14">
        <v>730</v>
      </c>
      <c r="D169" s="12"/>
    </row>
    <row r="170" spans="1:4" ht="18.75">
      <c r="A170" s="72">
        <v>7</v>
      </c>
      <c r="B170" s="74" t="s">
        <v>108</v>
      </c>
      <c r="C170" s="14">
        <v>1068</v>
      </c>
      <c r="D170" s="12"/>
    </row>
    <row r="171" spans="1:4" ht="18.75">
      <c r="A171" s="76">
        <v>8</v>
      </c>
      <c r="B171" s="74" t="s">
        <v>158</v>
      </c>
      <c r="C171" s="14">
        <v>1940</v>
      </c>
      <c r="D171" s="12"/>
    </row>
    <row r="172" spans="1:4" ht="18.75">
      <c r="A172" s="72"/>
      <c r="B172" s="74"/>
      <c r="C172" s="14"/>
      <c r="D172" s="12"/>
    </row>
    <row r="173" spans="1:4" ht="18.75">
      <c r="A173" s="72"/>
      <c r="B173" s="74"/>
      <c r="C173" s="14"/>
      <c r="D173" s="12"/>
    </row>
    <row r="174" spans="1:4" ht="18.75">
      <c r="A174" s="72"/>
      <c r="B174" s="74"/>
      <c r="C174" s="14"/>
      <c r="D174" s="12"/>
    </row>
    <row r="175" spans="1:4" ht="18.75">
      <c r="A175" s="72"/>
      <c r="B175" s="74"/>
      <c r="C175" s="14"/>
      <c r="D175" s="12"/>
    </row>
    <row r="176" spans="1:4" ht="18.75">
      <c r="A176" s="72"/>
      <c r="B176" s="74"/>
      <c r="C176" s="14"/>
      <c r="D176" s="12"/>
    </row>
    <row r="177" spans="1:4" ht="18.75">
      <c r="A177" s="72"/>
      <c r="B177" s="74"/>
      <c r="C177" s="14"/>
      <c r="D177" s="12"/>
    </row>
    <row r="178" spans="1:4" ht="18.75">
      <c r="A178" s="72"/>
      <c r="B178" s="12"/>
      <c r="C178" s="12"/>
      <c r="D178" s="12"/>
    </row>
    <row r="179" spans="1:4" ht="18.75">
      <c r="A179" s="72"/>
      <c r="B179" s="12"/>
      <c r="C179" s="12"/>
      <c r="D179" s="12"/>
    </row>
    <row r="180" spans="1:4" ht="18.75">
      <c r="A180" s="12"/>
      <c r="B180" s="77"/>
      <c r="C180" s="77"/>
      <c r="D180" s="77"/>
    </row>
    <row r="181" spans="1:4" ht="18.75">
      <c r="A181" s="63"/>
      <c r="B181" s="7" t="s">
        <v>131</v>
      </c>
      <c r="C181" s="78">
        <f>SUM(C164:C180)</f>
        <v>10782</v>
      </c>
      <c r="D181" s="63"/>
    </row>
    <row r="200" spans="1:4" ht="18.75">
      <c r="A200" s="593" t="s">
        <v>159</v>
      </c>
      <c r="B200" s="593"/>
      <c r="C200" s="593"/>
      <c r="D200" s="593"/>
    </row>
    <row r="201" spans="1:4" ht="18.75">
      <c r="A201" s="593" t="s">
        <v>160</v>
      </c>
      <c r="B201" s="593"/>
      <c r="C201" s="593"/>
      <c r="D201" s="593"/>
    </row>
    <row r="202" ht="18.75">
      <c r="C202" s="79" t="s">
        <v>161</v>
      </c>
    </row>
    <row r="203" spans="1:4" ht="18.75">
      <c r="A203" s="9" t="s">
        <v>117</v>
      </c>
      <c r="B203" s="9" t="s">
        <v>4</v>
      </c>
      <c r="C203" s="9" t="s">
        <v>28</v>
      </c>
      <c r="D203" s="9" t="s">
        <v>3</v>
      </c>
    </row>
    <row r="204" spans="1:4" ht="18.75">
      <c r="A204" s="6">
        <v>1</v>
      </c>
      <c r="B204" s="80" t="s">
        <v>162</v>
      </c>
      <c r="C204" s="75">
        <v>8220</v>
      </c>
      <c r="D204" s="6"/>
    </row>
    <row r="205" spans="1:4" ht="18.75">
      <c r="A205" s="72">
        <v>2</v>
      </c>
      <c r="B205" s="74" t="s">
        <v>163</v>
      </c>
      <c r="C205" s="14">
        <v>15054</v>
      </c>
      <c r="D205" s="12"/>
    </row>
    <row r="206" spans="1:4" ht="18.75">
      <c r="A206" s="72">
        <v>3</v>
      </c>
      <c r="B206" s="74" t="s">
        <v>164</v>
      </c>
      <c r="C206" s="14">
        <v>880</v>
      </c>
      <c r="D206" s="12"/>
    </row>
    <row r="207" spans="1:4" ht="18.75">
      <c r="A207" s="72">
        <v>4</v>
      </c>
      <c r="B207" s="74" t="s">
        <v>165</v>
      </c>
      <c r="C207" s="14">
        <v>80</v>
      </c>
      <c r="D207" s="12"/>
    </row>
    <row r="208" spans="1:4" ht="18.75">
      <c r="A208" s="72">
        <v>5</v>
      </c>
      <c r="B208" s="74" t="s">
        <v>166</v>
      </c>
      <c r="C208" s="14">
        <v>7320</v>
      </c>
      <c r="D208" s="12"/>
    </row>
    <row r="209" spans="1:4" ht="18.75">
      <c r="A209" s="72"/>
      <c r="B209" s="74"/>
      <c r="C209" s="14"/>
      <c r="D209" s="12"/>
    </row>
    <row r="210" spans="1:4" ht="18.75">
      <c r="A210" s="72"/>
      <c r="B210" s="74"/>
      <c r="C210" s="14"/>
      <c r="D210" s="12"/>
    </row>
    <row r="211" spans="1:4" ht="18.75">
      <c r="A211" s="76"/>
      <c r="B211" s="74"/>
      <c r="C211" s="14"/>
      <c r="D211" s="12"/>
    </row>
    <row r="212" spans="1:4" ht="18.75">
      <c r="A212" s="72"/>
      <c r="B212" s="74"/>
      <c r="C212" s="14"/>
      <c r="D212" s="12"/>
    </row>
    <row r="213" spans="1:4" ht="18.75">
      <c r="A213" s="72"/>
      <c r="B213" s="74"/>
      <c r="C213" s="14"/>
      <c r="D213" s="12"/>
    </row>
    <row r="214" spans="1:4" ht="18.75">
      <c r="A214" s="72"/>
      <c r="B214" s="74"/>
      <c r="C214" s="14"/>
      <c r="D214" s="12"/>
    </row>
    <row r="215" spans="1:4" ht="18.75">
      <c r="A215" s="72"/>
      <c r="B215" s="74"/>
      <c r="C215" s="14"/>
      <c r="D215" s="12"/>
    </row>
    <row r="216" spans="1:4" ht="18.75">
      <c r="A216" s="72"/>
      <c r="B216" s="74"/>
      <c r="C216" s="14"/>
      <c r="D216" s="12"/>
    </row>
    <row r="217" spans="1:4" ht="18.75">
      <c r="A217" s="72"/>
      <c r="B217" s="74"/>
      <c r="C217" s="14"/>
      <c r="D217" s="12"/>
    </row>
    <row r="218" spans="1:4" ht="18.75">
      <c r="A218" s="72"/>
      <c r="B218" s="12"/>
      <c r="C218" s="12"/>
      <c r="D218" s="12"/>
    </row>
    <row r="219" spans="1:4" ht="18.75">
      <c r="A219" s="72"/>
      <c r="B219" s="12"/>
      <c r="C219" s="12"/>
      <c r="D219" s="12"/>
    </row>
    <row r="220" spans="1:4" ht="18.75">
      <c r="A220" s="12"/>
      <c r="B220" s="77"/>
      <c r="C220" s="77"/>
      <c r="D220" s="77"/>
    </row>
    <row r="221" spans="1:4" ht="18.75">
      <c r="A221" s="63"/>
      <c r="B221" s="7" t="s">
        <v>131</v>
      </c>
      <c r="C221" s="78">
        <f>SUM(C204:C220)</f>
        <v>31554</v>
      </c>
      <c r="D221" s="63"/>
    </row>
    <row r="240" spans="1:4" ht="18.75">
      <c r="A240" s="593" t="s">
        <v>167</v>
      </c>
      <c r="B240" s="593"/>
      <c r="C240" s="593"/>
      <c r="D240" s="593"/>
    </row>
    <row r="241" spans="1:4" ht="18.75">
      <c r="A241" s="593" t="s">
        <v>168</v>
      </c>
      <c r="B241" s="593"/>
      <c r="C241" s="593"/>
      <c r="D241" s="593"/>
    </row>
    <row r="242" ht="18.75">
      <c r="C242" s="79" t="s">
        <v>161</v>
      </c>
    </row>
    <row r="243" spans="1:4" ht="18.75">
      <c r="A243" s="9" t="s">
        <v>117</v>
      </c>
      <c r="B243" s="9" t="s">
        <v>4</v>
      </c>
      <c r="C243" s="9" t="s">
        <v>28</v>
      </c>
      <c r="D243" s="9" t="s">
        <v>3</v>
      </c>
    </row>
    <row r="244" spans="1:4" ht="18.75">
      <c r="A244" s="6">
        <v>1</v>
      </c>
      <c r="B244" s="80" t="s">
        <v>169</v>
      </c>
      <c r="C244" s="75">
        <v>893</v>
      </c>
      <c r="D244" s="6"/>
    </row>
    <row r="245" spans="1:4" ht="18.75">
      <c r="A245" s="72">
        <v>2</v>
      </c>
      <c r="B245" s="74" t="s">
        <v>170</v>
      </c>
      <c r="C245" s="14">
        <v>2400</v>
      </c>
      <c r="D245" s="12"/>
    </row>
    <row r="246" spans="1:4" ht="18.75">
      <c r="A246" s="72">
        <v>3</v>
      </c>
      <c r="B246" s="74" t="s">
        <v>81</v>
      </c>
      <c r="C246" s="14">
        <v>5902</v>
      </c>
      <c r="D246" s="12"/>
    </row>
    <row r="247" spans="1:4" ht="18.75">
      <c r="A247" s="72">
        <v>4</v>
      </c>
      <c r="B247" s="74" t="s">
        <v>171</v>
      </c>
      <c r="C247" s="14">
        <v>1800</v>
      </c>
      <c r="D247" s="12"/>
    </row>
    <row r="248" spans="1:4" ht="18.75">
      <c r="A248" s="72">
        <v>5</v>
      </c>
      <c r="B248" s="74" t="s">
        <v>65</v>
      </c>
      <c r="C248" s="14">
        <v>7180</v>
      </c>
      <c r="D248" s="12"/>
    </row>
    <row r="249" spans="1:4" ht="18.75">
      <c r="A249" s="72">
        <v>6</v>
      </c>
      <c r="B249" s="74" t="s">
        <v>105</v>
      </c>
      <c r="C249" s="14">
        <v>8000</v>
      </c>
      <c r="D249" s="12"/>
    </row>
    <row r="250" spans="1:4" ht="18.75">
      <c r="A250" s="72">
        <v>7</v>
      </c>
      <c r="B250" s="74" t="s">
        <v>172</v>
      </c>
      <c r="C250" s="14">
        <v>1800</v>
      </c>
      <c r="D250" s="12"/>
    </row>
    <row r="251" spans="1:4" ht="18.75">
      <c r="A251" s="72">
        <v>8</v>
      </c>
      <c r="B251" s="74" t="s">
        <v>173</v>
      </c>
      <c r="C251" s="14">
        <v>1800</v>
      </c>
      <c r="D251" s="12"/>
    </row>
    <row r="252" spans="1:4" ht="18.75">
      <c r="A252" s="72">
        <v>9</v>
      </c>
      <c r="B252" s="74" t="s">
        <v>174</v>
      </c>
      <c r="C252" s="14">
        <v>190</v>
      </c>
      <c r="D252" s="12"/>
    </row>
    <row r="253" spans="1:4" ht="18.75">
      <c r="A253" s="72">
        <v>10</v>
      </c>
      <c r="B253" s="74" t="s">
        <v>175</v>
      </c>
      <c r="C253" s="14">
        <v>11600</v>
      </c>
      <c r="D253" s="12"/>
    </row>
    <row r="254" spans="1:4" ht="18.75">
      <c r="A254" s="72">
        <v>11</v>
      </c>
      <c r="B254" s="74" t="s">
        <v>175</v>
      </c>
      <c r="C254" s="14">
        <v>3000</v>
      </c>
      <c r="D254" s="12"/>
    </row>
    <row r="255" spans="1:4" ht="18.75">
      <c r="A255" s="72">
        <v>12</v>
      </c>
      <c r="B255" s="74" t="s">
        <v>176</v>
      </c>
      <c r="C255" s="14">
        <v>10800</v>
      </c>
      <c r="D255" s="12"/>
    </row>
    <row r="256" spans="1:4" ht="18.75">
      <c r="A256" s="72"/>
      <c r="B256" s="74"/>
      <c r="C256" s="14"/>
      <c r="D256" s="12"/>
    </row>
    <row r="257" spans="1:4" ht="18.75">
      <c r="A257" s="72"/>
      <c r="B257" s="74"/>
      <c r="C257" s="14"/>
      <c r="D257" s="12"/>
    </row>
    <row r="258" spans="1:4" ht="18.75">
      <c r="A258" s="72"/>
      <c r="B258" s="12"/>
      <c r="C258" s="12"/>
      <c r="D258" s="12"/>
    </row>
    <row r="259" spans="1:4" ht="18.75">
      <c r="A259" s="72"/>
      <c r="B259" s="12"/>
      <c r="C259" s="12"/>
      <c r="D259" s="12"/>
    </row>
    <row r="260" spans="1:4" ht="18.75">
      <c r="A260" s="12"/>
      <c r="B260" s="77"/>
      <c r="C260" s="77"/>
      <c r="D260" s="77"/>
    </row>
    <row r="261" spans="1:4" ht="18.75">
      <c r="A261" s="63"/>
      <c r="B261" s="7" t="s">
        <v>131</v>
      </c>
      <c r="C261" s="78">
        <f>SUM(C244:C260)</f>
        <v>55365</v>
      </c>
      <c r="D261" s="63"/>
    </row>
    <row r="280" spans="1:4" ht="18.75">
      <c r="A280" s="593" t="s">
        <v>177</v>
      </c>
      <c r="B280" s="593"/>
      <c r="C280" s="593"/>
      <c r="D280" s="593"/>
    </row>
    <row r="281" spans="1:4" ht="18.75">
      <c r="A281" s="593" t="s">
        <v>178</v>
      </c>
      <c r="B281" s="593"/>
      <c r="C281" s="593"/>
      <c r="D281" s="593"/>
    </row>
    <row r="282" ht="18.75">
      <c r="C282" s="79" t="s">
        <v>179</v>
      </c>
    </row>
    <row r="283" spans="1:4" ht="18.75">
      <c r="A283" s="9" t="s">
        <v>117</v>
      </c>
      <c r="B283" s="9" t="s">
        <v>4</v>
      </c>
      <c r="C283" s="9" t="s">
        <v>28</v>
      </c>
      <c r="D283" s="9" t="s">
        <v>3</v>
      </c>
    </row>
    <row r="284" spans="1:4" ht="18.75">
      <c r="A284" s="6">
        <v>1</v>
      </c>
      <c r="B284" s="80" t="s">
        <v>180</v>
      </c>
      <c r="C284" s="75">
        <v>14884</v>
      </c>
      <c r="D284" s="6"/>
    </row>
    <row r="285" spans="1:4" ht="18.75">
      <c r="A285" s="72">
        <v>2</v>
      </c>
      <c r="B285" s="74" t="s">
        <v>80</v>
      </c>
      <c r="C285" s="14">
        <v>470</v>
      </c>
      <c r="D285" s="12"/>
    </row>
    <row r="286" spans="1:4" ht="18.75">
      <c r="A286" s="72">
        <v>3</v>
      </c>
      <c r="B286" s="74" t="s">
        <v>181</v>
      </c>
      <c r="C286" s="14">
        <v>1480</v>
      </c>
      <c r="D286" s="12"/>
    </row>
    <row r="287" spans="1:4" ht="18.75">
      <c r="A287" s="72"/>
      <c r="B287" s="74"/>
      <c r="C287" s="14"/>
      <c r="D287" s="12"/>
    </row>
    <row r="288" spans="1:4" ht="18.75">
      <c r="A288" s="72"/>
      <c r="B288" s="74"/>
      <c r="C288" s="14"/>
      <c r="D288" s="12"/>
    </row>
    <row r="289" spans="1:4" ht="18.75">
      <c r="A289" s="72"/>
      <c r="B289" s="74"/>
      <c r="C289" s="14"/>
      <c r="D289" s="12"/>
    </row>
    <row r="290" spans="1:4" ht="18.75">
      <c r="A290" s="72"/>
      <c r="B290" s="74"/>
      <c r="C290" s="14"/>
      <c r="D290" s="12"/>
    </row>
    <row r="291" spans="1:4" ht="18.75">
      <c r="A291" s="72"/>
      <c r="B291" s="74"/>
      <c r="C291" s="14"/>
      <c r="D291" s="12"/>
    </row>
    <row r="292" spans="1:4" ht="18.75">
      <c r="A292" s="72"/>
      <c r="B292" s="74"/>
      <c r="C292" s="14"/>
      <c r="D292" s="12"/>
    </row>
    <row r="293" spans="1:4" ht="18.75">
      <c r="A293" s="72"/>
      <c r="B293" s="74"/>
      <c r="C293" s="14"/>
      <c r="D293" s="12"/>
    </row>
    <row r="294" spans="1:4" ht="18.75">
      <c r="A294" s="72"/>
      <c r="B294" s="74"/>
      <c r="C294" s="14"/>
      <c r="D294" s="12"/>
    </row>
    <row r="295" spans="1:4" ht="18.75">
      <c r="A295" s="72"/>
      <c r="B295" s="74"/>
      <c r="C295" s="14"/>
      <c r="D295" s="12"/>
    </row>
    <row r="296" spans="1:4" ht="18.75">
      <c r="A296" s="72"/>
      <c r="B296" s="74"/>
      <c r="C296" s="14"/>
      <c r="D296" s="12"/>
    </row>
    <row r="297" spans="1:4" ht="18.75">
      <c r="A297" s="72"/>
      <c r="B297" s="74"/>
      <c r="C297" s="14"/>
      <c r="D297" s="12"/>
    </row>
    <row r="298" spans="1:4" ht="18.75">
      <c r="A298" s="72"/>
      <c r="B298" s="12"/>
      <c r="C298" s="12"/>
      <c r="D298" s="12"/>
    </row>
    <row r="299" spans="1:4" ht="18.75">
      <c r="A299" s="72"/>
      <c r="B299" s="12"/>
      <c r="C299" s="12"/>
      <c r="D299" s="12"/>
    </row>
    <row r="300" spans="1:4" ht="18.75">
      <c r="A300" s="12"/>
      <c r="B300" s="77"/>
      <c r="C300" s="77"/>
      <c r="D300" s="77"/>
    </row>
    <row r="301" spans="1:4" ht="18.75">
      <c r="A301" s="63"/>
      <c r="B301" s="7" t="s">
        <v>131</v>
      </c>
      <c r="C301" s="78">
        <f>SUM(C284:C300)</f>
        <v>16834</v>
      </c>
      <c r="D301" s="63"/>
    </row>
  </sheetData>
  <sheetProtection/>
  <mergeCells count="16">
    <mergeCell ref="A240:D240"/>
    <mergeCell ref="A241:D241"/>
    <mergeCell ref="A280:D280"/>
    <mergeCell ref="A281:D281"/>
    <mergeCell ref="A120:D120"/>
    <mergeCell ref="A121:D121"/>
    <mergeCell ref="A160:D160"/>
    <mergeCell ref="A161:D161"/>
    <mergeCell ref="A200:D200"/>
    <mergeCell ref="A201:D201"/>
    <mergeCell ref="A1:D1"/>
    <mergeCell ref="A2:D2"/>
    <mergeCell ref="A41:D41"/>
    <mergeCell ref="A42:D42"/>
    <mergeCell ref="A81:D81"/>
    <mergeCell ref="A82:D82"/>
  </mergeCells>
  <printOptions/>
  <pageMargins left="0.7" right="0.62" top="0.75" bottom="0.75" header="0.3" footer="0.3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I120"/>
  <sheetViews>
    <sheetView zoomScalePageLayoutView="0" workbookViewId="0" topLeftCell="A1">
      <selection activeCell="I70" sqref="I70"/>
    </sheetView>
  </sheetViews>
  <sheetFormatPr defaultColWidth="9.140625" defaultRowHeight="12.75"/>
  <cols>
    <col min="1" max="1" width="5.421875" style="1" customWidth="1"/>
    <col min="2" max="2" width="35.421875" style="1" customWidth="1"/>
    <col min="3" max="3" width="14.28125" style="94" customWidth="1"/>
    <col min="4" max="4" width="14.57421875" style="81" customWidth="1"/>
    <col min="5" max="5" width="12.8515625" style="81" customWidth="1"/>
    <col min="6" max="6" width="16.8515625" style="1" customWidth="1"/>
    <col min="7" max="8" width="9.140625" style="1" customWidth="1"/>
    <col min="9" max="9" width="12.421875" style="1" customWidth="1"/>
    <col min="10" max="16384" width="9.140625" style="1" customWidth="1"/>
  </cols>
  <sheetData>
    <row r="2" spans="1:6" ht="19.5">
      <c r="A2" s="595" t="s">
        <v>471</v>
      </c>
      <c r="B2" s="595"/>
      <c r="C2" s="595"/>
      <c r="D2" s="595"/>
      <c r="E2" s="595"/>
      <c r="F2" s="595"/>
    </row>
    <row r="3" spans="1:6" ht="18.75">
      <c r="A3" s="132" t="s">
        <v>470</v>
      </c>
      <c r="B3" s="132"/>
      <c r="C3" s="132"/>
      <c r="D3" s="132"/>
      <c r="E3" s="132" t="s">
        <v>485</v>
      </c>
      <c r="F3" s="132"/>
    </row>
    <row r="4" ht="12.75" customHeight="1"/>
    <row r="5" spans="1:6" ht="21.75" customHeight="1">
      <c r="A5" s="9" t="s">
        <v>8</v>
      </c>
      <c r="B5" s="9" t="s">
        <v>4</v>
      </c>
      <c r="C5" s="95" t="s">
        <v>191</v>
      </c>
      <c r="D5" s="82" t="s">
        <v>458</v>
      </c>
      <c r="E5" s="82" t="s">
        <v>2</v>
      </c>
      <c r="F5" s="9" t="s">
        <v>3</v>
      </c>
    </row>
    <row r="6" spans="1:6" ht="18.75">
      <c r="A6" s="6"/>
      <c r="B6" s="11" t="s">
        <v>468</v>
      </c>
      <c r="C6" s="96"/>
      <c r="D6" s="83"/>
      <c r="E6" s="83"/>
      <c r="F6" s="11" t="s">
        <v>486</v>
      </c>
    </row>
    <row r="7" spans="1:6" ht="18.75">
      <c r="A7" s="76">
        <v>1</v>
      </c>
      <c r="B7" s="12" t="s">
        <v>457</v>
      </c>
      <c r="C7" s="85">
        <v>2000000</v>
      </c>
      <c r="D7" s="85">
        <v>1522330</v>
      </c>
      <c r="E7" s="85">
        <f>C7-D7</f>
        <v>477670</v>
      </c>
      <c r="F7" s="11"/>
    </row>
    <row r="8" spans="1:6" ht="18.75">
      <c r="A8" s="72">
        <v>2</v>
      </c>
      <c r="B8" s="12" t="s">
        <v>459</v>
      </c>
      <c r="C8" s="85">
        <v>605300</v>
      </c>
      <c r="D8" s="85">
        <f>C8-E8</f>
        <v>593000</v>
      </c>
      <c r="E8" s="85">
        <v>12300</v>
      </c>
      <c r="F8" s="12"/>
    </row>
    <row r="9" spans="1:6" ht="18.75">
      <c r="A9" s="72">
        <v>3</v>
      </c>
      <c r="B9" s="12" t="s">
        <v>460</v>
      </c>
      <c r="C9" s="85">
        <v>2048600</v>
      </c>
      <c r="D9" s="85">
        <f>C9-E9</f>
        <v>1692600</v>
      </c>
      <c r="E9" s="85">
        <v>356000</v>
      </c>
      <c r="F9" s="12"/>
    </row>
    <row r="10" spans="1:6" ht="18.75">
      <c r="A10" s="72"/>
      <c r="B10" s="12"/>
      <c r="C10" s="85"/>
      <c r="D10" s="85"/>
      <c r="E10" s="85"/>
      <c r="F10" s="12"/>
    </row>
    <row r="11" spans="1:6" ht="18.75">
      <c r="A11" s="72"/>
      <c r="B11" s="12" t="s">
        <v>467</v>
      </c>
      <c r="C11" s="85"/>
      <c r="D11" s="85"/>
      <c r="E11" s="85"/>
      <c r="F11" s="12"/>
    </row>
    <row r="12" spans="1:6" ht="18.75">
      <c r="A12" s="72">
        <v>1</v>
      </c>
      <c r="B12" s="12" t="s">
        <v>461</v>
      </c>
      <c r="C12" s="85">
        <v>150000</v>
      </c>
      <c r="D12" s="85">
        <v>135000</v>
      </c>
      <c r="E12" s="85">
        <f>C12-D12</f>
        <v>15000</v>
      </c>
      <c r="F12" s="12"/>
    </row>
    <row r="13" spans="1:6" ht="18.75">
      <c r="A13" s="72">
        <v>2</v>
      </c>
      <c r="B13" s="12" t="s">
        <v>462</v>
      </c>
      <c r="C13" s="85">
        <v>2088000</v>
      </c>
      <c r="D13" s="85">
        <f>C13-E13</f>
        <v>2038200</v>
      </c>
      <c r="E13" s="85">
        <v>49800</v>
      </c>
      <c r="F13" s="12"/>
    </row>
    <row r="14" spans="1:6" ht="18.75">
      <c r="A14" s="72">
        <v>3</v>
      </c>
      <c r="B14" s="12" t="s">
        <v>463</v>
      </c>
      <c r="C14" s="85">
        <v>435000</v>
      </c>
      <c r="D14" s="85">
        <v>433000</v>
      </c>
      <c r="E14" s="85">
        <f>C14-D14</f>
        <v>2000</v>
      </c>
      <c r="F14" s="12"/>
    </row>
    <row r="15" spans="1:6" ht="18.75">
      <c r="A15" s="72">
        <v>4</v>
      </c>
      <c r="B15" s="12" t="s">
        <v>464</v>
      </c>
      <c r="C15" s="85">
        <v>3796800</v>
      </c>
      <c r="D15" s="85">
        <f>C15-E15</f>
        <v>3751588</v>
      </c>
      <c r="E15" s="85">
        <v>45212</v>
      </c>
      <c r="F15" s="12"/>
    </row>
    <row r="16" spans="1:6" ht="18.75">
      <c r="A16" s="72">
        <v>5</v>
      </c>
      <c r="B16" s="12" t="s">
        <v>465</v>
      </c>
      <c r="C16" s="104">
        <v>1913200</v>
      </c>
      <c r="D16" s="85">
        <f>C16-E16</f>
        <v>1870333</v>
      </c>
      <c r="E16" s="85">
        <v>42867</v>
      </c>
      <c r="F16" s="12"/>
    </row>
    <row r="17" spans="1:6" ht="18.75">
      <c r="A17" s="72">
        <v>6</v>
      </c>
      <c r="B17" s="12" t="s">
        <v>466</v>
      </c>
      <c r="C17" s="104">
        <v>520000</v>
      </c>
      <c r="D17" s="85">
        <f>C17-E17</f>
        <v>518000</v>
      </c>
      <c r="E17" s="85">
        <v>2000</v>
      </c>
      <c r="F17" s="12"/>
    </row>
    <row r="18" spans="1:6" ht="18.75">
      <c r="A18" s="72"/>
      <c r="B18" s="12"/>
      <c r="C18" s="99"/>
      <c r="D18" s="85"/>
      <c r="E18" s="85"/>
      <c r="F18" s="12"/>
    </row>
    <row r="19" spans="1:6" ht="18.75">
      <c r="A19" s="72"/>
      <c r="B19" s="72" t="s">
        <v>469</v>
      </c>
      <c r="C19" s="133">
        <f>SUM(C7:C17)</f>
        <v>13556900</v>
      </c>
      <c r="D19" s="133">
        <f>SUM(D7:D17)</f>
        <v>12554051</v>
      </c>
      <c r="E19" s="133">
        <f>SUM(E7:E17)</f>
        <v>1002849</v>
      </c>
      <c r="F19" s="12"/>
    </row>
    <row r="20" spans="1:6" ht="18.75">
      <c r="A20" s="72"/>
      <c r="B20" s="12"/>
      <c r="C20" s="100"/>
      <c r="D20" s="85"/>
      <c r="E20" s="85"/>
      <c r="F20" s="12"/>
    </row>
    <row r="21" spans="1:6" ht="18.75">
      <c r="A21" s="72"/>
      <c r="B21" s="12"/>
      <c r="C21" s="97"/>
      <c r="D21" s="85"/>
      <c r="E21" s="85"/>
      <c r="F21" s="12"/>
    </row>
    <row r="22" spans="1:6" ht="18.75">
      <c r="A22" s="72"/>
      <c r="B22" s="12"/>
      <c r="C22" s="97"/>
      <c r="D22" s="85"/>
      <c r="E22" s="85"/>
      <c r="F22" s="12"/>
    </row>
    <row r="23" spans="1:6" ht="18.75">
      <c r="A23" s="72"/>
      <c r="B23" s="12"/>
      <c r="C23" s="97"/>
      <c r="D23" s="85"/>
      <c r="E23" s="85"/>
      <c r="F23" s="12"/>
    </row>
    <row r="24" spans="1:6" ht="18.75">
      <c r="A24" s="72"/>
      <c r="B24" s="12"/>
      <c r="C24" s="97"/>
      <c r="D24" s="85"/>
      <c r="E24" s="85"/>
      <c r="F24" s="12"/>
    </row>
    <row r="25" spans="1:6" ht="18.75">
      <c r="A25" s="72"/>
      <c r="B25" s="12"/>
      <c r="C25" s="97"/>
      <c r="D25" s="85"/>
      <c r="E25" s="85"/>
      <c r="F25" s="12"/>
    </row>
    <row r="26" spans="1:6" ht="18.75">
      <c r="A26" s="90"/>
      <c r="B26" s="12"/>
      <c r="C26" s="97"/>
      <c r="D26" s="85"/>
      <c r="E26" s="85"/>
      <c r="F26" s="12"/>
    </row>
    <row r="27" spans="1:6" ht="18.75">
      <c r="A27" s="72"/>
      <c r="B27" s="12"/>
      <c r="C27" s="97"/>
      <c r="D27" s="85"/>
      <c r="E27" s="85"/>
      <c r="F27" s="12"/>
    </row>
    <row r="28" spans="1:6" ht="18.75">
      <c r="A28" s="63"/>
      <c r="B28" s="63"/>
      <c r="C28" s="98"/>
      <c r="D28" s="84"/>
      <c r="E28" s="84"/>
      <c r="F28" s="63"/>
    </row>
    <row r="30" ht="18.75">
      <c r="B30" s="91"/>
    </row>
    <row r="47" spans="1:6" ht="19.5">
      <c r="A47" s="595" t="s">
        <v>471</v>
      </c>
      <c r="B47" s="595"/>
      <c r="C47" s="595"/>
      <c r="D47" s="595"/>
      <c r="E47" s="595"/>
      <c r="F47" s="595"/>
    </row>
    <row r="48" spans="1:6" ht="18.75">
      <c r="A48" s="132" t="s">
        <v>470</v>
      </c>
      <c r="B48" s="132"/>
      <c r="C48" s="132"/>
      <c r="D48" s="132"/>
      <c r="E48" s="132" t="s">
        <v>474</v>
      </c>
      <c r="F48" s="132"/>
    </row>
    <row r="50" spans="1:6" ht="18.75">
      <c r="A50" s="9" t="s">
        <v>8</v>
      </c>
      <c r="B50" s="9" t="s">
        <v>4</v>
      </c>
      <c r="C50" s="95" t="s">
        <v>191</v>
      </c>
      <c r="D50" s="82" t="s">
        <v>458</v>
      </c>
      <c r="E50" s="82" t="s">
        <v>2</v>
      </c>
      <c r="F50" s="9" t="s">
        <v>3</v>
      </c>
    </row>
    <row r="51" spans="1:9" ht="18.75">
      <c r="A51" s="6"/>
      <c r="B51" s="11" t="s">
        <v>468</v>
      </c>
      <c r="C51" s="96"/>
      <c r="D51" s="83"/>
      <c r="E51" s="83"/>
      <c r="F51" s="11"/>
      <c r="I51" s="81">
        <v>3187370</v>
      </c>
    </row>
    <row r="52" spans="1:9" ht="18.75">
      <c r="A52" s="76">
        <v>1</v>
      </c>
      <c r="B52" s="12" t="s">
        <v>475</v>
      </c>
      <c r="C52" s="85">
        <v>993000</v>
      </c>
      <c r="D52" s="85">
        <f>C52-E52</f>
        <v>873900</v>
      </c>
      <c r="E52" s="85">
        <v>119100</v>
      </c>
      <c r="F52" s="103" t="s">
        <v>483</v>
      </c>
      <c r="I52" s="81">
        <v>5324830</v>
      </c>
    </row>
    <row r="53" spans="1:6" ht="18.75">
      <c r="A53" s="72"/>
      <c r="B53" s="12"/>
      <c r="C53" s="85"/>
      <c r="D53" s="85"/>
      <c r="E53" s="85"/>
      <c r="F53" s="12" t="s">
        <v>477</v>
      </c>
    </row>
    <row r="54" spans="1:6" ht="18.75">
      <c r="A54" s="72"/>
      <c r="B54" s="12" t="s">
        <v>467</v>
      </c>
      <c r="C54" s="85"/>
      <c r="D54" s="85"/>
      <c r="E54" s="85"/>
      <c r="F54" s="12"/>
    </row>
    <row r="55" spans="1:6" ht="18.75">
      <c r="A55" s="72">
        <v>1</v>
      </c>
      <c r="B55" s="12" t="s">
        <v>476</v>
      </c>
      <c r="C55" s="85">
        <v>13909100</v>
      </c>
      <c r="D55" s="85">
        <v>5878718</v>
      </c>
      <c r="E55" s="85">
        <f>C55-D55</f>
        <v>8030382</v>
      </c>
      <c r="F55" s="103" t="s">
        <v>483</v>
      </c>
    </row>
    <row r="56" spans="1:6" ht="18.75">
      <c r="A56" s="72"/>
      <c r="B56" s="12"/>
      <c r="C56" s="85"/>
      <c r="D56" s="85"/>
      <c r="E56" s="85"/>
      <c r="F56" s="140" t="s">
        <v>480</v>
      </c>
    </row>
    <row r="57" spans="1:6" ht="18.75">
      <c r="A57" s="72"/>
      <c r="B57" s="12"/>
      <c r="C57" s="85"/>
      <c r="D57" s="85"/>
      <c r="E57" s="85"/>
      <c r="F57" s="12"/>
    </row>
    <row r="58" spans="1:6" ht="18.75">
      <c r="A58" s="72"/>
      <c r="B58" s="12" t="s">
        <v>478</v>
      </c>
      <c r="C58" s="85"/>
      <c r="D58" s="85"/>
      <c r="E58" s="85"/>
      <c r="F58" s="12"/>
    </row>
    <row r="59" spans="1:6" ht="18.75">
      <c r="A59" s="72">
        <v>1</v>
      </c>
      <c r="B59" s="12" t="s">
        <v>479</v>
      </c>
      <c r="C59" s="104">
        <v>9279100</v>
      </c>
      <c r="D59" s="85">
        <v>8512200</v>
      </c>
      <c r="E59" s="85">
        <f>C59-D59</f>
        <v>766900</v>
      </c>
      <c r="F59" s="103" t="s">
        <v>483</v>
      </c>
    </row>
    <row r="60" spans="1:6" ht="18.75">
      <c r="A60" s="72"/>
      <c r="B60" s="12"/>
      <c r="C60" s="104"/>
      <c r="D60" s="85"/>
      <c r="E60" s="85"/>
      <c r="F60" s="140" t="s">
        <v>480</v>
      </c>
    </row>
    <row r="61" spans="1:6" ht="18.75">
      <c r="A61" s="72"/>
      <c r="B61" s="12"/>
      <c r="C61" s="104"/>
      <c r="D61" s="85"/>
      <c r="E61" s="85"/>
      <c r="F61" s="12"/>
    </row>
    <row r="62" spans="1:6" ht="18.75">
      <c r="A62" s="72">
        <v>2</v>
      </c>
      <c r="B62" s="12" t="s">
        <v>481</v>
      </c>
      <c r="C62" s="104">
        <v>6102900</v>
      </c>
      <c r="D62" s="85">
        <v>1592075</v>
      </c>
      <c r="E62" s="85">
        <f>C62-D62</f>
        <v>4510825</v>
      </c>
      <c r="F62" s="103" t="s">
        <v>483</v>
      </c>
    </row>
    <row r="63" spans="1:6" ht="18.75">
      <c r="A63" s="72"/>
      <c r="B63" s="12"/>
      <c r="C63" s="104"/>
      <c r="D63" s="85"/>
      <c r="E63" s="85"/>
      <c r="F63" s="140" t="s">
        <v>480</v>
      </c>
    </row>
    <row r="64" spans="1:6" ht="18.75">
      <c r="A64" s="72"/>
      <c r="B64" s="12"/>
      <c r="C64" s="104"/>
      <c r="D64" s="85"/>
      <c r="E64" s="85"/>
      <c r="F64" s="140"/>
    </row>
    <row r="65" spans="1:6" ht="18.75">
      <c r="A65" s="72">
        <v>3</v>
      </c>
      <c r="B65" s="12" t="s">
        <v>482</v>
      </c>
      <c r="C65" s="104">
        <v>625000</v>
      </c>
      <c r="D65" s="85"/>
      <c r="E65" s="85">
        <v>625000</v>
      </c>
      <c r="F65" s="103" t="s">
        <v>483</v>
      </c>
    </row>
    <row r="66" spans="1:6" ht="18.75">
      <c r="A66" s="72"/>
      <c r="B66" s="12"/>
      <c r="C66" s="104"/>
      <c r="D66" s="85"/>
      <c r="E66" s="85"/>
      <c r="F66" s="140"/>
    </row>
    <row r="67" spans="1:6" ht="18.75">
      <c r="A67" s="72">
        <v>4</v>
      </c>
      <c r="B67" s="12" t="s">
        <v>484</v>
      </c>
      <c r="C67" s="104">
        <v>2493000</v>
      </c>
      <c r="D67" s="85"/>
      <c r="E67" s="85">
        <v>2493000</v>
      </c>
      <c r="F67" s="103" t="s">
        <v>483</v>
      </c>
    </row>
    <row r="68" spans="1:6" ht="18.75">
      <c r="A68" s="72"/>
      <c r="B68" s="12"/>
      <c r="C68" s="104"/>
      <c r="D68" s="85"/>
      <c r="E68" s="85"/>
      <c r="F68" s="12"/>
    </row>
    <row r="69" spans="1:6" ht="18.75">
      <c r="A69" s="72"/>
      <c r="B69" s="12"/>
      <c r="C69" s="99"/>
      <c r="D69" s="85"/>
      <c r="E69" s="85"/>
      <c r="F69" s="12"/>
    </row>
    <row r="70" spans="1:6" ht="18.75">
      <c r="A70" s="72"/>
      <c r="B70" s="72" t="s">
        <v>469</v>
      </c>
      <c r="C70" s="133">
        <f>SUM(C52:C69)</f>
        <v>33402100</v>
      </c>
      <c r="D70" s="133">
        <f>SUM(D52:D69)</f>
        <v>16856893</v>
      </c>
      <c r="E70" s="133">
        <f>SUM(E52:E69)</f>
        <v>16545207</v>
      </c>
      <c r="F70" s="12"/>
    </row>
    <row r="71" spans="1:6" ht="18.75">
      <c r="A71" s="72"/>
      <c r="B71" s="12"/>
      <c r="C71" s="100"/>
      <c r="D71" s="85"/>
      <c r="E71" s="85"/>
      <c r="F71" s="12"/>
    </row>
    <row r="72" spans="1:6" ht="18.75">
      <c r="A72" s="72"/>
      <c r="B72" s="12"/>
      <c r="C72" s="97"/>
      <c r="D72" s="85"/>
      <c r="E72" s="85"/>
      <c r="F72" s="12"/>
    </row>
    <row r="73" spans="1:6" ht="18.75">
      <c r="A73" s="90"/>
      <c r="B73" s="12"/>
      <c r="C73" s="97"/>
      <c r="D73" s="85"/>
      <c r="E73" s="85"/>
      <c r="F73" s="12"/>
    </row>
    <row r="74" spans="1:6" ht="18.75">
      <c r="A74" s="72"/>
      <c r="B74" s="12"/>
      <c r="C74" s="97"/>
      <c r="D74" s="85"/>
      <c r="E74" s="85"/>
      <c r="F74" s="12"/>
    </row>
    <row r="75" spans="1:6" ht="18.75">
      <c r="A75" s="63"/>
      <c r="B75" s="63"/>
      <c r="C75" s="98"/>
      <c r="D75" s="84"/>
      <c r="E75" s="84"/>
      <c r="F75" s="63"/>
    </row>
    <row r="90" spans="1:6" ht="18.75">
      <c r="A90" s="593" t="s">
        <v>373</v>
      </c>
      <c r="B90" s="593"/>
      <c r="C90" s="593"/>
      <c r="D90" s="593"/>
      <c r="E90" s="593"/>
      <c r="F90" s="593"/>
    </row>
    <row r="91" spans="1:6" ht="18.75">
      <c r="A91" s="594" t="s">
        <v>329</v>
      </c>
      <c r="B91" s="594"/>
      <c r="C91" s="594"/>
      <c r="D91" s="594"/>
      <c r="E91" s="594"/>
      <c r="F91" s="594"/>
    </row>
    <row r="92" ht="18.75">
      <c r="A92" s="1" t="s">
        <v>374</v>
      </c>
    </row>
    <row r="94" spans="1:6" ht="18.75">
      <c r="A94" s="9" t="s">
        <v>8</v>
      </c>
      <c r="B94" s="9" t="s">
        <v>4</v>
      </c>
      <c r="C94" s="95" t="s">
        <v>191</v>
      </c>
      <c r="D94" s="82" t="s">
        <v>192</v>
      </c>
      <c r="E94" s="82" t="s">
        <v>2</v>
      </c>
      <c r="F94" s="9" t="s">
        <v>37</v>
      </c>
    </row>
    <row r="95" spans="1:6" ht="18.75">
      <c r="A95" s="6">
        <v>1</v>
      </c>
      <c r="B95" s="11" t="s">
        <v>212</v>
      </c>
      <c r="C95" s="96">
        <v>800000</v>
      </c>
      <c r="D95" s="83">
        <f>C95-E95</f>
        <v>611760</v>
      </c>
      <c r="E95" s="83">
        <v>188240</v>
      </c>
      <c r="F95" s="102" t="s">
        <v>56</v>
      </c>
    </row>
    <row r="96" spans="1:6" ht="18.75">
      <c r="A96" s="72">
        <v>2</v>
      </c>
      <c r="B96" s="12" t="s">
        <v>213</v>
      </c>
      <c r="C96" s="97">
        <v>125784</v>
      </c>
      <c r="D96" s="85">
        <f aca="true" t="shared" si="0" ref="D96:D109">C96-E96</f>
        <v>35208</v>
      </c>
      <c r="E96" s="85">
        <v>90576</v>
      </c>
      <c r="F96" s="103" t="s">
        <v>38</v>
      </c>
    </row>
    <row r="97" spans="1:6" ht="18.75">
      <c r="A97" s="72">
        <v>3</v>
      </c>
      <c r="B97" s="12" t="s">
        <v>226</v>
      </c>
      <c r="C97" s="97">
        <v>40000</v>
      </c>
      <c r="D97" s="85">
        <f t="shared" si="0"/>
        <v>37835</v>
      </c>
      <c r="E97" s="85">
        <v>2165</v>
      </c>
      <c r="F97" s="103" t="s">
        <v>227</v>
      </c>
    </row>
    <row r="98" spans="1:6" ht="18.75">
      <c r="A98" s="72">
        <v>4</v>
      </c>
      <c r="B98" s="12" t="s">
        <v>214</v>
      </c>
      <c r="C98" s="97">
        <v>20000</v>
      </c>
      <c r="D98" s="85">
        <f t="shared" si="0"/>
        <v>5380</v>
      </c>
      <c r="E98" s="85">
        <v>14620</v>
      </c>
      <c r="F98" s="103" t="s">
        <v>215</v>
      </c>
    </row>
    <row r="99" spans="1:6" ht="18.75">
      <c r="A99" s="72">
        <v>5</v>
      </c>
      <c r="B99" s="12" t="s">
        <v>217</v>
      </c>
      <c r="C99" s="97">
        <v>42000</v>
      </c>
      <c r="D99" s="85">
        <f t="shared" si="0"/>
        <v>34780</v>
      </c>
      <c r="E99" s="85">
        <v>7220</v>
      </c>
      <c r="F99" s="103" t="s">
        <v>216</v>
      </c>
    </row>
    <row r="100" spans="1:6" ht="18.75">
      <c r="A100" s="72">
        <v>6</v>
      </c>
      <c r="B100" s="12" t="s">
        <v>218</v>
      </c>
      <c r="C100" s="97">
        <v>200000</v>
      </c>
      <c r="D100" s="85">
        <f t="shared" si="0"/>
        <v>179725</v>
      </c>
      <c r="E100" s="85">
        <v>20275</v>
      </c>
      <c r="F100" s="103" t="s">
        <v>54</v>
      </c>
    </row>
    <row r="101" spans="1:6" ht="18.75">
      <c r="A101" s="72">
        <v>7</v>
      </c>
      <c r="B101" s="12" t="s">
        <v>228</v>
      </c>
      <c r="C101" s="97">
        <v>48960</v>
      </c>
      <c r="D101" s="85">
        <f t="shared" si="0"/>
        <v>48775</v>
      </c>
      <c r="E101" s="85">
        <v>185</v>
      </c>
      <c r="F101" s="103" t="s">
        <v>40</v>
      </c>
    </row>
    <row r="102" spans="1:6" ht="18.75">
      <c r="A102" s="72">
        <v>8</v>
      </c>
      <c r="B102" s="12" t="s">
        <v>229</v>
      </c>
      <c r="C102" s="97">
        <v>327500</v>
      </c>
      <c r="D102" s="85">
        <f t="shared" si="0"/>
        <v>318170</v>
      </c>
      <c r="E102" s="85">
        <v>9330</v>
      </c>
      <c r="F102" s="103" t="s">
        <v>42</v>
      </c>
    </row>
    <row r="103" spans="1:6" ht="18.75">
      <c r="A103" s="72">
        <v>9</v>
      </c>
      <c r="B103" s="12" t="s">
        <v>219</v>
      </c>
      <c r="C103" s="97">
        <v>10000</v>
      </c>
      <c r="D103" s="85">
        <f t="shared" si="0"/>
        <v>3000</v>
      </c>
      <c r="E103" s="85">
        <v>7000</v>
      </c>
      <c r="F103" s="103" t="s">
        <v>43</v>
      </c>
    </row>
    <row r="104" spans="1:6" ht="18.75">
      <c r="A104" s="72">
        <v>10</v>
      </c>
      <c r="B104" s="12" t="s">
        <v>220</v>
      </c>
      <c r="C104" s="97">
        <v>81000</v>
      </c>
      <c r="D104" s="85">
        <f t="shared" si="0"/>
        <v>73754</v>
      </c>
      <c r="E104" s="85">
        <v>7246</v>
      </c>
      <c r="F104" s="103" t="s">
        <v>41</v>
      </c>
    </row>
    <row r="105" spans="1:6" ht="18.75">
      <c r="A105" s="72">
        <v>11</v>
      </c>
      <c r="B105" s="12" t="s">
        <v>221</v>
      </c>
      <c r="C105" s="97">
        <v>212500</v>
      </c>
      <c r="D105" s="85">
        <f t="shared" si="0"/>
        <v>26376</v>
      </c>
      <c r="E105" s="85">
        <v>186124</v>
      </c>
      <c r="F105" s="103" t="s">
        <v>208</v>
      </c>
    </row>
    <row r="106" spans="1:6" ht="18.75">
      <c r="A106" s="72">
        <v>12</v>
      </c>
      <c r="B106" s="12" t="s">
        <v>225</v>
      </c>
      <c r="C106" s="97">
        <v>40000</v>
      </c>
      <c r="D106" s="85">
        <f>C106-E106</f>
        <v>28404</v>
      </c>
      <c r="E106" s="85">
        <v>11596</v>
      </c>
      <c r="F106" s="103" t="s">
        <v>224</v>
      </c>
    </row>
    <row r="107" spans="1:6" ht="18.75">
      <c r="A107" s="72">
        <v>13</v>
      </c>
      <c r="B107" s="12" t="s">
        <v>230</v>
      </c>
      <c r="C107" s="97">
        <v>10000</v>
      </c>
      <c r="D107" s="85">
        <f>C107-E107</f>
        <v>9920</v>
      </c>
      <c r="E107" s="85">
        <v>80</v>
      </c>
      <c r="F107" s="103" t="s">
        <v>47</v>
      </c>
    </row>
    <row r="108" spans="1:6" ht="18.75">
      <c r="A108" s="72">
        <v>14</v>
      </c>
      <c r="B108" s="12" t="s">
        <v>222</v>
      </c>
      <c r="C108" s="97">
        <v>89100</v>
      </c>
      <c r="D108" s="85">
        <f t="shared" si="0"/>
        <v>38900</v>
      </c>
      <c r="E108" s="85">
        <v>50200</v>
      </c>
      <c r="F108" s="103" t="s">
        <v>45</v>
      </c>
    </row>
    <row r="109" spans="1:6" ht="18.75">
      <c r="A109" s="72">
        <v>15</v>
      </c>
      <c r="B109" s="12" t="s">
        <v>223</v>
      </c>
      <c r="C109" s="97">
        <v>286890</v>
      </c>
      <c r="D109" s="85">
        <f t="shared" si="0"/>
        <v>272820</v>
      </c>
      <c r="E109" s="85">
        <v>14070</v>
      </c>
      <c r="F109" s="103" t="s">
        <v>57</v>
      </c>
    </row>
    <row r="110" spans="1:6" ht="18.75">
      <c r="A110" s="72">
        <v>16</v>
      </c>
      <c r="B110" s="12" t="s">
        <v>375</v>
      </c>
      <c r="C110" s="97">
        <v>243530</v>
      </c>
      <c r="D110" s="85">
        <f>C110-E110</f>
        <v>243430</v>
      </c>
      <c r="E110" s="85">
        <v>100</v>
      </c>
      <c r="F110" s="103" t="s">
        <v>48</v>
      </c>
    </row>
    <row r="111" spans="1:6" ht="18.75">
      <c r="A111" s="72"/>
      <c r="B111" s="12"/>
      <c r="C111" s="97"/>
      <c r="D111" s="85"/>
      <c r="E111" s="104"/>
      <c r="F111" s="103"/>
    </row>
    <row r="112" spans="1:6" ht="18.75">
      <c r="A112" s="72"/>
      <c r="B112" s="12"/>
      <c r="C112" s="97"/>
      <c r="D112" s="85"/>
      <c r="E112" s="106">
        <f>SUM(E95:E111)</f>
        <v>609027</v>
      </c>
      <c r="F112" s="103"/>
    </row>
    <row r="113" spans="1:6" ht="18.75">
      <c r="A113" s="12"/>
      <c r="B113" s="12"/>
      <c r="C113" s="97"/>
      <c r="D113" s="85"/>
      <c r="E113" s="105"/>
      <c r="F113" s="12"/>
    </row>
    <row r="114" spans="1:6" ht="18.75">
      <c r="A114" s="12"/>
      <c r="B114" s="12"/>
      <c r="C114" s="97"/>
      <c r="D114" s="85"/>
      <c r="E114" s="85"/>
      <c r="F114" s="12"/>
    </row>
    <row r="115" spans="1:6" ht="18.75">
      <c r="A115" s="12"/>
      <c r="B115" s="12"/>
      <c r="C115" s="97"/>
      <c r="D115" s="85"/>
      <c r="E115" s="85"/>
      <c r="F115" s="12"/>
    </row>
    <row r="116" spans="1:6" ht="18.75">
      <c r="A116" s="63"/>
      <c r="B116" s="63"/>
      <c r="C116" s="98"/>
      <c r="D116" s="84"/>
      <c r="E116" s="84"/>
      <c r="F116" s="63"/>
    </row>
    <row r="120" ht="18.75">
      <c r="B120" s="91"/>
    </row>
  </sheetData>
  <sheetProtection/>
  <mergeCells count="4">
    <mergeCell ref="A90:F90"/>
    <mergeCell ref="A91:F91"/>
    <mergeCell ref="A2:F2"/>
    <mergeCell ref="A47:F47"/>
  </mergeCells>
  <printOptions/>
  <pageMargins left="0.4" right="0.15748031496062992" top="0.15748031496062992" bottom="0.1968503937007874" header="0.15748031496062992" footer="0.1574803149606299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" customWidth="1"/>
    <col min="2" max="2" width="38.140625" style="1" customWidth="1"/>
    <col min="3" max="3" width="12.57421875" style="81" customWidth="1"/>
    <col min="4" max="4" width="12.28125" style="94" customWidth="1"/>
    <col min="5" max="5" width="12.00390625" style="94" customWidth="1"/>
    <col min="6" max="6" width="12.421875" style="1" customWidth="1"/>
    <col min="7" max="16384" width="9.140625" style="1" customWidth="1"/>
  </cols>
  <sheetData>
    <row r="1" spans="1:7" ht="18.75">
      <c r="A1" s="593" t="s">
        <v>386</v>
      </c>
      <c r="B1" s="593"/>
      <c r="C1" s="593"/>
      <c r="D1" s="593"/>
      <c r="E1" s="593"/>
      <c r="F1" s="593"/>
      <c r="G1" s="593"/>
    </row>
    <row r="2" spans="1:6" ht="18.75">
      <c r="A2" s="594" t="s">
        <v>387</v>
      </c>
      <c r="B2" s="594"/>
      <c r="C2" s="594"/>
      <c r="D2" s="594"/>
      <c r="E2" s="594"/>
      <c r="F2" s="594"/>
    </row>
    <row r="3" spans="1:7" ht="21.75" customHeight="1">
      <c r="A3" s="9" t="s">
        <v>8</v>
      </c>
      <c r="B3" s="9" t="s">
        <v>4</v>
      </c>
      <c r="C3" s="82" t="s">
        <v>191</v>
      </c>
      <c r="D3" s="95" t="s">
        <v>192</v>
      </c>
      <c r="E3" s="95" t="s">
        <v>2</v>
      </c>
      <c r="F3" s="9" t="s">
        <v>37</v>
      </c>
      <c r="G3" s="9" t="s">
        <v>201</v>
      </c>
    </row>
    <row r="4" spans="1:7" ht="18.75">
      <c r="A4" s="6">
        <v>1</v>
      </c>
      <c r="B4" s="11" t="s">
        <v>193</v>
      </c>
      <c r="C4" s="83">
        <v>236600</v>
      </c>
      <c r="D4" s="96">
        <f>C4-E4</f>
        <v>225358</v>
      </c>
      <c r="E4" s="96">
        <v>11242</v>
      </c>
      <c r="F4" s="11" t="s">
        <v>52</v>
      </c>
      <c r="G4" s="11" t="s">
        <v>209</v>
      </c>
    </row>
    <row r="5" spans="1:7" ht="18.75">
      <c r="A5" s="72">
        <v>2</v>
      </c>
      <c r="B5" s="12" t="s">
        <v>377</v>
      </c>
      <c r="C5" s="85">
        <v>4000</v>
      </c>
      <c r="D5" s="97">
        <f>C5-E5</f>
        <v>2360</v>
      </c>
      <c r="E5" s="99">
        <v>1640</v>
      </c>
      <c r="F5" s="12" t="s">
        <v>376</v>
      </c>
      <c r="G5" s="12" t="s">
        <v>209</v>
      </c>
    </row>
    <row r="6" spans="1:7" ht="18.75">
      <c r="A6" s="72">
        <v>3</v>
      </c>
      <c r="B6" s="12" t="s">
        <v>388</v>
      </c>
      <c r="C6" s="85">
        <v>68816</v>
      </c>
      <c r="D6" s="97">
        <v>16117.2</v>
      </c>
      <c r="E6" s="99">
        <f>C6-D6</f>
        <v>52698.8</v>
      </c>
      <c r="F6" s="12" t="s">
        <v>376</v>
      </c>
      <c r="G6" s="12" t="s">
        <v>209</v>
      </c>
    </row>
    <row r="7" spans="1:7" ht="18.75">
      <c r="A7" s="72"/>
      <c r="B7" s="12" t="s">
        <v>384</v>
      </c>
      <c r="C7" s="85"/>
      <c r="D7" s="97"/>
      <c r="E7" s="101">
        <f>SUM(E4:E6)</f>
        <v>65580.8</v>
      </c>
      <c r="F7" s="12"/>
      <c r="G7" s="12"/>
    </row>
    <row r="8" spans="1:7" ht="15" customHeight="1">
      <c r="A8" s="90"/>
      <c r="B8" s="107"/>
      <c r="C8" s="108"/>
      <c r="D8" s="97"/>
      <c r="E8" s="109"/>
      <c r="F8" s="107"/>
      <c r="G8" s="107"/>
    </row>
    <row r="9" spans="1:7" ht="18.75">
      <c r="A9" s="90">
        <v>1</v>
      </c>
      <c r="B9" s="107" t="s">
        <v>389</v>
      </c>
      <c r="C9" s="108">
        <v>786600</v>
      </c>
      <c r="D9" s="97">
        <f>C9-E9</f>
        <v>778263</v>
      </c>
      <c r="E9" s="109">
        <v>8337</v>
      </c>
      <c r="F9" s="107"/>
      <c r="G9" s="107"/>
    </row>
    <row r="10" spans="1:7" ht="18.75">
      <c r="A10" s="72">
        <v>2</v>
      </c>
      <c r="B10" s="12" t="s">
        <v>378</v>
      </c>
      <c r="C10" s="85">
        <v>410000</v>
      </c>
      <c r="D10" s="97">
        <f>C10-E10</f>
        <v>409688.02</v>
      </c>
      <c r="E10" s="97">
        <v>311.98</v>
      </c>
      <c r="F10" s="12"/>
      <c r="G10" s="12"/>
    </row>
    <row r="11" spans="1:7" ht="18.75">
      <c r="A11" s="90">
        <v>3</v>
      </c>
      <c r="B11" s="12" t="s">
        <v>379</v>
      </c>
      <c r="C11" s="85">
        <v>150000</v>
      </c>
      <c r="D11" s="97">
        <v>110220</v>
      </c>
      <c r="E11" s="97">
        <f>C11-D11</f>
        <v>39780</v>
      </c>
      <c r="F11" s="12"/>
      <c r="G11" s="12"/>
    </row>
    <row r="12" spans="1:7" ht="18.75">
      <c r="A12" s="72">
        <v>4</v>
      </c>
      <c r="B12" s="12" t="s">
        <v>380</v>
      </c>
      <c r="C12" s="85">
        <v>8500</v>
      </c>
      <c r="D12" s="97">
        <f aca="true" t="shared" si="0" ref="D12:D96">C12-E12</f>
        <v>6538</v>
      </c>
      <c r="E12" s="97">
        <v>1962</v>
      </c>
      <c r="F12" s="12" t="s">
        <v>54</v>
      </c>
      <c r="G12" s="12" t="s">
        <v>231</v>
      </c>
    </row>
    <row r="13" spans="1:7" ht="18.75">
      <c r="A13" s="90">
        <v>5</v>
      </c>
      <c r="B13" s="12" t="s">
        <v>331</v>
      </c>
      <c r="C13" s="85">
        <v>5400</v>
      </c>
      <c r="D13" s="97">
        <f t="shared" si="0"/>
        <v>2820</v>
      </c>
      <c r="E13" s="97">
        <v>2580</v>
      </c>
      <c r="F13" s="12" t="s">
        <v>50</v>
      </c>
      <c r="G13" s="12" t="s">
        <v>231</v>
      </c>
    </row>
    <row r="14" spans="1:7" ht="18.75">
      <c r="A14" s="72">
        <v>6</v>
      </c>
      <c r="B14" s="12" t="s">
        <v>330</v>
      </c>
      <c r="C14" s="85">
        <v>40700</v>
      </c>
      <c r="D14" s="97">
        <f t="shared" si="0"/>
        <v>35700</v>
      </c>
      <c r="E14" s="97">
        <v>5000</v>
      </c>
      <c r="F14" s="12" t="s">
        <v>227</v>
      </c>
      <c r="G14" s="12" t="s">
        <v>231</v>
      </c>
    </row>
    <row r="15" spans="1:7" ht="18.75">
      <c r="A15" s="90">
        <v>7</v>
      </c>
      <c r="B15" s="12" t="s">
        <v>123</v>
      </c>
      <c r="C15" s="85">
        <v>20000</v>
      </c>
      <c r="D15" s="97">
        <f t="shared" si="0"/>
        <v>8100</v>
      </c>
      <c r="E15" s="97">
        <v>11900</v>
      </c>
      <c r="F15" s="12"/>
      <c r="G15" s="12" t="s">
        <v>231</v>
      </c>
    </row>
    <row r="16" spans="1:7" ht="18.75">
      <c r="A16" s="72">
        <v>8</v>
      </c>
      <c r="B16" s="12" t="s">
        <v>332</v>
      </c>
      <c r="C16" s="85">
        <v>3000</v>
      </c>
      <c r="D16" s="97">
        <f t="shared" si="0"/>
        <v>2709.4</v>
      </c>
      <c r="E16" s="97">
        <v>290.6</v>
      </c>
      <c r="F16" s="12" t="s">
        <v>51</v>
      </c>
      <c r="G16" s="12" t="s">
        <v>231</v>
      </c>
    </row>
    <row r="17" spans="1:7" ht="18.75">
      <c r="A17" s="90">
        <v>9</v>
      </c>
      <c r="B17" s="12" t="s">
        <v>333</v>
      </c>
      <c r="C17" s="85">
        <v>25000</v>
      </c>
      <c r="D17" s="97">
        <f t="shared" si="0"/>
        <v>23300</v>
      </c>
      <c r="E17" s="97">
        <v>1700</v>
      </c>
      <c r="F17" s="12" t="s">
        <v>227</v>
      </c>
      <c r="G17" s="12" t="s">
        <v>231</v>
      </c>
    </row>
    <row r="18" spans="1:7" ht="18.75">
      <c r="A18" s="72">
        <v>10</v>
      </c>
      <c r="B18" s="12" t="s">
        <v>334</v>
      </c>
      <c r="C18" s="85">
        <v>82300</v>
      </c>
      <c r="D18" s="97">
        <f t="shared" si="0"/>
        <v>82169</v>
      </c>
      <c r="E18" s="97">
        <v>131</v>
      </c>
      <c r="F18" s="12" t="s">
        <v>50</v>
      </c>
      <c r="G18" s="12" t="s">
        <v>231</v>
      </c>
    </row>
    <row r="19" spans="1:7" ht="18.75">
      <c r="A19" s="90">
        <v>11</v>
      </c>
      <c r="B19" s="12" t="s">
        <v>335</v>
      </c>
      <c r="C19" s="85">
        <v>10400</v>
      </c>
      <c r="D19" s="97">
        <f t="shared" si="0"/>
        <v>7816</v>
      </c>
      <c r="E19" s="97">
        <v>2584</v>
      </c>
      <c r="F19" s="12" t="s">
        <v>40</v>
      </c>
      <c r="G19" s="12" t="s">
        <v>231</v>
      </c>
    </row>
    <row r="20" spans="1:7" ht="18.75">
      <c r="A20" s="72">
        <v>12</v>
      </c>
      <c r="B20" s="50" t="s">
        <v>336</v>
      </c>
      <c r="C20" s="105">
        <v>3000</v>
      </c>
      <c r="D20" s="100">
        <f t="shared" si="0"/>
        <v>2728</v>
      </c>
      <c r="E20" s="100">
        <v>272</v>
      </c>
      <c r="F20" s="50" t="s">
        <v>47</v>
      </c>
      <c r="G20" s="50" t="s">
        <v>231</v>
      </c>
    </row>
    <row r="21" spans="1:7" ht="18.75">
      <c r="A21" s="90">
        <v>13</v>
      </c>
      <c r="B21" s="12" t="s">
        <v>337</v>
      </c>
      <c r="C21" s="85">
        <v>150000</v>
      </c>
      <c r="D21" s="97">
        <f t="shared" si="0"/>
        <v>142250</v>
      </c>
      <c r="E21" s="97">
        <v>7750</v>
      </c>
      <c r="F21" s="12" t="s">
        <v>41</v>
      </c>
      <c r="G21" s="12" t="s">
        <v>231</v>
      </c>
    </row>
    <row r="22" spans="1:7" ht="18.75">
      <c r="A22" s="72">
        <v>14</v>
      </c>
      <c r="B22" s="12" t="s">
        <v>338</v>
      </c>
      <c r="C22" s="85">
        <v>30000</v>
      </c>
      <c r="D22" s="97">
        <f t="shared" si="0"/>
        <v>28888</v>
      </c>
      <c r="E22" s="97">
        <v>1112</v>
      </c>
      <c r="F22" s="12" t="s">
        <v>55</v>
      </c>
      <c r="G22" s="12" t="s">
        <v>231</v>
      </c>
    </row>
    <row r="23" spans="1:7" ht="18.75">
      <c r="A23" s="90">
        <v>15</v>
      </c>
      <c r="B23" s="12" t="s">
        <v>339</v>
      </c>
      <c r="C23" s="85">
        <v>281695</v>
      </c>
      <c r="D23" s="97">
        <f t="shared" si="0"/>
        <v>244048</v>
      </c>
      <c r="E23" s="97">
        <v>37647</v>
      </c>
      <c r="F23" s="12" t="s">
        <v>56</v>
      </c>
      <c r="G23" s="12" t="s">
        <v>231</v>
      </c>
    </row>
    <row r="24" spans="1:7" ht="18.75">
      <c r="A24" s="72">
        <v>16</v>
      </c>
      <c r="B24" s="12" t="s">
        <v>340</v>
      </c>
      <c r="C24" s="85">
        <v>10000</v>
      </c>
      <c r="D24" s="97">
        <f t="shared" si="0"/>
        <v>8960</v>
      </c>
      <c r="E24" s="97">
        <v>1040</v>
      </c>
      <c r="F24" s="12" t="s">
        <v>40</v>
      </c>
      <c r="G24" s="12" t="s">
        <v>231</v>
      </c>
    </row>
    <row r="25" spans="1:7" ht="18.75">
      <c r="A25" s="90">
        <v>17</v>
      </c>
      <c r="B25" s="12" t="s">
        <v>341</v>
      </c>
      <c r="C25" s="85">
        <v>100000</v>
      </c>
      <c r="D25" s="97">
        <f t="shared" si="0"/>
        <v>89100</v>
      </c>
      <c r="E25" s="97">
        <v>10900</v>
      </c>
      <c r="F25" s="12" t="s">
        <v>216</v>
      </c>
      <c r="G25" s="12" t="s">
        <v>231</v>
      </c>
    </row>
    <row r="26" spans="1:7" ht="18.75">
      <c r="A26" s="72">
        <v>18</v>
      </c>
      <c r="B26" s="12" t="s">
        <v>342</v>
      </c>
      <c r="C26" s="85">
        <v>3600</v>
      </c>
      <c r="D26" s="97">
        <f t="shared" si="0"/>
        <v>1094</v>
      </c>
      <c r="E26" s="97">
        <v>2506</v>
      </c>
      <c r="F26" s="12" t="s">
        <v>216</v>
      </c>
      <c r="G26" s="12" t="s">
        <v>231</v>
      </c>
    </row>
    <row r="27" spans="1:7" ht="18.75">
      <c r="A27" s="90">
        <v>19</v>
      </c>
      <c r="B27" s="12" t="s">
        <v>136</v>
      </c>
      <c r="C27" s="85">
        <v>18000</v>
      </c>
      <c r="D27" s="97">
        <f t="shared" si="0"/>
        <v>13100</v>
      </c>
      <c r="E27" s="97">
        <v>4900</v>
      </c>
      <c r="F27" s="12" t="s">
        <v>60</v>
      </c>
      <c r="G27" s="12" t="s">
        <v>231</v>
      </c>
    </row>
    <row r="28" spans="1:7" ht="18.75">
      <c r="A28" s="72">
        <v>20</v>
      </c>
      <c r="B28" s="12" t="s">
        <v>343</v>
      </c>
      <c r="C28" s="85">
        <v>13100</v>
      </c>
      <c r="D28" s="97">
        <f t="shared" si="0"/>
        <v>5400</v>
      </c>
      <c r="E28" s="97">
        <v>7700</v>
      </c>
      <c r="F28" s="12" t="s">
        <v>344</v>
      </c>
      <c r="G28" s="12" t="s">
        <v>231</v>
      </c>
    </row>
    <row r="29" spans="1:7" ht="18.75">
      <c r="A29" s="90">
        <v>21</v>
      </c>
      <c r="B29" s="12" t="s">
        <v>63</v>
      </c>
      <c r="C29" s="85">
        <v>6480</v>
      </c>
      <c r="D29" s="97">
        <f t="shared" si="0"/>
        <v>2477</v>
      </c>
      <c r="E29" s="97">
        <v>4003</v>
      </c>
      <c r="F29" s="12" t="s">
        <v>39</v>
      </c>
      <c r="G29" s="12" t="s">
        <v>231</v>
      </c>
    </row>
    <row r="30" spans="1:7" ht="18.75">
      <c r="A30" s="72">
        <v>22</v>
      </c>
      <c r="B30" s="12" t="s">
        <v>345</v>
      </c>
      <c r="C30" s="85">
        <v>2200</v>
      </c>
      <c r="D30" s="97">
        <f t="shared" si="0"/>
        <v>2184</v>
      </c>
      <c r="E30" s="97">
        <v>16</v>
      </c>
      <c r="F30" s="12" t="s">
        <v>35</v>
      </c>
      <c r="G30" s="12" t="s">
        <v>231</v>
      </c>
    </row>
    <row r="31" spans="1:7" ht="18.75">
      <c r="A31" s="90">
        <v>23</v>
      </c>
      <c r="B31" s="12" t="s">
        <v>346</v>
      </c>
      <c r="C31" s="85">
        <v>22500</v>
      </c>
      <c r="D31" s="97">
        <f t="shared" si="0"/>
        <v>7828</v>
      </c>
      <c r="E31" s="97">
        <v>14672</v>
      </c>
      <c r="F31" s="12" t="s">
        <v>347</v>
      </c>
      <c r="G31" s="12" t="s">
        <v>231</v>
      </c>
    </row>
    <row r="32" spans="1:7" ht="18.75">
      <c r="A32" s="72">
        <v>24</v>
      </c>
      <c r="B32" s="12" t="s">
        <v>348</v>
      </c>
      <c r="C32" s="85">
        <v>2300</v>
      </c>
      <c r="D32" s="97">
        <f t="shared" si="0"/>
        <v>0</v>
      </c>
      <c r="E32" s="97">
        <v>2300</v>
      </c>
      <c r="F32" s="12" t="s">
        <v>44</v>
      </c>
      <c r="G32" s="12" t="s">
        <v>231</v>
      </c>
    </row>
    <row r="33" spans="1:7" ht="18.75">
      <c r="A33" s="90">
        <v>25</v>
      </c>
      <c r="B33" s="12" t="s">
        <v>349</v>
      </c>
      <c r="C33" s="85">
        <v>12480</v>
      </c>
      <c r="D33" s="97">
        <f t="shared" si="0"/>
        <v>12032</v>
      </c>
      <c r="E33" s="97">
        <v>448</v>
      </c>
      <c r="F33" s="12" t="s">
        <v>66</v>
      </c>
      <c r="G33" s="12" t="s">
        <v>231</v>
      </c>
    </row>
    <row r="34" spans="1:7" ht="18.75">
      <c r="A34" s="72">
        <v>26</v>
      </c>
      <c r="B34" s="12" t="s">
        <v>350</v>
      </c>
      <c r="C34" s="85">
        <v>39000</v>
      </c>
      <c r="D34" s="97">
        <f t="shared" si="0"/>
        <v>38932</v>
      </c>
      <c r="E34" s="97">
        <v>68</v>
      </c>
      <c r="F34" s="12" t="s">
        <v>74</v>
      </c>
      <c r="G34" s="12" t="s">
        <v>231</v>
      </c>
    </row>
    <row r="35" spans="1:7" ht="18.75">
      <c r="A35" s="90">
        <v>27</v>
      </c>
      <c r="B35" s="12" t="s">
        <v>77</v>
      </c>
      <c r="C35" s="85">
        <v>1698</v>
      </c>
      <c r="D35" s="97">
        <f t="shared" si="0"/>
        <v>1318</v>
      </c>
      <c r="E35" s="97">
        <v>380</v>
      </c>
      <c r="F35" s="12" t="s">
        <v>78</v>
      </c>
      <c r="G35" s="12" t="s">
        <v>231</v>
      </c>
    </row>
    <row r="36" spans="1:7" ht="18.75">
      <c r="A36" s="72">
        <v>28</v>
      </c>
      <c r="B36" s="12" t="s">
        <v>351</v>
      </c>
      <c r="C36" s="85">
        <v>8000</v>
      </c>
      <c r="D36" s="97">
        <f t="shared" si="0"/>
        <v>6500</v>
      </c>
      <c r="E36" s="97">
        <v>1500</v>
      </c>
      <c r="F36" s="12" t="s">
        <v>55</v>
      </c>
      <c r="G36" s="12" t="s">
        <v>231</v>
      </c>
    </row>
    <row r="37" spans="1:7" ht="18.75">
      <c r="A37" s="90">
        <v>29</v>
      </c>
      <c r="B37" s="12" t="s">
        <v>330</v>
      </c>
      <c r="C37" s="85">
        <v>5000</v>
      </c>
      <c r="D37" s="97">
        <f t="shared" si="0"/>
        <v>0</v>
      </c>
      <c r="E37" s="97">
        <v>5000</v>
      </c>
      <c r="F37" s="12" t="s">
        <v>227</v>
      </c>
      <c r="G37" s="12" t="s">
        <v>231</v>
      </c>
    </row>
    <row r="38" spans="1:7" ht="18.75">
      <c r="A38" s="72">
        <v>30</v>
      </c>
      <c r="B38" s="12" t="s">
        <v>352</v>
      </c>
      <c r="C38" s="85">
        <v>3000</v>
      </c>
      <c r="D38" s="97">
        <f t="shared" si="0"/>
        <v>2828</v>
      </c>
      <c r="E38" s="97">
        <v>172</v>
      </c>
      <c r="F38" s="12" t="s">
        <v>43</v>
      </c>
      <c r="G38" s="12" t="s">
        <v>231</v>
      </c>
    </row>
    <row r="39" spans="1:7" ht="18.75">
      <c r="A39" s="90">
        <v>31</v>
      </c>
      <c r="B39" s="12" t="s">
        <v>77</v>
      </c>
      <c r="C39" s="85">
        <v>1800</v>
      </c>
      <c r="D39" s="97">
        <f t="shared" si="0"/>
        <v>1414</v>
      </c>
      <c r="E39" s="97">
        <v>386</v>
      </c>
      <c r="F39" s="12" t="s">
        <v>78</v>
      </c>
      <c r="G39" s="12" t="s">
        <v>231</v>
      </c>
    </row>
    <row r="40" spans="1:7" ht="18.75">
      <c r="A40" s="72">
        <v>32</v>
      </c>
      <c r="B40" s="12" t="s">
        <v>109</v>
      </c>
      <c r="C40" s="85">
        <v>7000</v>
      </c>
      <c r="D40" s="97">
        <f t="shared" si="0"/>
        <v>4240</v>
      </c>
      <c r="E40" s="97">
        <v>2760</v>
      </c>
      <c r="F40" s="12" t="s">
        <v>39</v>
      </c>
      <c r="G40" s="12" t="s">
        <v>231</v>
      </c>
    </row>
    <row r="41" spans="1:7" ht="18.75">
      <c r="A41" s="90">
        <v>33</v>
      </c>
      <c r="B41" s="12" t="s">
        <v>353</v>
      </c>
      <c r="C41" s="85">
        <v>6900</v>
      </c>
      <c r="D41" s="97">
        <f t="shared" si="0"/>
        <v>5200</v>
      </c>
      <c r="E41" s="97">
        <v>1700</v>
      </c>
      <c r="F41" s="12" t="s">
        <v>60</v>
      </c>
      <c r="G41" s="12" t="s">
        <v>231</v>
      </c>
    </row>
    <row r="42" spans="1:7" ht="18.75">
      <c r="A42" s="72">
        <v>34</v>
      </c>
      <c r="B42" s="12" t="s">
        <v>381</v>
      </c>
      <c r="C42" s="85">
        <v>4000</v>
      </c>
      <c r="D42" s="97">
        <f t="shared" si="0"/>
        <v>2432</v>
      </c>
      <c r="E42" s="97">
        <v>1568</v>
      </c>
      <c r="F42" s="12" t="s">
        <v>208</v>
      </c>
      <c r="G42" s="12" t="s">
        <v>231</v>
      </c>
    </row>
    <row r="43" spans="1:7" ht="18.75">
      <c r="A43" s="90">
        <v>35</v>
      </c>
      <c r="B43" s="12" t="s">
        <v>382</v>
      </c>
      <c r="C43" s="85">
        <v>2600</v>
      </c>
      <c r="D43" s="97">
        <f t="shared" si="0"/>
        <v>2528</v>
      </c>
      <c r="E43" s="99">
        <v>72</v>
      </c>
      <c r="F43" s="12" t="s">
        <v>60</v>
      </c>
      <c r="G43" s="12" t="s">
        <v>231</v>
      </c>
    </row>
    <row r="44" spans="1:7" ht="18.75">
      <c r="A44" s="72"/>
      <c r="B44" s="12" t="s">
        <v>384</v>
      </c>
      <c r="C44" s="85"/>
      <c r="D44" s="97"/>
      <c r="E44" s="101">
        <f>SUM(E9:E43)</f>
        <v>183448.58000000002</v>
      </c>
      <c r="F44" s="12"/>
      <c r="G44" s="12"/>
    </row>
    <row r="45" spans="1:7" ht="18.75">
      <c r="A45" s="72"/>
      <c r="B45" s="12"/>
      <c r="C45" s="85"/>
      <c r="D45" s="97"/>
      <c r="E45" s="100"/>
      <c r="F45" s="12"/>
      <c r="G45" s="12"/>
    </row>
    <row r="46" spans="1:7" ht="18.75">
      <c r="A46" s="72">
        <v>1</v>
      </c>
      <c r="B46" s="12" t="s">
        <v>355</v>
      </c>
      <c r="C46" s="85">
        <v>3000</v>
      </c>
      <c r="D46" s="97">
        <f t="shared" si="0"/>
        <v>2640</v>
      </c>
      <c r="E46" s="97">
        <v>360</v>
      </c>
      <c r="F46" s="12" t="s">
        <v>39</v>
      </c>
      <c r="G46" s="12" t="s">
        <v>354</v>
      </c>
    </row>
    <row r="47" spans="1:7" ht="18.75">
      <c r="A47" s="72">
        <v>2</v>
      </c>
      <c r="B47" s="12" t="s">
        <v>146</v>
      </c>
      <c r="C47" s="85">
        <v>485000</v>
      </c>
      <c r="D47" s="97">
        <f t="shared" si="0"/>
        <v>480624</v>
      </c>
      <c r="E47" s="97">
        <v>4376</v>
      </c>
      <c r="F47" s="12" t="s">
        <v>39</v>
      </c>
      <c r="G47" s="12" t="s">
        <v>354</v>
      </c>
    </row>
    <row r="48" spans="1:7" ht="18.75">
      <c r="A48" s="72">
        <v>3</v>
      </c>
      <c r="B48" s="12" t="s">
        <v>356</v>
      </c>
      <c r="C48" s="85">
        <v>6400</v>
      </c>
      <c r="D48" s="97">
        <f t="shared" si="0"/>
        <v>4800</v>
      </c>
      <c r="E48" s="97">
        <v>1600</v>
      </c>
      <c r="F48" s="12" t="s">
        <v>39</v>
      </c>
      <c r="G48" s="12" t="s">
        <v>354</v>
      </c>
    </row>
    <row r="49" spans="1:7" ht="18.75">
      <c r="A49" s="72">
        <v>4</v>
      </c>
      <c r="B49" s="12" t="s">
        <v>104</v>
      </c>
      <c r="C49" s="85">
        <v>2500</v>
      </c>
      <c r="D49" s="97">
        <f t="shared" si="0"/>
        <v>2480</v>
      </c>
      <c r="E49" s="99">
        <v>20</v>
      </c>
      <c r="F49" s="12" t="s">
        <v>39</v>
      </c>
      <c r="G49" s="12" t="s">
        <v>354</v>
      </c>
    </row>
    <row r="50" spans="1:7" ht="18.75">
      <c r="A50" s="72"/>
      <c r="B50" s="12" t="s">
        <v>384</v>
      </c>
      <c r="C50" s="85"/>
      <c r="D50" s="97"/>
      <c r="E50" s="101">
        <f>SUM(E46:E49)</f>
        <v>6356</v>
      </c>
      <c r="F50" s="12"/>
      <c r="G50" s="12"/>
    </row>
    <row r="51" spans="1:7" ht="18.75">
      <c r="A51" s="72"/>
      <c r="B51" s="12"/>
      <c r="C51" s="85"/>
      <c r="D51" s="97"/>
      <c r="E51" s="100"/>
      <c r="F51" s="12"/>
      <c r="G51" s="12"/>
    </row>
    <row r="52" spans="1:7" ht="18.75">
      <c r="A52" s="72">
        <v>1</v>
      </c>
      <c r="B52" s="12" t="s">
        <v>357</v>
      </c>
      <c r="C52" s="85">
        <v>70000</v>
      </c>
      <c r="D52" s="97">
        <f t="shared" si="0"/>
        <v>69975</v>
      </c>
      <c r="E52" s="97">
        <v>25</v>
      </c>
      <c r="F52" s="12" t="s">
        <v>45</v>
      </c>
      <c r="G52" s="12" t="s">
        <v>211</v>
      </c>
    </row>
    <row r="53" spans="1:7" ht="18.75">
      <c r="A53" s="72">
        <v>2</v>
      </c>
      <c r="B53" s="12" t="s">
        <v>358</v>
      </c>
      <c r="C53" s="85">
        <v>5500</v>
      </c>
      <c r="D53" s="97">
        <f t="shared" si="0"/>
        <v>3040</v>
      </c>
      <c r="E53" s="97">
        <v>2460</v>
      </c>
      <c r="F53" s="12" t="s">
        <v>38</v>
      </c>
      <c r="G53" s="12" t="s">
        <v>211</v>
      </c>
    </row>
    <row r="54" spans="1:7" ht="18.75">
      <c r="A54" s="72">
        <v>3</v>
      </c>
      <c r="B54" s="12" t="s">
        <v>194</v>
      </c>
      <c r="C54" s="85">
        <v>92000</v>
      </c>
      <c r="D54" s="97">
        <f t="shared" si="0"/>
        <v>10998</v>
      </c>
      <c r="E54" s="97">
        <v>81002</v>
      </c>
      <c r="F54" s="12" t="s">
        <v>45</v>
      </c>
      <c r="G54" s="12" t="s">
        <v>211</v>
      </c>
    </row>
    <row r="55" spans="1:7" ht="18.75">
      <c r="A55" s="72">
        <v>4</v>
      </c>
      <c r="B55" s="12" t="s">
        <v>195</v>
      </c>
      <c r="C55" s="85">
        <v>65000</v>
      </c>
      <c r="D55" s="97">
        <f t="shared" si="0"/>
        <v>0</v>
      </c>
      <c r="E55" s="97">
        <v>65000</v>
      </c>
      <c r="F55" s="12" t="s">
        <v>45</v>
      </c>
      <c r="G55" s="12" t="s">
        <v>211</v>
      </c>
    </row>
    <row r="56" spans="1:7" ht="18.75">
      <c r="A56" s="72">
        <v>5</v>
      </c>
      <c r="B56" s="12" t="s">
        <v>289</v>
      </c>
      <c r="C56" s="85">
        <v>83000</v>
      </c>
      <c r="D56" s="97">
        <v>40300</v>
      </c>
      <c r="E56" s="99">
        <f>C56-D56</f>
        <v>42700</v>
      </c>
      <c r="F56" s="12" t="s">
        <v>45</v>
      </c>
      <c r="G56" s="12" t="s">
        <v>211</v>
      </c>
    </row>
    <row r="57" spans="1:7" ht="18.75">
      <c r="A57" s="72"/>
      <c r="B57" s="12" t="s">
        <v>384</v>
      </c>
      <c r="C57" s="85"/>
      <c r="D57" s="97"/>
      <c r="E57" s="101">
        <f>SUM(E52:E56)</f>
        <v>191187</v>
      </c>
      <c r="F57" s="12"/>
      <c r="G57" s="12"/>
    </row>
    <row r="58" spans="1:7" ht="18.75">
      <c r="A58" s="72"/>
      <c r="B58" s="12"/>
      <c r="C58" s="85"/>
      <c r="D58" s="97"/>
      <c r="E58" s="100"/>
      <c r="F58" s="12"/>
      <c r="G58" s="12"/>
    </row>
    <row r="59" spans="1:7" ht="18.75">
      <c r="A59" s="72">
        <v>1</v>
      </c>
      <c r="B59" s="12" t="s">
        <v>153</v>
      </c>
      <c r="C59" s="85">
        <v>47500</v>
      </c>
      <c r="D59" s="97">
        <f t="shared" si="0"/>
        <v>45000</v>
      </c>
      <c r="E59" s="97">
        <v>2500</v>
      </c>
      <c r="F59" s="12" t="s">
        <v>45</v>
      </c>
      <c r="G59" s="12" t="s">
        <v>210</v>
      </c>
    </row>
    <row r="60" spans="1:7" ht="18.75">
      <c r="A60" s="72">
        <v>2</v>
      </c>
      <c r="B60" s="12" t="s">
        <v>153</v>
      </c>
      <c r="C60" s="85">
        <v>47500</v>
      </c>
      <c r="D60" s="97">
        <f t="shared" si="0"/>
        <v>45000</v>
      </c>
      <c r="E60" s="97">
        <v>2500</v>
      </c>
      <c r="F60" s="12" t="s">
        <v>347</v>
      </c>
      <c r="G60" s="12" t="s">
        <v>210</v>
      </c>
    </row>
    <row r="61" spans="1:7" ht="18.75">
      <c r="A61" s="72">
        <v>3</v>
      </c>
      <c r="B61" s="12" t="s">
        <v>359</v>
      </c>
      <c r="C61" s="85">
        <v>9600</v>
      </c>
      <c r="D61" s="97">
        <f t="shared" si="0"/>
        <v>7880</v>
      </c>
      <c r="E61" s="97">
        <v>1720</v>
      </c>
      <c r="F61" s="12" t="s">
        <v>39</v>
      </c>
      <c r="G61" s="12" t="s">
        <v>210</v>
      </c>
    </row>
    <row r="62" spans="1:7" ht="18.75">
      <c r="A62" s="72">
        <v>4</v>
      </c>
      <c r="B62" s="12" t="s">
        <v>64</v>
      </c>
      <c r="C62" s="85">
        <v>4800</v>
      </c>
      <c r="D62" s="97">
        <f t="shared" si="0"/>
        <v>4480</v>
      </c>
      <c r="E62" s="97">
        <v>320</v>
      </c>
      <c r="F62" s="12" t="s">
        <v>45</v>
      </c>
      <c r="G62" s="12" t="s">
        <v>210</v>
      </c>
    </row>
    <row r="63" spans="1:7" ht="18.75">
      <c r="A63" s="72">
        <v>5</v>
      </c>
      <c r="B63" s="12" t="s">
        <v>82</v>
      </c>
      <c r="C63" s="85">
        <v>2000</v>
      </c>
      <c r="D63" s="97">
        <f t="shared" si="0"/>
        <v>1270</v>
      </c>
      <c r="E63" s="97">
        <v>730</v>
      </c>
      <c r="F63" s="12" t="s">
        <v>56</v>
      </c>
      <c r="G63" s="12" t="s">
        <v>210</v>
      </c>
    </row>
    <row r="64" spans="1:7" ht="18.75">
      <c r="A64" s="72">
        <v>6</v>
      </c>
      <c r="B64" s="12" t="s">
        <v>102</v>
      </c>
      <c r="C64" s="85">
        <v>40000</v>
      </c>
      <c r="D64" s="97">
        <f t="shared" si="0"/>
        <v>0</v>
      </c>
      <c r="E64" s="97">
        <v>40000</v>
      </c>
      <c r="F64" s="12" t="s">
        <v>38</v>
      </c>
      <c r="G64" s="12" t="s">
        <v>210</v>
      </c>
    </row>
    <row r="65" spans="1:7" ht="18.75">
      <c r="A65" s="72">
        <v>7</v>
      </c>
      <c r="B65" s="12" t="s">
        <v>360</v>
      </c>
      <c r="C65" s="85">
        <v>4000</v>
      </c>
      <c r="D65" s="97">
        <f t="shared" si="0"/>
        <v>2932</v>
      </c>
      <c r="E65" s="99">
        <v>1068</v>
      </c>
      <c r="F65" s="12" t="s">
        <v>46</v>
      </c>
      <c r="G65" s="12" t="s">
        <v>210</v>
      </c>
    </row>
    <row r="66" spans="1:7" ht="18.75">
      <c r="A66" s="72">
        <v>8</v>
      </c>
      <c r="B66" s="12" t="s">
        <v>154</v>
      </c>
      <c r="C66" s="85">
        <v>5000</v>
      </c>
      <c r="D66" s="97">
        <f t="shared" si="0"/>
        <v>4996</v>
      </c>
      <c r="E66" s="109">
        <v>4</v>
      </c>
      <c r="F66" s="12" t="s">
        <v>347</v>
      </c>
      <c r="G66" s="12" t="s">
        <v>210</v>
      </c>
    </row>
    <row r="67" spans="1:7" ht="18.75">
      <c r="A67" s="72">
        <v>9</v>
      </c>
      <c r="B67" s="12" t="s">
        <v>383</v>
      </c>
      <c r="C67" s="85">
        <v>1940</v>
      </c>
      <c r="D67" s="97">
        <f t="shared" si="0"/>
        <v>0</v>
      </c>
      <c r="E67" s="109">
        <v>1940</v>
      </c>
      <c r="F67" s="12" t="s">
        <v>46</v>
      </c>
      <c r="G67" s="12" t="s">
        <v>210</v>
      </c>
    </row>
    <row r="68" spans="1:7" ht="18.75">
      <c r="A68" s="72"/>
      <c r="B68" s="12" t="s">
        <v>384</v>
      </c>
      <c r="C68" s="85"/>
      <c r="D68" s="97"/>
      <c r="E68" s="101">
        <f>SUM(E59:E67)</f>
        <v>50782</v>
      </c>
      <c r="F68" s="12"/>
      <c r="G68" s="12"/>
    </row>
    <row r="69" spans="1:7" ht="18.75">
      <c r="A69" s="72"/>
      <c r="B69" s="12"/>
      <c r="C69" s="85"/>
      <c r="D69" s="97"/>
      <c r="E69" s="100"/>
      <c r="F69" s="12"/>
      <c r="G69" s="12"/>
    </row>
    <row r="70" spans="1:7" ht="18.75">
      <c r="A70" s="72">
        <v>1</v>
      </c>
      <c r="B70" s="12" t="s">
        <v>196</v>
      </c>
      <c r="C70" s="85">
        <v>45000</v>
      </c>
      <c r="D70" s="97">
        <f t="shared" si="0"/>
        <v>3742</v>
      </c>
      <c r="E70" s="97">
        <v>41258</v>
      </c>
      <c r="F70" s="12" t="s">
        <v>54</v>
      </c>
      <c r="G70" s="12" t="s">
        <v>204</v>
      </c>
    </row>
    <row r="71" spans="1:7" ht="18.75">
      <c r="A71" s="72">
        <v>2</v>
      </c>
      <c r="B71" s="12" t="s">
        <v>361</v>
      </c>
      <c r="C71" s="85">
        <v>450000</v>
      </c>
      <c r="D71" s="97">
        <f t="shared" si="0"/>
        <v>435546</v>
      </c>
      <c r="E71" s="97">
        <v>14454</v>
      </c>
      <c r="F71" s="12" t="s">
        <v>54</v>
      </c>
      <c r="G71" s="12" t="s">
        <v>204</v>
      </c>
    </row>
    <row r="72" spans="1:7" ht="18.75">
      <c r="A72" s="72">
        <v>3</v>
      </c>
      <c r="B72" s="12" t="s">
        <v>362</v>
      </c>
      <c r="C72" s="85">
        <v>360000</v>
      </c>
      <c r="D72" s="97">
        <f t="shared" si="0"/>
        <v>359120</v>
      </c>
      <c r="E72" s="97">
        <v>880</v>
      </c>
      <c r="F72" s="12" t="s">
        <v>54</v>
      </c>
      <c r="G72" s="12" t="s">
        <v>204</v>
      </c>
    </row>
    <row r="73" spans="1:7" ht="18.75">
      <c r="A73" s="72">
        <v>4</v>
      </c>
      <c r="B73" s="12" t="s">
        <v>363</v>
      </c>
      <c r="C73" s="85">
        <v>6000</v>
      </c>
      <c r="D73" s="97">
        <f t="shared" si="0"/>
        <v>5920</v>
      </c>
      <c r="E73" s="97">
        <v>80</v>
      </c>
      <c r="F73" s="12" t="s">
        <v>69</v>
      </c>
      <c r="G73" s="12" t="s">
        <v>204</v>
      </c>
    </row>
    <row r="74" spans="1:7" ht="18.75">
      <c r="A74" s="72">
        <v>5</v>
      </c>
      <c r="B74" s="12" t="s">
        <v>166</v>
      </c>
      <c r="C74" s="85">
        <v>130000</v>
      </c>
      <c r="D74" s="97">
        <f t="shared" si="0"/>
        <v>122080</v>
      </c>
      <c r="E74" s="97">
        <v>7920</v>
      </c>
      <c r="F74" s="12" t="s">
        <v>54</v>
      </c>
      <c r="G74" s="12" t="s">
        <v>204</v>
      </c>
    </row>
    <row r="75" spans="1:7" ht="18.75">
      <c r="A75" s="72">
        <v>6</v>
      </c>
      <c r="B75" s="12" t="s">
        <v>197</v>
      </c>
      <c r="C75" s="85">
        <v>65000</v>
      </c>
      <c r="D75" s="97">
        <f t="shared" si="0"/>
        <v>40718</v>
      </c>
      <c r="E75" s="99">
        <v>24282</v>
      </c>
      <c r="F75" s="12" t="s">
        <v>76</v>
      </c>
      <c r="G75" s="12" t="s">
        <v>204</v>
      </c>
    </row>
    <row r="76" spans="1:7" ht="18.75">
      <c r="A76" s="72"/>
      <c r="B76" s="12" t="s">
        <v>384</v>
      </c>
      <c r="C76" s="85"/>
      <c r="D76" s="97"/>
      <c r="E76" s="101">
        <f>SUM(E70:E75)</f>
        <v>88874</v>
      </c>
      <c r="F76" s="12"/>
      <c r="G76" s="12"/>
    </row>
    <row r="77" spans="1:7" ht="18.75">
      <c r="A77" s="72"/>
      <c r="B77" s="12"/>
      <c r="C77" s="85"/>
      <c r="D77" s="97"/>
      <c r="E77" s="100"/>
      <c r="F77" s="12"/>
      <c r="G77" s="12"/>
    </row>
    <row r="78" spans="1:7" ht="18.75">
      <c r="A78" s="72">
        <v>1</v>
      </c>
      <c r="B78" s="12" t="s">
        <v>385</v>
      </c>
      <c r="C78" s="85">
        <v>2440</v>
      </c>
      <c r="D78" s="97">
        <v>1234</v>
      </c>
      <c r="E78" s="97">
        <f>C78-D78</f>
        <v>1206</v>
      </c>
      <c r="F78" s="12" t="s">
        <v>46</v>
      </c>
      <c r="G78" s="12" t="s">
        <v>202</v>
      </c>
    </row>
    <row r="79" spans="1:7" ht="18.75">
      <c r="A79" s="72">
        <v>2</v>
      </c>
      <c r="B79" s="12" t="s">
        <v>372</v>
      </c>
      <c r="C79" s="85">
        <v>7020</v>
      </c>
      <c r="D79" s="97">
        <f aca="true" t="shared" si="1" ref="D79:D85">C79-E79</f>
        <v>3040</v>
      </c>
      <c r="E79" s="99">
        <v>3980</v>
      </c>
      <c r="F79" s="12" t="s">
        <v>40</v>
      </c>
      <c r="G79" s="12" t="s">
        <v>202</v>
      </c>
    </row>
    <row r="80" spans="1:7" ht="18.75">
      <c r="A80" s="72"/>
      <c r="B80" s="12" t="s">
        <v>384</v>
      </c>
      <c r="C80" s="85"/>
      <c r="D80" s="97"/>
      <c r="E80" s="101">
        <f>SUM(E78:E79)</f>
        <v>5186</v>
      </c>
      <c r="F80" s="12"/>
      <c r="G80" s="12"/>
    </row>
    <row r="81" spans="1:7" ht="18.75">
      <c r="A81" s="72"/>
      <c r="B81" s="12"/>
      <c r="C81" s="85"/>
      <c r="D81" s="97"/>
      <c r="E81" s="100"/>
      <c r="F81" s="12"/>
      <c r="G81" s="12"/>
    </row>
    <row r="82" spans="1:7" ht="18.75">
      <c r="A82" s="72">
        <v>1</v>
      </c>
      <c r="B82" s="12" t="s">
        <v>80</v>
      </c>
      <c r="C82" s="85">
        <v>45000</v>
      </c>
      <c r="D82" s="97">
        <v>44530</v>
      </c>
      <c r="E82" s="97">
        <f>C82-D82</f>
        <v>470</v>
      </c>
      <c r="F82" s="12" t="s">
        <v>208</v>
      </c>
      <c r="G82" s="12" t="s">
        <v>206</v>
      </c>
    </row>
    <row r="83" spans="1:7" ht="18.75">
      <c r="A83" s="72">
        <v>2</v>
      </c>
      <c r="B83" s="12" t="s">
        <v>205</v>
      </c>
      <c r="C83" s="85">
        <v>123000</v>
      </c>
      <c r="D83" s="97">
        <f t="shared" si="1"/>
        <v>105648</v>
      </c>
      <c r="E83" s="97">
        <v>17352</v>
      </c>
      <c r="F83" s="12" t="s">
        <v>208</v>
      </c>
      <c r="G83" s="12" t="s">
        <v>206</v>
      </c>
    </row>
    <row r="84" spans="1:7" ht="18.75">
      <c r="A84" s="72">
        <v>3</v>
      </c>
      <c r="B84" s="12" t="s">
        <v>112</v>
      </c>
      <c r="C84" s="85">
        <v>4000</v>
      </c>
      <c r="D84" s="97">
        <f t="shared" si="1"/>
        <v>2520</v>
      </c>
      <c r="E84" s="97">
        <v>1480</v>
      </c>
      <c r="F84" s="12" t="s">
        <v>208</v>
      </c>
      <c r="G84" s="12" t="s">
        <v>206</v>
      </c>
    </row>
    <row r="85" spans="1:7" ht="18.75">
      <c r="A85" s="72">
        <v>4</v>
      </c>
      <c r="B85" s="12" t="s">
        <v>207</v>
      </c>
      <c r="C85" s="85">
        <v>28000</v>
      </c>
      <c r="D85" s="97">
        <f t="shared" si="1"/>
        <v>13516</v>
      </c>
      <c r="E85" s="99">
        <v>14484</v>
      </c>
      <c r="F85" s="12" t="s">
        <v>208</v>
      </c>
      <c r="G85" s="12" t="s">
        <v>206</v>
      </c>
    </row>
    <row r="86" spans="1:7" ht="18.75">
      <c r="A86" s="72"/>
      <c r="B86" s="12" t="s">
        <v>384</v>
      </c>
      <c r="C86" s="85"/>
      <c r="D86" s="97"/>
      <c r="E86" s="101">
        <f>SUM(E82:E85)</f>
        <v>33786</v>
      </c>
      <c r="F86" s="12"/>
      <c r="G86" s="12"/>
    </row>
    <row r="87" spans="1:7" ht="18.75">
      <c r="A87" s="72"/>
      <c r="B87" s="12"/>
      <c r="C87" s="85"/>
      <c r="D87" s="97"/>
      <c r="E87" s="100"/>
      <c r="F87" s="12"/>
      <c r="G87" s="12"/>
    </row>
    <row r="88" spans="1:7" ht="18.75">
      <c r="A88" s="72">
        <v>1</v>
      </c>
      <c r="B88" s="12" t="s">
        <v>364</v>
      </c>
      <c r="C88" s="85">
        <v>59753</v>
      </c>
      <c r="D88" s="97">
        <f t="shared" si="0"/>
        <v>58860</v>
      </c>
      <c r="E88" s="97">
        <v>893</v>
      </c>
      <c r="F88" s="12" t="s">
        <v>39</v>
      </c>
      <c r="G88" s="12" t="s">
        <v>203</v>
      </c>
    </row>
    <row r="89" spans="1:7" ht="18.75">
      <c r="A89" s="72">
        <v>2</v>
      </c>
      <c r="B89" s="12" t="s">
        <v>365</v>
      </c>
      <c r="C89" s="85">
        <v>6660</v>
      </c>
      <c r="D89" s="97">
        <f t="shared" si="0"/>
        <v>4260</v>
      </c>
      <c r="E89" s="97">
        <v>2400</v>
      </c>
      <c r="F89" s="12" t="s">
        <v>44</v>
      </c>
      <c r="G89" s="12" t="s">
        <v>203</v>
      </c>
    </row>
    <row r="90" spans="1:7" ht="18.75">
      <c r="A90" s="72">
        <v>3</v>
      </c>
      <c r="B90" s="12" t="s">
        <v>198</v>
      </c>
      <c r="C90" s="85">
        <v>117000</v>
      </c>
      <c r="D90" s="97">
        <f t="shared" si="0"/>
        <v>8000</v>
      </c>
      <c r="E90" s="97">
        <v>109000</v>
      </c>
      <c r="F90" s="12" t="s">
        <v>61</v>
      </c>
      <c r="G90" s="12" t="s">
        <v>203</v>
      </c>
    </row>
    <row r="91" spans="1:7" ht="18.75">
      <c r="A91" s="72">
        <v>4</v>
      </c>
      <c r="B91" s="12" t="s">
        <v>170</v>
      </c>
      <c r="C91" s="85">
        <v>106080</v>
      </c>
      <c r="D91" s="97">
        <f t="shared" si="0"/>
        <v>88496</v>
      </c>
      <c r="E91" s="97">
        <v>17584</v>
      </c>
      <c r="F91" s="12" t="s">
        <v>44</v>
      </c>
      <c r="G91" s="12" t="s">
        <v>203</v>
      </c>
    </row>
    <row r="92" spans="1:7" ht="18.75">
      <c r="A92" s="72">
        <v>5</v>
      </c>
      <c r="B92" s="12" t="s">
        <v>366</v>
      </c>
      <c r="C92" s="85">
        <v>11960</v>
      </c>
      <c r="D92" s="97">
        <f t="shared" si="0"/>
        <v>6058</v>
      </c>
      <c r="E92" s="97">
        <v>5902</v>
      </c>
      <c r="F92" s="12" t="s">
        <v>61</v>
      </c>
      <c r="G92" s="12" t="s">
        <v>203</v>
      </c>
    </row>
    <row r="93" spans="1:7" ht="18.75">
      <c r="A93" s="72">
        <v>6</v>
      </c>
      <c r="B93" s="12" t="s">
        <v>367</v>
      </c>
      <c r="C93" s="85">
        <v>1800</v>
      </c>
      <c r="D93" s="97">
        <f t="shared" si="0"/>
        <v>0</v>
      </c>
      <c r="E93" s="97">
        <v>1800</v>
      </c>
      <c r="F93" s="12" t="s">
        <v>79</v>
      </c>
      <c r="G93" s="12" t="s">
        <v>203</v>
      </c>
    </row>
    <row r="94" spans="1:7" ht="18.75">
      <c r="A94" s="72">
        <v>7</v>
      </c>
      <c r="B94" s="12" t="s">
        <v>110</v>
      </c>
      <c r="C94" s="85">
        <v>18200</v>
      </c>
      <c r="D94" s="97">
        <f t="shared" si="0"/>
        <v>11020</v>
      </c>
      <c r="E94" s="97">
        <v>7180</v>
      </c>
      <c r="F94" s="12" t="s">
        <v>347</v>
      </c>
      <c r="G94" s="12" t="s">
        <v>203</v>
      </c>
    </row>
    <row r="95" spans="1:7" ht="18.75">
      <c r="A95" s="72">
        <v>8</v>
      </c>
      <c r="B95" s="12" t="s">
        <v>199</v>
      </c>
      <c r="C95" s="85">
        <v>45500</v>
      </c>
      <c r="D95" s="97">
        <f t="shared" si="0"/>
        <v>0</v>
      </c>
      <c r="E95" s="97">
        <v>45500</v>
      </c>
      <c r="F95" s="12" t="s">
        <v>61</v>
      </c>
      <c r="G95" s="12" t="s">
        <v>203</v>
      </c>
    </row>
    <row r="96" spans="1:7" ht="18.75">
      <c r="A96" s="72">
        <v>9</v>
      </c>
      <c r="B96" s="12" t="s">
        <v>200</v>
      </c>
      <c r="C96" s="85">
        <v>358200</v>
      </c>
      <c r="D96" s="97">
        <f t="shared" si="0"/>
        <v>357640</v>
      </c>
      <c r="E96" s="97">
        <v>560</v>
      </c>
      <c r="F96" s="12" t="s">
        <v>62</v>
      </c>
      <c r="G96" s="12" t="s">
        <v>203</v>
      </c>
    </row>
    <row r="97" spans="1:7" ht="18.75">
      <c r="A97" s="72">
        <v>10</v>
      </c>
      <c r="B97" s="12" t="s">
        <v>368</v>
      </c>
      <c r="C97" s="85">
        <v>8000</v>
      </c>
      <c r="D97" s="97">
        <f>C97-E97</f>
        <v>0</v>
      </c>
      <c r="E97" s="97">
        <v>8000</v>
      </c>
      <c r="F97" s="12" t="s">
        <v>103</v>
      </c>
      <c r="G97" s="12" t="s">
        <v>203</v>
      </c>
    </row>
    <row r="98" spans="1:7" ht="18.75">
      <c r="A98" s="72">
        <v>11</v>
      </c>
      <c r="B98" s="12" t="s">
        <v>107</v>
      </c>
      <c r="C98" s="85">
        <v>1800</v>
      </c>
      <c r="D98" s="97">
        <f>C98-E98</f>
        <v>1500</v>
      </c>
      <c r="E98" s="97">
        <v>300</v>
      </c>
      <c r="F98" s="12" t="s">
        <v>369</v>
      </c>
      <c r="G98" s="12" t="s">
        <v>203</v>
      </c>
    </row>
    <row r="99" spans="1:7" ht="18.75">
      <c r="A99" s="72">
        <v>12</v>
      </c>
      <c r="B99" s="12" t="s">
        <v>370</v>
      </c>
      <c r="C99" s="85">
        <v>1640</v>
      </c>
      <c r="D99" s="97">
        <f>C99-E99</f>
        <v>1450</v>
      </c>
      <c r="E99" s="97">
        <v>190</v>
      </c>
      <c r="F99" s="12" t="s">
        <v>111</v>
      </c>
      <c r="G99" s="12" t="s">
        <v>203</v>
      </c>
    </row>
    <row r="100" spans="1:7" ht="18.75">
      <c r="A100" s="72">
        <v>13</v>
      </c>
      <c r="B100" s="12" t="s">
        <v>371</v>
      </c>
      <c r="C100" s="85">
        <v>10800</v>
      </c>
      <c r="D100" s="97">
        <f>C100-E100</f>
        <v>6130</v>
      </c>
      <c r="E100" s="99">
        <v>4670</v>
      </c>
      <c r="F100" s="12" t="s">
        <v>208</v>
      </c>
      <c r="G100" s="12" t="s">
        <v>203</v>
      </c>
    </row>
    <row r="101" spans="1:7" ht="18.75">
      <c r="A101" s="72"/>
      <c r="B101" s="12" t="s">
        <v>384</v>
      </c>
      <c r="C101" s="85"/>
      <c r="D101" s="97"/>
      <c r="E101" s="101">
        <f>SUM(E88:E100)</f>
        <v>203979</v>
      </c>
      <c r="F101" s="12"/>
      <c r="G101" s="12"/>
    </row>
    <row r="102" spans="1:7" ht="19.5" thickBot="1">
      <c r="A102" s="72"/>
      <c r="B102" s="12"/>
      <c r="C102" s="85"/>
      <c r="D102" s="97"/>
      <c r="E102" s="109"/>
      <c r="F102" s="12"/>
      <c r="G102" s="12"/>
    </row>
    <row r="103" spans="1:7" ht="19.5" thickBot="1">
      <c r="A103" s="63"/>
      <c r="B103" s="7" t="s">
        <v>390</v>
      </c>
      <c r="C103" s="84"/>
      <c r="D103" s="110"/>
      <c r="E103" s="112">
        <f>E7+E44+E50+E57+E68+E80+E86+E101</f>
        <v>740305.38</v>
      </c>
      <c r="F103" s="111"/>
      <c r="G103" s="63"/>
    </row>
    <row r="105" ht="18.75">
      <c r="B105" s="91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" customWidth="1"/>
    <col min="2" max="2" width="39.8515625" style="1" customWidth="1"/>
    <col min="3" max="3" width="16.00390625" style="81" customWidth="1"/>
    <col min="4" max="4" width="15.8515625" style="94" customWidth="1"/>
    <col min="5" max="5" width="12.00390625" style="94" customWidth="1"/>
    <col min="6" max="6" width="12.421875" style="1" customWidth="1"/>
    <col min="7" max="16384" width="9.140625" style="1" customWidth="1"/>
  </cols>
  <sheetData>
    <row r="1" spans="1:6" ht="18.75">
      <c r="A1" s="120" t="s">
        <v>392</v>
      </c>
      <c r="B1" s="120"/>
      <c r="C1" s="120"/>
      <c r="D1" s="120"/>
      <c r="E1" s="120"/>
      <c r="F1" s="120"/>
    </row>
    <row r="2" spans="1:6" ht="18.75">
      <c r="A2" s="594" t="s">
        <v>393</v>
      </c>
      <c r="B2" s="594"/>
      <c r="C2" s="594"/>
      <c r="D2" s="594"/>
      <c r="E2" s="594"/>
      <c r="F2" s="594"/>
    </row>
    <row r="3" spans="1:6" ht="21.75" customHeight="1">
      <c r="A3" s="9" t="s">
        <v>8</v>
      </c>
      <c r="B3" s="9" t="s">
        <v>4</v>
      </c>
      <c r="C3" s="82" t="s">
        <v>191</v>
      </c>
      <c r="D3" s="95" t="s">
        <v>192</v>
      </c>
      <c r="E3" s="95" t="s">
        <v>2</v>
      </c>
      <c r="F3" s="9" t="s">
        <v>37</v>
      </c>
    </row>
    <row r="4" spans="1:6" ht="21.75" customHeight="1">
      <c r="A4" s="6">
        <v>1</v>
      </c>
      <c r="B4" s="73" t="s">
        <v>394</v>
      </c>
      <c r="C4" s="116">
        <v>20710470</v>
      </c>
      <c r="D4" s="117">
        <v>20427065.26</v>
      </c>
      <c r="E4" s="117">
        <f>C4-D4</f>
        <v>283404.73999999836</v>
      </c>
      <c r="F4" s="6" t="s">
        <v>36</v>
      </c>
    </row>
    <row r="5" spans="1:6" ht="21.75" customHeight="1">
      <c r="A5" s="72"/>
      <c r="B5" s="72"/>
      <c r="C5" s="118"/>
      <c r="D5" s="119"/>
      <c r="E5" s="119"/>
      <c r="F5" s="72"/>
    </row>
    <row r="6" spans="1:6" ht="21.75" customHeight="1">
      <c r="A6" s="72"/>
      <c r="B6" s="72" t="s">
        <v>395</v>
      </c>
      <c r="C6" s="118"/>
      <c r="D6" s="119"/>
      <c r="E6" s="119"/>
      <c r="F6" s="72"/>
    </row>
    <row r="7" spans="1:6" ht="18.75">
      <c r="A7" s="90">
        <v>1</v>
      </c>
      <c r="B7" s="107" t="s">
        <v>193</v>
      </c>
      <c r="C7" s="108">
        <v>236600</v>
      </c>
      <c r="D7" s="109">
        <f>C7-E7</f>
        <v>225358</v>
      </c>
      <c r="E7" s="109">
        <v>11242</v>
      </c>
      <c r="F7" s="107" t="s">
        <v>52</v>
      </c>
    </row>
    <row r="8" spans="1:6" ht="18.75">
      <c r="A8" s="90"/>
      <c r="B8" s="107" t="s">
        <v>396</v>
      </c>
      <c r="C8" s="108"/>
      <c r="D8" s="109"/>
      <c r="E8" s="109"/>
      <c r="F8" s="107"/>
    </row>
    <row r="9" spans="1:6" ht="18.75">
      <c r="A9" s="72">
        <v>2</v>
      </c>
      <c r="B9" s="12" t="s">
        <v>377</v>
      </c>
      <c r="C9" s="85">
        <v>4000</v>
      </c>
      <c r="D9" s="97">
        <f>C9-E9</f>
        <v>2360</v>
      </c>
      <c r="E9" s="99">
        <v>1640</v>
      </c>
      <c r="F9" s="12" t="s">
        <v>376</v>
      </c>
    </row>
    <row r="10" spans="1:6" ht="18.75">
      <c r="A10" s="72">
        <v>3</v>
      </c>
      <c r="B10" s="12" t="s">
        <v>388</v>
      </c>
      <c r="C10" s="85">
        <v>68816</v>
      </c>
      <c r="D10" s="97">
        <v>16117.2</v>
      </c>
      <c r="E10" s="99">
        <f>C10-D10</f>
        <v>52698.8</v>
      </c>
      <c r="F10" s="12" t="s">
        <v>376</v>
      </c>
    </row>
    <row r="11" spans="1:6" ht="18.75">
      <c r="A11" s="90">
        <v>1</v>
      </c>
      <c r="B11" s="107" t="s">
        <v>389</v>
      </c>
      <c r="C11" s="108">
        <v>786600</v>
      </c>
      <c r="D11" s="97">
        <f>C11-E11</f>
        <v>778263</v>
      </c>
      <c r="E11" s="109">
        <v>8337</v>
      </c>
      <c r="F11" s="107"/>
    </row>
    <row r="12" spans="1:6" ht="18.75">
      <c r="A12" s="72">
        <v>2</v>
      </c>
      <c r="B12" s="12" t="s">
        <v>378</v>
      </c>
      <c r="C12" s="85">
        <v>410000</v>
      </c>
      <c r="D12" s="97">
        <f>C12-E12</f>
        <v>409688.02</v>
      </c>
      <c r="E12" s="97">
        <v>311.98</v>
      </c>
      <c r="F12" s="12"/>
    </row>
    <row r="13" spans="1:6" ht="18.75">
      <c r="A13" s="90">
        <v>3</v>
      </c>
      <c r="B13" s="12" t="s">
        <v>379</v>
      </c>
      <c r="C13" s="85">
        <v>150000</v>
      </c>
      <c r="D13" s="97">
        <v>110220</v>
      </c>
      <c r="E13" s="97">
        <f>C13-D13</f>
        <v>39780</v>
      </c>
      <c r="F13" s="12"/>
    </row>
    <row r="14" spans="1:6" ht="18.75">
      <c r="A14" s="72">
        <v>4</v>
      </c>
      <c r="B14" s="12" t="s">
        <v>380</v>
      </c>
      <c r="C14" s="85">
        <v>8500</v>
      </c>
      <c r="D14" s="97">
        <f aca="true" t="shared" si="0" ref="D14:D98">C14-E14</f>
        <v>6538</v>
      </c>
      <c r="E14" s="97">
        <v>1962</v>
      </c>
      <c r="F14" s="12" t="s">
        <v>54</v>
      </c>
    </row>
    <row r="15" spans="1:6" ht="18.75">
      <c r="A15" s="90">
        <v>5</v>
      </c>
      <c r="B15" s="12" t="s">
        <v>331</v>
      </c>
      <c r="C15" s="85">
        <v>5400</v>
      </c>
      <c r="D15" s="97">
        <f t="shared" si="0"/>
        <v>2820</v>
      </c>
      <c r="E15" s="97">
        <v>2580</v>
      </c>
      <c r="F15" s="12" t="s">
        <v>50</v>
      </c>
    </row>
    <row r="16" spans="1:6" ht="18.75">
      <c r="A16" s="72">
        <v>6</v>
      </c>
      <c r="B16" s="12" t="s">
        <v>330</v>
      </c>
      <c r="C16" s="85">
        <v>40700</v>
      </c>
      <c r="D16" s="97">
        <f t="shared" si="0"/>
        <v>35700</v>
      </c>
      <c r="E16" s="97">
        <v>5000</v>
      </c>
      <c r="F16" s="12" t="s">
        <v>227</v>
      </c>
    </row>
    <row r="17" spans="1:6" ht="18.75">
      <c r="A17" s="90">
        <v>7</v>
      </c>
      <c r="B17" s="12" t="s">
        <v>123</v>
      </c>
      <c r="C17" s="85">
        <v>20000</v>
      </c>
      <c r="D17" s="97">
        <f t="shared" si="0"/>
        <v>8100</v>
      </c>
      <c r="E17" s="97">
        <v>11900</v>
      </c>
      <c r="F17" s="12"/>
    </row>
    <row r="18" spans="1:6" ht="18.75">
      <c r="A18" s="72">
        <v>8</v>
      </c>
      <c r="B18" s="12" t="s">
        <v>332</v>
      </c>
      <c r="C18" s="85">
        <v>3000</v>
      </c>
      <c r="D18" s="97">
        <f t="shared" si="0"/>
        <v>2709.4</v>
      </c>
      <c r="E18" s="97">
        <v>290.6</v>
      </c>
      <c r="F18" s="12" t="s">
        <v>51</v>
      </c>
    </row>
    <row r="19" spans="1:6" ht="18.75">
      <c r="A19" s="90">
        <v>9</v>
      </c>
      <c r="B19" s="12" t="s">
        <v>333</v>
      </c>
      <c r="C19" s="85">
        <v>25000</v>
      </c>
      <c r="D19" s="97">
        <f t="shared" si="0"/>
        <v>23300</v>
      </c>
      <c r="E19" s="97">
        <v>1700</v>
      </c>
      <c r="F19" s="12" t="s">
        <v>227</v>
      </c>
    </row>
    <row r="20" spans="1:6" ht="18.75">
      <c r="A20" s="72">
        <v>10</v>
      </c>
      <c r="B20" s="12" t="s">
        <v>334</v>
      </c>
      <c r="C20" s="85">
        <v>82300</v>
      </c>
      <c r="D20" s="97">
        <f t="shared" si="0"/>
        <v>82169</v>
      </c>
      <c r="E20" s="97">
        <v>131</v>
      </c>
      <c r="F20" s="12" t="s">
        <v>50</v>
      </c>
    </row>
    <row r="21" spans="1:6" ht="18.75">
      <c r="A21" s="90">
        <v>11</v>
      </c>
      <c r="B21" s="12" t="s">
        <v>335</v>
      </c>
      <c r="C21" s="85">
        <v>10400</v>
      </c>
      <c r="D21" s="97">
        <f t="shared" si="0"/>
        <v>7816</v>
      </c>
      <c r="E21" s="97">
        <v>2584</v>
      </c>
      <c r="F21" s="12" t="s">
        <v>40</v>
      </c>
    </row>
    <row r="22" spans="1:6" ht="18.75">
      <c r="A22" s="72">
        <v>12</v>
      </c>
      <c r="B22" s="50" t="s">
        <v>336</v>
      </c>
      <c r="C22" s="105">
        <v>3000</v>
      </c>
      <c r="D22" s="100">
        <f t="shared" si="0"/>
        <v>2728</v>
      </c>
      <c r="E22" s="100">
        <v>272</v>
      </c>
      <c r="F22" s="50" t="s">
        <v>47</v>
      </c>
    </row>
    <row r="23" spans="1:6" ht="18.75">
      <c r="A23" s="90">
        <v>13</v>
      </c>
      <c r="B23" s="12" t="s">
        <v>337</v>
      </c>
      <c r="C23" s="85">
        <v>150000</v>
      </c>
      <c r="D23" s="97">
        <f t="shared" si="0"/>
        <v>142250</v>
      </c>
      <c r="E23" s="97">
        <v>7750</v>
      </c>
      <c r="F23" s="12" t="s">
        <v>41</v>
      </c>
    </row>
    <row r="24" spans="1:6" ht="18.75">
      <c r="A24" s="72">
        <v>14</v>
      </c>
      <c r="B24" s="12" t="s">
        <v>338</v>
      </c>
      <c r="C24" s="85">
        <v>30000</v>
      </c>
      <c r="D24" s="97">
        <f t="shared" si="0"/>
        <v>28888</v>
      </c>
      <c r="E24" s="97">
        <v>1112</v>
      </c>
      <c r="F24" s="12" t="s">
        <v>55</v>
      </c>
    </row>
    <row r="25" spans="1:6" ht="18.75">
      <c r="A25" s="90">
        <v>15</v>
      </c>
      <c r="B25" s="12" t="s">
        <v>339</v>
      </c>
      <c r="C25" s="85">
        <v>281695</v>
      </c>
      <c r="D25" s="97">
        <f t="shared" si="0"/>
        <v>244048</v>
      </c>
      <c r="E25" s="97">
        <v>37647</v>
      </c>
      <c r="F25" s="12" t="s">
        <v>56</v>
      </c>
    </row>
    <row r="26" spans="1:6" ht="18.75">
      <c r="A26" s="72">
        <v>16</v>
      </c>
      <c r="B26" s="12" t="s">
        <v>340</v>
      </c>
      <c r="C26" s="85">
        <v>10000</v>
      </c>
      <c r="D26" s="97">
        <f t="shared" si="0"/>
        <v>8960</v>
      </c>
      <c r="E26" s="97">
        <v>1040</v>
      </c>
      <c r="F26" s="12" t="s">
        <v>40</v>
      </c>
    </row>
    <row r="27" spans="1:6" ht="18.75">
      <c r="A27" s="90">
        <v>17</v>
      </c>
      <c r="B27" s="12" t="s">
        <v>341</v>
      </c>
      <c r="C27" s="85">
        <v>100000</v>
      </c>
      <c r="D27" s="97">
        <f t="shared" si="0"/>
        <v>89100</v>
      </c>
      <c r="E27" s="97">
        <v>10900</v>
      </c>
      <c r="F27" s="12" t="s">
        <v>216</v>
      </c>
    </row>
    <row r="28" spans="1:6" ht="18.75">
      <c r="A28" s="72">
        <v>18</v>
      </c>
      <c r="B28" s="12" t="s">
        <v>342</v>
      </c>
      <c r="C28" s="85">
        <v>3600</v>
      </c>
      <c r="D28" s="97">
        <f t="shared" si="0"/>
        <v>1094</v>
      </c>
      <c r="E28" s="97">
        <v>2506</v>
      </c>
      <c r="F28" s="12" t="s">
        <v>216</v>
      </c>
    </row>
    <row r="29" spans="1:6" ht="18.75">
      <c r="A29" s="90">
        <v>19</v>
      </c>
      <c r="B29" s="12" t="s">
        <v>136</v>
      </c>
      <c r="C29" s="85">
        <v>18000</v>
      </c>
      <c r="D29" s="97">
        <f t="shared" si="0"/>
        <v>13100</v>
      </c>
      <c r="E29" s="97">
        <v>4900</v>
      </c>
      <c r="F29" s="12" t="s">
        <v>60</v>
      </c>
    </row>
    <row r="30" spans="1:6" ht="18.75">
      <c r="A30" s="72">
        <v>20</v>
      </c>
      <c r="B30" s="12" t="s">
        <v>343</v>
      </c>
      <c r="C30" s="85">
        <v>13100</v>
      </c>
      <c r="D30" s="97">
        <f t="shared" si="0"/>
        <v>5400</v>
      </c>
      <c r="E30" s="97">
        <v>7700</v>
      </c>
      <c r="F30" s="12" t="s">
        <v>344</v>
      </c>
    </row>
    <row r="31" spans="1:6" ht="18.75">
      <c r="A31" s="90">
        <v>21</v>
      </c>
      <c r="B31" s="12" t="s">
        <v>63</v>
      </c>
      <c r="C31" s="85">
        <v>6480</v>
      </c>
      <c r="D31" s="97">
        <f t="shared" si="0"/>
        <v>2477</v>
      </c>
      <c r="E31" s="97">
        <v>4003</v>
      </c>
      <c r="F31" s="12" t="s">
        <v>39</v>
      </c>
    </row>
    <row r="32" spans="1:6" ht="18.75">
      <c r="A32" s="72">
        <v>22</v>
      </c>
      <c r="B32" s="12" t="s">
        <v>345</v>
      </c>
      <c r="C32" s="85">
        <v>2200</v>
      </c>
      <c r="D32" s="97">
        <f t="shared" si="0"/>
        <v>2184</v>
      </c>
      <c r="E32" s="97">
        <v>16</v>
      </c>
      <c r="F32" s="12" t="s">
        <v>35</v>
      </c>
    </row>
    <row r="33" spans="1:6" ht="18.75">
      <c r="A33" s="90">
        <v>23</v>
      </c>
      <c r="B33" s="12" t="s">
        <v>346</v>
      </c>
      <c r="C33" s="85">
        <v>22500</v>
      </c>
      <c r="D33" s="97">
        <f t="shared" si="0"/>
        <v>7828</v>
      </c>
      <c r="E33" s="97">
        <v>14672</v>
      </c>
      <c r="F33" s="12" t="s">
        <v>347</v>
      </c>
    </row>
    <row r="34" spans="1:6" ht="18.75">
      <c r="A34" s="72">
        <v>24</v>
      </c>
      <c r="B34" s="12" t="s">
        <v>348</v>
      </c>
      <c r="C34" s="85">
        <v>2300</v>
      </c>
      <c r="D34" s="97">
        <f t="shared" si="0"/>
        <v>0</v>
      </c>
      <c r="E34" s="97">
        <v>2300</v>
      </c>
      <c r="F34" s="12" t="s">
        <v>44</v>
      </c>
    </row>
    <row r="35" spans="1:6" ht="18.75">
      <c r="A35" s="90">
        <v>25</v>
      </c>
      <c r="B35" s="12" t="s">
        <v>349</v>
      </c>
      <c r="C35" s="85">
        <v>12480</v>
      </c>
      <c r="D35" s="97">
        <f t="shared" si="0"/>
        <v>12032</v>
      </c>
      <c r="E35" s="97">
        <v>448</v>
      </c>
      <c r="F35" s="12" t="s">
        <v>66</v>
      </c>
    </row>
    <row r="36" spans="1:6" ht="18.75">
      <c r="A36" s="72">
        <v>26</v>
      </c>
      <c r="B36" s="12" t="s">
        <v>350</v>
      </c>
      <c r="C36" s="85">
        <v>39000</v>
      </c>
      <c r="D36" s="97">
        <f t="shared" si="0"/>
        <v>38932</v>
      </c>
      <c r="E36" s="97">
        <v>68</v>
      </c>
      <c r="F36" s="12" t="s">
        <v>74</v>
      </c>
    </row>
    <row r="37" spans="1:6" ht="18.75">
      <c r="A37" s="90">
        <v>27</v>
      </c>
      <c r="B37" s="12" t="s">
        <v>77</v>
      </c>
      <c r="C37" s="85">
        <v>1698</v>
      </c>
      <c r="D37" s="97">
        <f t="shared" si="0"/>
        <v>1318</v>
      </c>
      <c r="E37" s="97">
        <v>380</v>
      </c>
      <c r="F37" s="12" t="s">
        <v>78</v>
      </c>
    </row>
    <row r="38" spans="1:6" ht="18.75">
      <c r="A38" s="72">
        <v>28</v>
      </c>
      <c r="B38" s="12" t="s">
        <v>351</v>
      </c>
      <c r="C38" s="85">
        <v>8000</v>
      </c>
      <c r="D38" s="97">
        <f t="shared" si="0"/>
        <v>6500</v>
      </c>
      <c r="E38" s="97">
        <v>1500</v>
      </c>
      <c r="F38" s="12" t="s">
        <v>55</v>
      </c>
    </row>
    <row r="39" spans="1:6" ht="18.75">
      <c r="A39" s="90">
        <v>29</v>
      </c>
      <c r="B39" s="12" t="s">
        <v>330</v>
      </c>
      <c r="C39" s="85">
        <v>5000</v>
      </c>
      <c r="D39" s="97">
        <f t="shared" si="0"/>
        <v>0</v>
      </c>
      <c r="E39" s="97">
        <v>5000</v>
      </c>
      <c r="F39" s="12" t="s">
        <v>227</v>
      </c>
    </row>
    <row r="40" spans="1:6" ht="18.75">
      <c r="A40" s="72">
        <v>30</v>
      </c>
      <c r="B40" s="12" t="s">
        <v>352</v>
      </c>
      <c r="C40" s="85">
        <v>3000</v>
      </c>
      <c r="D40" s="97">
        <f t="shared" si="0"/>
        <v>2828</v>
      </c>
      <c r="E40" s="97">
        <v>172</v>
      </c>
      <c r="F40" s="12" t="s">
        <v>43</v>
      </c>
    </row>
    <row r="41" spans="1:6" ht="18.75">
      <c r="A41" s="90">
        <v>31</v>
      </c>
      <c r="B41" s="12" t="s">
        <v>77</v>
      </c>
      <c r="C41" s="85">
        <v>1800</v>
      </c>
      <c r="D41" s="97">
        <f t="shared" si="0"/>
        <v>1414</v>
      </c>
      <c r="E41" s="97">
        <v>386</v>
      </c>
      <c r="F41" s="12" t="s">
        <v>78</v>
      </c>
    </row>
    <row r="42" spans="1:6" ht="18.75">
      <c r="A42" s="72">
        <v>32</v>
      </c>
      <c r="B42" s="12" t="s">
        <v>109</v>
      </c>
      <c r="C42" s="85">
        <v>7000</v>
      </c>
      <c r="D42" s="97">
        <f t="shared" si="0"/>
        <v>4240</v>
      </c>
      <c r="E42" s="97">
        <v>2760</v>
      </c>
      <c r="F42" s="12" t="s">
        <v>39</v>
      </c>
    </row>
    <row r="43" spans="1:6" ht="18.75">
      <c r="A43" s="90">
        <v>33</v>
      </c>
      <c r="B43" s="12" t="s">
        <v>353</v>
      </c>
      <c r="C43" s="85">
        <v>6900</v>
      </c>
      <c r="D43" s="97">
        <f t="shared" si="0"/>
        <v>5200</v>
      </c>
      <c r="E43" s="97">
        <v>1700</v>
      </c>
      <c r="F43" s="12" t="s">
        <v>60</v>
      </c>
    </row>
    <row r="44" spans="1:6" ht="18.75">
      <c r="A44" s="72">
        <v>34</v>
      </c>
      <c r="B44" s="12" t="s">
        <v>381</v>
      </c>
      <c r="C44" s="85">
        <v>4000</v>
      </c>
      <c r="D44" s="97">
        <f t="shared" si="0"/>
        <v>2432</v>
      </c>
      <c r="E44" s="97">
        <v>1568</v>
      </c>
      <c r="F44" s="12" t="s">
        <v>208</v>
      </c>
    </row>
    <row r="45" spans="1:6" ht="18.75">
      <c r="A45" s="90">
        <v>35</v>
      </c>
      <c r="B45" s="12" t="s">
        <v>382</v>
      </c>
      <c r="C45" s="85">
        <v>2600</v>
      </c>
      <c r="D45" s="97">
        <f t="shared" si="0"/>
        <v>2528</v>
      </c>
      <c r="E45" s="99">
        <v>72</v>
      </c>
      <c r="F45" s="12" t="s">
        <v>60</v>
      </c>
    </row>
    <row r="46" spans="1:6" ht="18.75">
      <c r="A46" s="72"/>
      <c r="B46" s="12" t="s">
        <v>384</v>
      </c>
      <c r="C46" s="85"/>
      <c r="D46" s="97"/>
      <c r="E46" s="101">
        <f>SUM(E11:E45)</f>
        <v>183448.58000000002</v>
      </c>
      <c r="F46" s="12"/>
    </row>
    <row r="47" spans="1:6" ht="18.75">
      <c r="A47" s="72"/>
      <c r="B47" s="12"/>
      <c r="C47" s="85"/>
      <c r="D47" s="97"/>
      <c r="E47" s="100"/>
      <c r="F47" s="12"/>
    </row>
    <row r="48" spans="1:6" ht="18.75">
      <c r="A48" s="72">
        <v>1</v>
      </c>
      <c r="B48" s="12" t="s">
        <v>355</v>
      </c>
      <c r="C48" s="85">
        <v>3000</v>
      </c>
      <c r="D48" s="97">
        <f t="shared" si="0"/>
        <v>2640</v>
      </c>
      <c r="E48" s="97">
        <v>360</v>
      </c>
      <c r="F48" s="12" t="s">
        <v>39</v>
      </c>
    </row>
    <row r="49" spans="1:6" ht="18.75">
      <c r="A49" s="72">
        <v>2</v>
      </c>
      <c r="B49" s="12" t="s">
        <v>146</v>
      </c>
      <c r="C49" s="85">
        <v>485000</v>
      </c>
      <c r="D49" s="97">
        <f t="shared" si="0"/>
        <v>480624</v>
      </c>
      <c r="E49" s="97">
        <v>4376</v>
      </c>
      <c r="F49" s="12" t="s">
        <v>39</v>
      </c>
    </row>
    <row r="50" spans="1:6" ht="18.75">
      <c r="A50" s="72">
        <v>3</v>
      </c>
      <c r="B50" s="12" t="s">
        <v>356</v>
      </c>
      <c r="C50" s="85">
        <v>6400</v>
      </c>
      <c r="D50" s="97">
        <f t="shared" si="0"/>
        <v>4800</v>
      </c>
      <c r="E50" s="97">
        <v>1600</v>
      </c>
      <c r="F50" s="12" t="s">
        <v>39</v>
      </c>
    </row>
    <row r="51" spans="1:6" ht="18.75">
      <c r="A51" s="72">
        <v>4</v>
      </c>
      <c r="B51" s="12" t="s">
        <v>104</v>
      </c>
      <c r="C51" s="85">
        <v>2500</v>
      </c>
      <c r="D51" s="97">
        <f t="shared" si="0"/>
        <v>2480</v>
      </c>
      <c r="E51" s="99">
        <v>20</v>
      </c>
      <c r="F51" s="12" t="s">
        <v>39</v>
      </c>
    </row>
    <row r="52" spans="1:6" ht="18.75">
      <c r="A52" s="72"/>
      <c r="B52" s="12" t="s">
        <v>384</v>
      </c>
      <c r="C52" s="85"/>
      <c r="D52" s="97"/>
      <c r="E52" s="101">
        <f>SUM(E48:E51)</f>
        <v>6356</v>
      </c>
      <c r="F52" s="12"/>
    </row>
    <row r="53" spans="1:6" ht="18.75">
      <c r="A53" s="72"/>
      <c r="B53" s="12"/>
      <c r="C53" s="85"/>
      <c r="D53" s="97"/>
      <c r="E53" s="100"/>
      <c r="F53" s="12"/>
    </row>
    <row r="54" spans="1:6" ht="18.75">
      <c r="A54" s="72">
        <v>1</v>
      </c>
      <c r="B54" s="12" t="s">
        <v>357</v>
      </c>
      <c r="C54" s="85">
        <v>70000</v>
      </c>
      <c r="D54" s="97">
        <f t="shared" si="0"/>
        <v>69975</v>
      </c>
      <c r="E54" s="97">
        <v>25</v>
      </c>
      <c r="F54" s="12" t="s">
        <v>45</v>
      </c>
    </row>
    <row r="55" spans="1:6" ht="18.75">
      <c r="A55" s="72">
        <v>2</v>
      </c>
      <c r="B55" s="12" t="s">
        <v>358</v>
      </c>
      <c r="C55" s="85">
        <v>5500</v>
      </c>
      <c r="D55" s="97">
        <f t="shared" si="0"/>
        <v>3040</v>
      </c>
      <c r="E55" s="97">
        <v>2460</v>
      </c>
      <c r="F55" s="12" t="s">
        <v>38</v>
      </c>
    </row>
    <row r="56" spans="1:6" ht="18.75">
      <c r="A56" s="72">
        <v>3</v>
      </c>
      <c r="B56" s="12" t="s">
        <v>194</v>
      </c>
      <c r="C56" s="85">
        <v>92000</v>
      </c>
      <c r="D56" s="97">
        <f t="shared" si="0"/>
        <v>10998</v>
      </c>
      <c r="E56" s="97">
        <v>81002</v>
      </c>
      <c r="F56" s="12" t="s">
        <v>45</v>
      </c>
    </row>
    <row r="57" spans="1:6" ht="18.75">
      <c r="A57" s="72">
        <v>4</v>
      </c>
      <c r="B57" s="12" t="s">
        <v>195</v>
      </c>
      <c r="C57" s="85">
        <v>65000</v>
      </c>
      <c r="D57" s="97">
        <f t="shared" si="0"/>
        <v>0</v>
      </c>
      <c r="E57" s="97">
        <v>65000</v>
      </c>
      <c r="F57" s="12" t="s">
        <v>45</v>
      </c>
    </row>
    <row r="58" spans="1:6" ht="18.75">
      <c r="A58" s="72">
        <v>5</v>
      </c>
      <c r="B58" s="12" t="s">
        <v>289</v>
      </c>
      <c r="C58" s="85">
        <v>83000</v>
      </c>
      <c r="D58" s="97">
        <v>40300</v>
      </c>
      <c r="E58" s="99">
        <f>C58-D58</f>
        <v>42700</v>
      </c>
      <c r="F58" s="12" t="s">
        <v>45</v>
      </c>
    </row>
    <row r="59" spans="1:6" ht="18.75">
      <c r="A59" s="72"/>
      <c r="B59" s="12" t="s">
        <v>384</v>
      </c>
      <c r="C59" s="85"/>
      <c r="D59" s="97"/>
      <c r="E59" s="101">
        <f>SUM(E54:E58)</f>
        <v>191187</v>
      </c>
      <c r="F59" s="12"/>
    </row>
    <row r="60" spans="1:6" ht="18.75">
      <c r="A60" s="72"/>
      <c r="B60" s="12"/>
      <c r="C60" s="85"/>
      <c r="D60" s="97"/>
      <c r="E60" s="100"/>
      <c r="F60" s="12"/>
    </row>
    <row r="61" spans="1:6" ht="18.75">
      <c r="A61" s="72">
        <v>1</v>
      </c>
      <c r="B61" s="12" t="s">
        <v>153</v>
      </c>
      <c r="C61" s="85">
        <v>47500</v>
      </c>
      <c r="D61" s="97">
        <f t="shared" si="0"/>
        <v>45000</v>
      </c>
      <c r="E61" s="97">
        <v>2500</v>
      </c>
      <c r="F61" s="12" t="s">
        <v>45</v>
      </c>
    </row>
    <row r="62" spans="1:6" ht="18.75">
      <c r="A62" s="72">
        <v>2</v>
      </c>
      <c r="B62" s="12" t="s">
        <v>153</v>
      </c>
      <c r="C62" s="85">
        <v>47500</v>
      </c>
      <c r="D62" s="97">
        <f t="shared" si="0"/>
        <v>45000</v>
      </c>
      <c r="E62" s="97">
        <v>2500</v>
      </c>
      <c r="F62" s="12" t="s">
        <v>347</v>
      </c>
    </row>
    <row r="63" spans="1:6" ht="18.75">
      <c r="A63" s="72">
        <v>3</v>
      </c>
      <c r="B63" s="12" t="s">
        <v>359</v>
      </c>
      <c r="C63" s="85">
        <v>9600</v>
      </c>
      <c r="D63" s="97">
        <f t="shared" si="0"/>
        <v>7880</v>
      </c>
      <c r="E63" s="97">
        <v>1720</v>
      </c>
      <c r="F63" s="12" t="s">
        <v>39</v>
      </c>
    </row>
    <row r="64" spans="1:6" ht="18.75">
      <c r="A64" s="72">
        <v>4</v>
      </c>
      <c r="B64" s="12" t="s">
        <v>64</v>
      </c>
      <c r="C64" s="85">
        <v>4800</v>
      </c>
      <c r="D64" s="97">
        <f t="shared" si="0"/>
        <v>4480</v>
      </c>
      <c r="E64" s="97">
        <v>320</v>
      </c>
      <c r="F64" s="12" t="s">
        <v>45</v>
      </c>
    </row>
    <row r="65" spans="1:6" ht="18.75">
      <c r="A65" s="72">
        <v>5</v>
      </c>
      <c r="B65" s="12" t="s">
        <v>82</v>
      </c>
      <c r="C65" s="85">
        <v>2000</v>
      </c>
      <c r="D65" s="97">
        <f t="shared" si="0"/>
        <v>1270</v>
      </c>
      <c r="E65" s="97">
        <v>730</v>
      </c>
      <c r="F65" s="12" t="s">
        <v>56</v>
      </c>
    </row>
    <row r="66" spans="1:6" ht="18.75">
      <c r="A66" s="72">
        <v>6</v>
      </c>
      <c r="B66" s="12" t="s">
        <v>102</v>
      </c>
      <c r="C66" s="85">
        <v>40000</v>
      </c>
      <c r="D66" s="97">
        <f t="shared" si="0"/>
        <v>0</v>
      </c>
      <c r="E66" s="97">
        <v>40000</v>
      </c>
      <c r="F66" s="12" t="s">
        <v>38</v>
      </c>
    </row>
    <row r="67" spans="1:6" ht="18.75">
      <c r="A67" s="72">
        <v>7</v>
      </c>
      <c r="B67" s="12" t="s">
        <v>360</v>
      </c>
      <c r="C67" s="85">
        <v>4000</v>
      </c>
      <c r="D67" s="97">
        <f t="shared" si="0"/>
        <v>2932</v>
      </c>
      <c r="E67" s="99">
        <v>1068</v>
      </c>
      <c r="F67" s="12" t="s">
        <v>46</v>
      </c>
    </row>
    <row r="68" spans="1:6" ht="18.75">
      <c r="A68" s="72">
        <v>8</v>
      </c>
      <c r="B68" s="12" t="s">
        <v>154</v>
      </c>
      <c r="C68" s="85">
        <v>5000</v>
      </c>
      <c r="D68" s="97">
        <f t="shared" si="0"/>
        <v>4996</v>
      </c>
      <c r="E68" s="109">
        <v>4</v>
      </c>
      <c r="F68" s="12" t="s">
        <v>347</v>
      </c>
    </row>
    <row r="69" spans="1:6" ht="18.75">
      <c r="A69" s="72">
        <v>9</v>
      </c>
      <c r="B69" s="12" t="s">
        <v>383</v>
      </c>
      <c r="C69" s="85">
        <v>1940</v>
      </c>
      <c r="D69" s="97">
        <f t="shared" si="0"/>
        <v>0</v>
      </c>
      <c r="E69" s="109">
        <v>1940</v>
      </c>
      <c r="F69" s="12" t="s">
        <v>46</v>
      </c>
    </row>
    <row r="70" spans="1:6" ht="18.75">
      <c r="A70" s="72"/>
      <c r="B70" s="12" t="s">
        <v>384</v>
      </c>
      <c r="C70" s="85"/>
      <c r="D70" s="97"/>
      <c r="E70" s="101">
        <f>SUM(E61:E69)</f>
        <v>50782</v>
      </c>
      <c r="F70" s="12"/>
    </row>
    <row r="71" spans="1:6" ht="18.75">
      <c r="A71" s="72"/>
      <c r="B71" s="12"/>
      <c r="C71" s="85"/>
      <c r="D71" s="97"/>
      <c r="E71" s="100"/>
      <c r="F71" s="12"/>
    </row>
    <row r="72" spans="1:6" ht="18.75">
      <c r="A72" s="72">
        <v>1</v>
      </c>
      <c r="B72" s="12" t="s">
        <v>196</v>
      </c>
      <c r="C72" s="85">
        <v>45000</v>
      </c>
      <c r="D72" s="97">
        <f t="shared" si="0"/>
        <v>3742</v>
      </c>
      <c r="E72" s="97">
        <v>41258</v>
      </c>
      <c r="F72" s="12" t="s">
        <v>54</v>
      </c>
    </row>
    <row r="73" spans="1:6" ht="18.75">
      <c r="A73" s="72">
        <v>2</v>
      </c>
      <c r="B73" s="12" t="s">
        <v>361</v>
      </c>
      <c r="C73" s="85">
        <v>450000</v>
      </c>
      <c r="D73" s="97">
        <f t="shared" si="0"/>
        <v>435546</v>
      </c>
      <c r="E73" s="97">
        <v>14454</v>
      </c>
      <c r="F73" s="12" t="s">
        <v>54</v>
      </c>
    </row>
    <row r="74" spans="1:6" ht="18.75">
      <c r="A74" s="72">
        <v>3</v>
      </c>
      <c r="B74" s="12" t="s">
        <v>362</v>
      </c>
      <c r="C74" s="85">
        <v>360000</v>
      </c>
      <c r="D74" s="97">
        <f t="shared" si="0"/>
        <v>359120</v>
      </c>
      <c r="E74" s="97">
        <v>880</v>
      </c>
      <c r="F74" s="12" t="s">
        <v>54</v>
      </c>
    </row>
    <row r="75" spans="1:6" ht="18.75">
      <c r="A75" s="72">
        <v>4</v>
      </c>
      <c r="B75" s="12" t="s">
        <v>363</v>
      </c>
      <c r="C75" s="85">
        <v>6000</v>
      </c>
      <c r="D75" s="97">
        <f t="shared" si="0"/>
        <v>5920</v>
      </c>
      <c r="E75" s="97">
        <v>80</v>
      </c>
      <c r="F75" s="12" t="s">
        <v>69</v>
      </c>
    </row>
    <row r="76" spans="1:6" ht="18.75">
      <c r="A76" s="72">
        <v>5</v>
      </c>
      <c r="B76" s="12" t="s">
        <v>166</v>
      </c>
      <c r="C76" s="85">
        <v>130000</v>
      </c>
      <c r="D76" s="97">
        <f t="shared" si="0"/>
        <v>122080</v>
      </c>
      <c r="E76" s="97">
        <v>7920</v>
      </c>
      <c r="F76" s="12" t="s">
        <v>54</v>
      </c>
    </row>
    <row r="77" spans="1:6" ht="18.75">
      <c r="A77" s="72">
        <v>6</v>
      </c>
      <c r="B77" s="12" t="s">
        <v>197</v>
      </c>
      <c r="C77" s="85">
        <v>65000</v>
      </c>
      <c r="D77" s="97">
        <f t="shared" si="0"/>
        <v>40718</v>
      </c>
      <c r="E77" s="99">
        <v>24282</v>
      </c>
      <c r="F77" s="12" t="s">
        <v>76</v>
      </c>
    </row>
    <row r="78" spans="1:6" ht="18.75">
      <c r="A78" s="72"/>
      <c r="B78" s="12" t="s">
        <v>384</v>
      </c>
      <c r="C78" s="85"/>
      <c r="D78" s="97"/>
      <c r="E78" s="101">
        <f>SUM(E72:E77)</f>
        <v>88874</v>
      </c>
      <c r="F78" s="12"/>
    </row>
    <row r="79" spans="1:6" ht="18.75">
      <c r="A79" s="72"/>
      <c r="B79" s="12"/>
      <c r="C79" s="85"/>
      <c r="D79" s="97"/>
      <c r="E79" s="100"/>
      <c r="F79" s="12"/>
    </row>
    <row r="80" spans="1:6" ht="18.75">
      <c r="A80" s="72">
        <v>1</v>
      </c>
      <c r="B80" s="12" t="s">
        <v>385</v>
      </c>
      <c r="C80" s="85">
        <v>2440</v>
      </c>
      <c r="D80" s="97">
        <v>1234</v>
      </c>
      <c r="E80" s="97">
        <f>C80-D80</f>
        <v>1206</v>
      </c>
      <c r="F80" s="12" t="s">
        <v>46</v>
      </c>
    </row>
    <row r="81" spans="1:6" ht="18.75">
      <c r="A81" s="72">
        <v>2</v>
      </c>
      <c r="B81" s="12" t="s">
        <v>372</v>
      </c>
      <c r="C81" s="85">
        <v>7020</v>
      </c>
      <c r="D81" s="97">
        <f aca="true" t="shared" si="1" ref="D81:D87">C81-E81</f>
        <v>3040</v>
      </c>
      <c r="E81" s="99">
        <v>3980</v>
      </c>
      <c r="F81" s="12" t="s">
        <v>40</v>
      </c>
    </row>
    <row r="82" spans="1:6" ht="18.75">
      <c r="A82" s="72"/>
      <c r="B82" s="12" t="s">
        <v>384</v>
      </c>
      <c r="C82" s="85"/>
      <c r="D82" s="97"/>
      <c r="E82" s="101">
        <f>SUM(E80:E81)</f>
        <v>5186</v>
      </c>
      <c r="F82" s="12"/>
    </row>
    <row r="83" spans="1:6" ht="18.75">
      <c r="A83" s="72"/>
      <c r="B83" s="12"/>
      <c r="C83" s="85"/>
      <c r="D83" s="97"/>
      <c r="E83" s="100"/>
      <c r="F83" s="12"/>
    </row>
    <row r="84" spans="1:6" ht="18.75">
      <c r="A84" s="72">
        <v>1</v>
      </c>
      <c r="B84" s="12" t="s">
        <v>80</v>
      </c>
      <c r="C84" s="85">
        <v>45000</v>
      </c>
      <c r="D84" s="97">
        <v>44530</v>
      </c>
      <c r="E84" s="97">
        <f>C84-D84</f>
        <v>470</v>
      </c>
      <c r="F84" s="12" t="s">
        <v>208</v>
      </c>
    </row>
    <row r="85" spans="1:6" ht="18.75">
      <c r="A85" s="72">
        <v>2</v>
      </c>
      <c r="B85" s="12" t="s">
        <v>205</v>
      </c>
      <c r="C85" s="85">
        <v>123000</v>
      </c>
      <c r="D85" s="97">
        <f t="shared" si="1"/>
        <v>105648</v>
      </c>
      <c r="E85" s="97">
        <v>17352</v>
      </c>
      <c r="F85" s="12" t="s">
        <v>208</v>
      </c>
    </row>
    <row r="86" spans="1:6" ht="18.75">
      <c r="A86" s="72">
        <v>3</v>
      </c>
      <c r="B86" s="12" t="s">
        <v>112</v>
      </c>
      <c r="C86" s="85">
        <v>4000</v>
      </c>
      <c r="D86" s="97">
        <f t="shared" si="1"/>
        <v>2520</v>
      </c>
      <c r="E86" s="97">
        <v>1480</v>
      </c>
      <c r="F86" s="12" t="s">
        <v>208</v>
      </c>
    </row>
    <row r="87" spans="1:6" ht="18.75">
      <c r="A87" s="72">
        <v>4</v>
      </c>
      <c r="B87" s="12" t="s">
        <v>207</v>
      </c>
      <c r="C87" s="85">
        <v>28000</v>
      </c>
      <c r="D87" s="97">
        <f t="shared" si="1"/>
        <v>13516</v>
      </c>
      <c r="E87" s="99">
        <v>14484</v>
      </c>
      <c r="F87" s="12" t="s">
        <v>208</v>
      </c>
    </row>
    <row r="88" spans="1:6" ht="18.75">
      <c r="A88" s="72"/>
      <c r="B88" s="12" t="s">
        <v>384</v>
      </c>
      <c r="C88" s="85"/>
      <c r="D88" s="97"/>
      <c r="E88" s="101">
        <f>SUM(E84:E87)</f>
        <v>33786</v>
      </c>
      <c r="F88" s="12"/>
    </row>
    <row r="89" spans="1:6" ht="18.75">
      <c r="A89" s="72"/>
      <c r="B89" s="12"/>
      <c r="C89" s="85"/>
      <c r="D89" s="97"/>
      <c r="E89" s="100"/>
      <c r="F89" s="12"/>
    </row>
    <row r="90" spans="1:6" ht="18.75">
      <c r="A90" s="72">
        <v>1</v>
      </c>
      <c r="B90" s="12" t="s">
        <v>364</v>
      </c>
      <c r="C90" s="85">
        <v>59753</v>
      </c>
      <c r="D90" s="97">
        <f t="shared" si="0"/>
        <v>58860</v>
      </c>
      <c r="E90" s="97">
        <v>893</v>
      </c>
      <c r="F90" s="12" t="s">
        <v>39</v>
      </c>
    </row>
    <row r="91" spans="1:6" ht="18.75">
      <c r="A91" s="72">
        <v>2</v>
      </c>
      <c r="B91" s="12" t="s">
        <v>365</v>
      </c>
      <c r="C91" s="85">
        <v>6660</v>
      </c>
      <c r="D91" s="97">
        <f t="shared" si="0"/>
        <v>4260</v>
      </c>
      <c r="E91" s="97">
        <v>2400</v>
      </c>
      <c r="F91" s="12" t="s">
        <v>44</v>
      </c>
    </row>
    <row r="92" spans="1:6" ht="18.75">
      <c r="A92" s="72">
        <v>3</v>
      </c>
      <c r="B92" s="12" t="s">
        <v>198</v>
      </c>
      <c r="C92" s="85">
        <v>117000</v>
      </c>
      <c r="D92" s="97">
        <f t="shared" si="0"/>
        <v>8000</v>
      </c>
      <c r="E92" s="97">
        <v>109000</v>
      </c>
      <c r="F92" s="12" t="s">
        <v>61</v>
      </c>
    </row>
    <row r="93" spans="1:6" ht="18.75">
      <c r="A93" s="72">
        <v>4</v>
      </c>
      <c r="B93" s="12" t="s">
        <v>170</v>
      </c>
      <c r="C93" s="85">
        <v>106080</v>
      </c>
      <c r="D93" s="97">
        <f t="shared" si="0"/>
        <v>88496</v>
      </c>
      <c r="E93" s="97">
        <v>17584</v>
      </c>
      <c r="F93" s="12" t="s">
        <v>44</v>
      </c>
    </row>
    <row r="94" spans="1:6" ht="18.75">
      <c r="A94" s="72">
        <v>5</v>
      </c>
      <c r="B94" s="12" t="s">
        <v>366</v>
      </c>
      <c r="C94" s="85">
        <v>11960</v>
      </c>
      <c r="D94" s="97">
        <f t="shared" si="0"/>
        <v>6058</v>
      </c>
      <c r="E94" s="97">
        <v>5902</v>
      </c>
      <c r="F94" s="12" t="s">
        <v>61</v>
      </c>
    </row>
    <row r="95" spans="1:6" ht="18.75">
      <c r="A95" s="72">
        <v>6</v>
      </c>
      <c r="B95" s="12" t="s">
        <v>367</v>
      </c>
      <c r="C95" s="85">
        <v>1800</v>
      </c>
      <c r="D95" s="97">
        <f t="shared" si="0"/>
        <v>0</v>
      </c>
      <c r="E95" s="97">
        <v>1800</v>
      </c>
      <c r="F95" s="12" t="s">
        <v>79</v>
      </c>
    </row>
    <row r="96" spans="1:6" ht="18.75">
      <c r="A96" s="72">
        <v>7</v>
      </c>
      <c r="B96" s="12" t="s">
        <v>110</v>
      </c>
      <c r="C96" s="85">
        <v>18200</v>
      </c>
      <c r="D96" s="97">
        <f t="shared" si="0"/>
        <v>11020</v>
      </c>
      <c r="E96" s="97">
        <v>7180</v>
      </c>
      <c r="F96" s="12" t="s">
        <v>347</v>
      </c>
    </row>
    <row r="97" spans="1:6" ht="18.75">
      <c r="A97" s="72">
        <v>8</v>
      </c>
      <c r="B97" s="12" t="s">
        <v>199</v>
      </c>
      <c r="C97" s="85">
        <v>45500</v>
      </c>
      <c r="D97" s="97">
        <f t="shared" si="0"/>
        <v>0</v>
      </c>
      <c r="E97" s="97">
        <v>45500</v>
      </c>
      <c r="F97" s="12" t="s">
        <v>61</v>
      </c>
    </row>
    <row r="98" spans="1:6" ht="18.75">
      <c r="A98" s="72">
        <v>9</v>
      </c>
      <c r="B98" s="12" t="s">
        <v>200</v>
      </c>
      <c r="C98" s="85">
        <v>358200</v>
      </c>
      <c r="D98" s="97">
        <f t="shared" si="0"/>
        <v>357640</v>
      </c>
      <c r="E98" s="97">
        <v>560</v>
      </c>
      <c r="F98" s="12" t="s">
        <v>62</v>
      </c>
    </row>
    <row r="99" spans="1:6" ht="18.75">
      <c r="A99" s="72">
        <v>10</v>
      </c>
      <c r="B99" s="12" t="s">
        <v>368</v>
      </c>
      <c r="C99" s="85">
        <v>8000</v>
      </c>
      <c r="D99" s="97">
        <f>C99-E99</f>
        <v>0</v>
      </c>
      <c r="E99" s="97">
        <v>8000</v>
      </c>
      <c r="F99" s="12" t="s">
        <v>103</v>
      </c>
    </row>
    <row r="100" spans="1:6" ht="18.75">
      <c r="A100" s="72">
        <v>11</v>
      </c>
      <c r="B100" s="12" t="s">
        <v>107</v>
      </c>
      <c r="C100" s="85">
        <v>1800</v>
      </c>
      <c r="D100" s="97">
        <f>C100-E100</f>
        <v>1500</v>
      </c>
      <c r="E100" s="97">
        <v>300</v>
      </c>
      <c r="F100" s="12" t="s">
        <v>369</v>
      </c>
    </row>
    <row r="101" spans="1:6" ht="18.75">
      <c r="A101" s="72">
        <v>12</v>
      </c>
      <c r="B101" s="12" t="s">
        <v>370</v>
      </c>
      <c r="C101" s="85">
        <v>1640</v>
      </c>
      <c r="D101" s="97">
        <f>C101-E101</f>
        <v>1450</v>
      </c>
      <c r="E101" s="97">
        <v>190</v>
      </c>
      <c r="F101" s="12" t="s">
        <v>111</v>
      </c>
    </row>
    <row r="102" spans="1:6" ht="18.75">
      <c r="A102" s="72">
        <v>13</v>
      </c>
      <c r="B102" s="12" t="s">
        <v>371</v>
      </c>
      <c r="C102" s="85">
        <v>10800</v>
      </c>
      <c r="D102" s="97">
        <f>C102-E102</f>
        <v>6130</v>
      </c>
      <c r="E102" s="99">
        <v>4670</v>
      </c>
      <c r="F102" s="12" t="s">
        <v>208</v>
      </c>
    </row>
    <row r="103" spans="1:6" ht="18.75">
      <c r="A103" s="72"/>
      <c r="B103" s="12" t="s">
        <v>384</v>
      </c>
      <c r="C103" s="85"/>
      <c r="D103" s="97"/>
      <c r="E103" s="101">
        <f>SUM(E90:E102)</f>
        <v>203979</v>
      </c>
      <c r="F103" s="12"/>
    </row>
    <row r="104" spans="1:6" ht="19.5" thickBot="1">
      <c r="A104" s="72"/>
      <c r="B104" s="12"/>
      <c r="C104" s="85"/>
      <c r="D104" s="97"/>
      <c r="E104" s="109"/>
      <c r="F104" s="12"/>
    </row>
    <row r="105" spans="1:6" ht="19.5" thickBot="1">
      <c r="A105" s="63"/>
      <c r="B105" s="7" t="s">
        <v>390</v>
      </c>
      <c r="C105" s="84"/>
      <c r="D105" s="110"/>
      <c r="E105" s="112" t="e">
        <f>#REF!+E46+E52+E59+E70+E82+E88+E103</f>
        <v>#REF!</v>
      </c>
      <c r="F105" s="111"/>
    </row>
    <row r="107" ht="18.75">
      <c r="B107" s="91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" customWidth="1"/>
    <col min="2" max="2" width="44.421875" style="1" customWidth="1"/>
    <col min="3" max="4" width="17.57421875" style="81" customWidth="1"/>
    <col min="5" max="5" width="15.57421875" style="81" customWidth="1"/>
    <col min="6" max="16384" width="9.140625" style="1" customWidth="1"/>
  </cols>
  <sheetData>
    <row r="1" spans="1:5" ht="18.75">
      <c r="A1" s="120" t="s">
        <v>444</v>
      </c>
      <c r="B1" s="120"/>
      <c r="C1" s="120"/>
      <c r="D1" s="120"/>
      <c r="E1" s="120"/>
    </row>
    <row r="2" ht="18.75">
      <c r="A2" s="1" t="s">
        <v>233</v>
      </c>
    </row>
    <row r="3" spans="1:5" ht="21.75" customHeight="1">
      <c r="A3" s="9" t="s">
        <v>8</v>
      </c>
      <c r="B3" s="9" t="s">
        <v>4</v>
      </c>
      <c r="C3" s="82" t="s">
        <v>28</v>
      </c>
      <c r="D3" s="82"/>
      <c r="E3" s="82" t="s">
        <v>3</v>
      </c>
    </row>
    <row r="4" spans="1:5" ht="18.75">
      <c r="A4" s="6"/>
      <c r="B4" s="86" t="s">
        <v>235</v>
      </c>
      <c r="C4" s="83"/>
      <c r="D4" s="83"/>
      <c r="E4" s="83"/>
    </row>
    <row r="5" spans="1:5" ht="18.75">
      <c r="A5" s="72">
        <v>1</v>
      </c>
      <c r="B5" s="12" t="s">
        <v>234</v>
      </c>
      <c r="C5" s="85">
        <v>17300</v>
      </c>
      <c r="D5" s="85"/>
      <c r="E5" s="85"/>
    </row>
    <row r="6" spans="1:5" ht="18.75">
      <c r="A6" s="72"/>
      <c r="B6" s="12"/>
      <c r="C6" s="85"/>
      <c r="D6" s="85"/>
      <c r="E6" s="85"/>
    </row>
    <row r="7" spans="1:5" ht="18.75">
      <c r="A7" s="72"/>
      <c r="B7" s="87" t="s">
        <v>236</v>
      </c>
      <c r="C7" s="85"/>
      <c r="D7" s="85"/>
      <c r="E7" s="85"/>
    </row>
    <row r="8" spans="1:5" ht="18.75">
      <c r="A8" s="72">
        <v>1</v>
      </c>
      <c r="B8" s="12" t="s">
        <v>237</v>
      </c>
      <c r="C8" s="85">
        <v>3500</v>
      </c>
      <c r="D8" s="85"/>
      <c r="E8" s="85"/>
    </row>
    <row r="9" spans="1:5" ht="18.75">
      <c r="A9" s="72">
        <v>2</v>
      </c>
      <c r="B9" s="12" t="s">
        <v>238</v>
      </c>
      <c r="C9" s="85">
        <v>3500</v>
      </c>
      <c r="D9" s="85"/>
      <c r="E9" s="85"/>
    </row>
    <row r="10" spans="1:5" ht="18.75">
      <c r="A10" s="72">
        <v>3</v>
      </c>
      <c r="B10" s="12" t="s">
        <v>239</v>
      </c>
      <c r="C10" s="85">
        <v>3500</v>
      </c>
      <c r="D10" s="85"/>
      <c r="E10" s="85"/>
    </row>
    <row r="11" spans="1:5" ht="18.75">
      <c r="A11" s="72">
        <v>4</v>
      </c>
      <c r="B11" s="12" t="s">
        <v>240</v>
      </c>
      <c r="C11" s="85">
        <v>3500</v>
      </c>
      <c r="D11" s="85"/>
      <c r="E11" s="85"/>
    </row>
    <row r="12" spans="1:5" ht="18.75">
      <c r="A12" s="72">
        <v>5</v>
      </c>
      <c r="B12" s="12" t="s">
        <v>241</v>
      </c>
      <c r="C12" s="85">
        <v>3500</v>
      </c>
      <c r="D12" s="85"/>
      <c r="E12" s="85"/>
    </row>
    <row r="13" spans="1:5" ht="18.75">
      <c r="A13" s="72"/>
      <c r="B13" s="12"/>
      <c r="C13" s="85"/>
      <c r="D13" s="85"/>
      <c r="E13" s="85"/>
    </row>
    <row r="14" spans="1:5" ht="18.75">
      <c r="A14" s="72"/>
      <c r="B14" s="87" t="s">
        <v>242</v>
      </c>
      <c r="C14" s="85"/>
      <c r="D14" s="85"/>
      <c r="E14" s="85"/>
    </row>
    <row r="15" spans="1:5" ht="18.75">
      <c r="A15" s="72">
        <v>1</v>
      </c>
      <c r="B15" s="12" t="s">
        <v>243</v>
      </c>
      <c r="C15" s="85">
        <v>4000</v>
      </c>
      <c r="D15" s="85"/>
      <c r="E15" s="85"/>
    </row>
    <row r="16" spans="1:5" ht="18.75">
      <c r="A16" s="72">
        <v>2</v>
      </c>
      <c r="B16" s="12" t="s">
        <v>244</v>
      </c>
      <c r="C16" s="85">
        <v>4000</v>
      </c>
      <c r="D16" s="85"/>
      <c r="E16" s="85"/>
    </row>
    <row r="17" spans="1:5" ht="18.75">
      <c r="A17" s="72">
        <v>3</v>
      </c>
      <c r="B17" s="12" t="s">
        <v>245</v>
      </c>
      <c r="C17" s="85">
        <v>4000</v>
      </c>
      <c r="D17" s="85"/>
      <c r="E17" s="85"/>
    </row>
    <row r="18" spans="1:8" ht="18.75">
      <c r="A18" s="72">
        <v>4</v>
      </c>
      <c r="B18" s="12" t="s">
        <v>246</v>
      </c>
      <c r="C18" s="85">
        <v>4000</v>
      </c>
      <c r="D18" s="85"/>
      <c r="E18" s="85"/>
      <c r="H18" s="1">
        <f>H17-H16</f>
        <v>0</v>
      </c>
    </row>
    <row r="19" spans="1:5" ht="18.75">
      <c r="A19" s="72">
        <v>5</v>
      </c>
      <c r="B19" s="12" t="s">
        <v>247</v>
      </c>
      <c r="C19" s="85">
        <v>4000</v>
      </c>
      <c r="D19" s="85"/>
      <c r="E19" s="85"/>
    </row>
    <row r="20" spans="1:5" ht="18.75">
      <c r="A20" s="72">
        <v>6</v>
      </c>
      <c r="B20" s="12" t="s">
        <v>248</v>
      </c>
      <c r="C20" s="85">
        <v>4000</v>
      </c>
      <c r="D20" s="85"/>
      <c r="E20" s="85"/>
    </row>
    <row r="21" spans="1:9" ht="18.75">
      <c r="A21" s="72">
        <v>7</v>
      </c>
      <c r="B21" s="12" t="s">
        <v>249</v>
      </c>
      <c r="C21" s="85">
        <v>4000</v>
      </c>
      <c r="D21" s="85"/>
      <c r="E21" s="85"/>
      <c r="I21" s="1">
        <f>20248.12*2/31</f>
        <v>1306.330322580645</v>
      </c>
    </row>
    <row r="22" spans="1:5" ht="18.75">
      <c r="A22" s="72">
        <v>8</v>
      </c>
      <c r="B22" s="12" t="s">
        <v>250</v>
      </c>
      <c r="C22" s="85">
        <v>4000</v>
      </c>
      <c r="D22" s="85"/>
      <c r="E22" s="85"/>
    </row>
    <row r="23" spans="1:5" ht="18.75">
      <c r="A23" s="72">
        <v>9</v>
      </c>
      <c r="B23" s="12" t="s">
        <v>114</v>
      </c>
      <c r="C23" s="85">
        <v>4000</v>
      </c>
      <c r="D23" s="85"/>
      <c r="E23" s="85"/>
    </row>
    <row r="24" spans="1:5" ht="18.75">
      <c r="A24" s="72">
        <v>10</v>
      </c>
      <c r="B24" s="12" t="s">
        <v>251</v>
      </c>
      <c r="C24" s="85">
        <v>4000</v>
      </c>
      <c r="D24" s="85"/>
      <c r="E24" s="85"/>
    </row>
    <row r="25" spans="1:5" ht="18.75">
      <c r="A25" s="72">
        <v>11</v>
      </c>
      <c r="B25" s="12" t="s">
        <v>252</v>
      </c>
      <c r="C25" s="85">
        <v>4000</v>
      </c>
      <c r="D25" s="85"/>
      <c r="E25" s="85"/>
    </row>
    <row r="26" spans="1:5" ht="18.75">
      <c r="A26" s="72"/>
      <c r="B26" s="12" t="s">
        <v>253</v>
      </c>
      <c r="C26" s="85"/>
      <c r="D26" s="85"/>
      <c r="E26" s="85"/>
    </row>
    <row r="27" spans="1:5" ht="18.75">
      <c r="A27" s="72"/>
      <c r="B27" s="87" t="s">
        <v>254</v>
      </c>
      <c r="C27" s="85"/>
      <c r="D27" s="85"/>
      <c r="E27" s="85"/>
    </row>
    <row r="28" spans="1:5" ht="18.75">
      <c r="A28" s="72">
        <v>1</v>
      </c>
      <c r="B28" s="12" t="s">
        <v>255</v>
      </c>
      <c r="C28" s="85">
        <v>14800</v>
      </c>
      <c r="D28" s="85"/>
      <c r="E28" s="85"/>
    </row>
    <row r="29" spans="1:5" ht="18.75">
      <c r="A29" s="72">
        <v>2</v>
      </c>
      <c r="B29" s="12" t="s">
        <v>256</v>
      </c>
      <c r="C29" s="85">
        <v>13320</v>
      </c>
      <c r="D29" s="85"/>
      <c r="E29" s="85"/>
    </row>
    <row r="30" spans="1:5" ht="18.75">
      <c r="A30" s="72">
        <v>3</v>
      </c>
      <c r="B30" s="12" t="s">
        <v>257</v>
      </c>
      <c r="C30" s="85">
        <v>11840</v>
      </c>
      <c r="D30" s="85"/>
      <c r="E30" s="85"/>
    </row>
    <row r="31" spans="1:5" ht="18.75">
      <c r="A31" s="72">
        <v>4</v>
      </c>
      <c r="B31" s="12" t="s">
        <v>251</v>
      </c>
      <c r="C31" s="85">
        <v>13320</v>
      </c>
      <c r="D31" s="85"/>
      <c r="E31" s="85"/>
    </row>
    <row r="32" spans="1:5" ht="18.75">
      <c r="A32" s="72"/>
      <c r="B32" s="12"/>
      <c r="C32" s="85"/>
      <c r="D32" s="85"/>
      <c r="E32" s="85"/>
    </row>
    <row r="33" spans="1:5" ht="18.75">
      <c r="A33" s="72"/>
      <c r="B33" s="87" t="s">
        <v>282</v>
      </c>
      <c r="C33" s="85"/>
      <c r="D33" s="85"/>
      <c r="E33" s="85"/>
    </row>
    <row r="34" spans="1:5" ht="18.75">
      <c r="A34" s="72">
        <v>1</v>
      </c>
      <c r="B34" s="12" t="s">
        <v>283</v>
      </c>
      <c r="C34" s="85">
        <v>30000</v>
      </c>
      <c r="D34" s="85"/>
      <c r="E34" s="85"/>
    </row>
    <row r="35" spans="1:5" ht="18.75">
      <c r="A35" s="72">
        <v>2</v>
      </c>
      <c r="B35" s="12" t="s">
        <v>284</v>
      </c>
      <c r="C35" s="85">
        <v>30000</v>
      </c>
      <c r="D35" s="85"/>
      <c r="E35" s="85"/>
    </row>
    <row r="36" spans="1:5" ht="18.75">
      <c r="A36" s="72">
        <v>3</v>
      </c>
      <c r="B36" s="12" t="s">
        <v>285</v>
      </c>
      <c r="C36" s="85">
        <v>30000</v>
      </c>
      <c r="D36" s="85"/>
      <c r="E36" s="85"/>
    </row>
    <row r="37" spans="1:5" ht="18.75">
      <c r="A37" s="72">
        <v>4</v>
      </c>
      <c r="B37" s="12" t="s">
        <v>286</v>
      </c>
      <c r="C37" s="85">
        <v>30000</v>
      </c>
      <c r="D37" s="85"/>
      <c r="E37" s="85"/>
    </row>
    <row r="38" spans="1:5" ht="18.75">
      <c r="A38" s="72">
        <v>5</v>
      </c>
      <c r="B38" s="12" t="s">
        <v>287</v>
      </c>
      <c r="C38" s="85">
        <v>30000</v>
      </c>
      <c r="D38" s="85"/>
      <c r="E38" s="85"/>
    </row>
    <row r="39" spans="1:5" ht="18.75">
      <c r="A39" s="72">
        <v>6</v>
      </c>
      <c r="B39" s="12" t="s">
        <v>288</v>
      </c>
      <c r="C39" s="85">
        <v>30000</v>
      </c>
      <c r="D39" s="85"/>
      <c r="E39" s="85"/>
    </row>
    <row r="40" spans="1:5" ht="18.75">
      <c r="A40" s="72"/>
      <c r="B40" s="12"/>
      <c r="C40" s="85"/>
      <c r="D40" s="85"/>
      <c r="E40" s="85"/>
    </row>
    <row r="41" spans="1:5" ht="18.75">
      <c r="A41" s="72"/>
      <c r="B41" s="87" t="s">
        <v>312</v>
      </c>
      <c r="C41" s="85"/>
      <c r="D41" s="85"/>
      <c r="E41" s="85"/>
    </row>
    <row r="42" spans="1:5" ht="18.75">
      <c r="A42" s="72">
        <v>1</v>
      </c>
      <c r="B42" s="12" t="s">
        <v>313</v>
      </c>
      <c r="C42" s="85">
        <v>1500</v>
      </c>
      <c r="D42" s="85"/>
      <c r="E42" s="85"/>
    </row>
    <row r="43" spans="1:5" ht="18.75">
      <c r="A43" s="72">
        <v>2</v>
      </c>
      <c r="B43" s="12" t="s">
        <v>113</v>
      </c>
      <c r="C43" s="85">
        <v>1500</v>
      </c>
      <c r="D43" s="85"/>
      <c r="E43" s="85"/>
    </row>
    <row r="44" spans="1:5" ht="18.75">
      <c r="A44" s="63"/>
      <c r="B44" s="63"/>
      <c r="C44" s="84"/>
      <c r="D44" s="84"/>
      <c r="E44" s="84"/>
    </row>
    <row r="45" spans="1:5" ht="18.75">
      <c r="A45" s="596" t="s">
        <v>232</v>
      </c>
      <c r="B45" s="596"/>
      <c r="C45" s="596"/>
      <c r="D45" s="596"/>
      <c r="E45" s="596"/>
    </row>
    <row r="46" ht="18.75">
      <c r="A46" s="1" t="s">
        <v>233</v>
      </c>
    </row>
    <row r="47" spans="1:5" ht="18.75">
      <c r="A47" s="9" t="s">
        <v>8</v>
      </c>
      <c r="B47" s="9" t="s">
        <v>4</v>
      </c>
      <c r="C47" s="82" t="s">
        <v>28</v>
      </c>
      <c r="D47" s="82"/>
      <c r="E47" s="82" t="s">
        <v>3</v>
      </c>
    </row>
    <row r="48" spans="1:5" ht="18.75">
      <c r="A48" s="6"/>
      <c r="B48" s="86" t="s">
        <v>281</v>
      </c>
      <c r="C48" s="83"/>
      <c r="D48" s="83"/>
      <c r="E48" s="83"/>
    </row>
    <row r="49" spans="1:5" ht="18.75">
      <c r="A49" s="72">
        <v>1</v>
      </c>
      <c r="B49" s="12" t="s">
        <v>71</v>
      </c>
      <c r="C49" s="85">
        <v>14220</v>
      </c>
      <c r="D49" s="85"/>
      <c r="E49" s="85"/>
    </row>
    <row r="50" spans="1:5" ht="18.75">
      <c r="A50" s="72">
        <v>2</v>
      </c>
      <c r="B50" s="12" t="s">
        <v>258</v>
      </c>
      <c r="C50" s="85">
        <v>14220</v>
      </c>
      <c r="D50" s="85"/>
      <c r="E50" s="85"/>
    </row>
    <row r="51" spans="1:5" ht="18.75">
      <c r="A51" s="72">
        <v>3</v>
      </c>
      <c r="B51" s="12" t="s">
        <v>259</v>
      </c>
      <c r="C51" s="85">
        <v>14220</v>
      </c>
      <c r="D51" s="85"/>
      <c r="E51" s="85"/>
    </row>
    <row r="52" spans="1:5" ht="18.75">
      <c r="A52" s="72">
        <v>4</v>
      </c>
      <c r="B52" s="12" t="s">
        <v>260</v>
      </c>
      <c r="C52" s="85">
        <v>14220</v>
      </c>
      <c r="D52" s="85"/>
      <c r="E52" s="85"/>
    </row>
    <row r="53" spans="1:5" ht="18.75">
      <c r="A53" s="72">
        <v>5</v>
      </c>
      <c r="B53" s="12" t="s">
        <v>261</v>
      </c>
      <c r="C53" s="85">
        <v>14220</v>
      </c>
      <c r="D53" s="85"/>
      <c r="E53" s="85"/>
    </row>
    <row r="54" spans="1:5" ht="18.75">
      <c r="A54" s="72">
        <v>6</v>
      </c>
      <c r="B54" s="12" t="s">
        <v>262</v>
      </c>
      <c r="C54" s="85">
        <v>14220</v>
      </c>
      <c r="D54" s="85"/>
      <c r="E54" s="85"/>
    </row>
    <row r="55" spans="1:5" ht="18.75">
      <c r="A55" s="72">
        <v>7</v>
      </c>
      <c r="B55" s="12" t="s">
        <v>263</v>
      </c>
      <c r="C55" s="85">
        <v>14220</v>
      </c>
      <c r="D55" s="85"/>
      <c r="E55" s="85"/>
    </row>
    <row r="56" spans="1:5" ht="18.75">
      <c r="A56" s="72">
        <v>8</v>
      </c>
      <c r="B56" s="12" t="s">
        <v>264</v>
      </c>
      <c r="C56" s="85">
        <v>12640</v>
      </c>
      <c r="D56" s="85"/>
      <c r="E56" s="85"/>
    </row>
    <row r="57" spans="1:5" ht="18.75">
      <c r="A57" s="72">
        <v>9</v>
      </c>
      <c r="B57" s="12" t="s">
        <v>265</v>
      </c>
      <c r="C57" s="85">
        <v>12640</v>
      </c>
      <c r="D57" s="85"/>
      <c r="E57" s="85"/>
    </row>
    <row r="58" spans="1:5" ht="18.75">
      <c r="A58" s="72">
        <v>10</v>
      </c>
      <c r="B58" s="12" t="s">
        <v>266</v>
      </c>
      <c r="C58" s="85">
        <v>12640</v>
      </c>
      <c r="D58" s="85"/>
      <c r="E58" s="85"/>
    </row>
    <row r="59" spans="1:5" ht="18.75">
      <c r="A59" s="72">
        <v>11</v>
      </c>
      <c r="B59" s="12" t="s">
        <v>267</v>
      </c>
      <c r="C59" s="85">
        <v>18960</v>
      </c>
      <c r="D59" s="85"/>
      <c r="E59" s="85"/>
    </row>
    <row r="60" spans="1:5" ht="18.75">
      <c r="A60" s="72">
        <v>12</v>
      </c>
      <c r="B60" s="12" t="s">
        <v>268</v>
      </c>
      <c r="C60" s="85">
        <v>15800</v>
      </c>
      <c r="D60" s="85"/>
      <c r="E60" s="85"/>
    </row>
    <row r="61" spans="1:5" ht="18.75">
      <c r="A61" s="72">
        <v>13</v>
      </c>
      <c r="B61" s="12" t="s">
        <v>269</v>
      </c>
      <c r="C61" s="85">
        <v>15800</v>
      </c>
      <c r="D61" s="85"/>
      <c r="E61" s="85"/>
    </row>
    <row r="62" spans="1:5" ht="18.75">
      <c r="A62" s="72">
        <v>14</v>
      </c>
      <c r="B62" s="12" t="s">
        <v>270</v>
      </c>
      <c r="C62" s="85">
        <v>15800</v>
      </c>
      <c r="D62" s="85"/>
      <c r="E62" s="85"/>
    </row>
    <row r="63" spans="1:5" ht="18.75">
      <c r="A63" s="72">
        <v>15</v>
      </c>
      <c r="B63" s="12" t="s">
        <v>271</v>
      </c>
      <c r="C63" s="85">
        <v>15800</v>
      </c>
      <c r="D63" s="85"/>
      <c r="E63" s="85"/>
    </row>
    <row r="64" spans="1:5" ht="18.75">
      <c r="A64" s="72">
        <v>16</v>
      </c>
      <c r="B64" s="12" t="s">
        <v>272</v>
      </c>
      <c r="C64" s="85">
        <v>18960</v>
      </c>
      <c r="D64" s="85"/>
      <c r="E64" s="85"/>
    </row>
    <row r="65" spans="1:5" ht="18.75">
      <c r="A65" s="72">
        <v>17</v>
      </c>
      <c r="B65" s="12" t="s">
        <v>273</v>
      </c>
      <c r="C65" s="85">
        <v>15800</v>
      </c>
      <c r="D65" s="85"/>
      <c r="E65" s="85"/>
    </row>
    <row r="66" spans="1:5" ht="18.75">
      <c r="A66" s="72">
        <v>18</v>
      </c>
      <c r="B66" s="12" t="s">
        <v>274</v>
      </c>
      <c r="C66" s="85">
        <v>15800</v>
      </c>
      <c r="D66" s="85"/>
      <c r="E66" s="85"/>
    </row>
    <row r="67" spans="1:5" ht="18.75">
      <c r="A67" s="72">
        <v>19</v>
      </c>
      <c r="B67" s="12" t="s">
        <v>275</v>
      </c>
      <c r="C67" s="85">
        <v>15800</v>
      </c>
      <c r="D67" s="85"/>
      <c r="E67" s="85"/>
    </row>
    <row r="68" spans="1:5" ht="18.75">
      <c r="A68" s="72"/>
      <c r="B68" s="12"/>
      <c r="C68" s="85"/>
      <c r="D68" s="85"/>
      <c r="E68" s="85"/>
    </row>
    <row r="69" spans="1:5" ht="18.75">
      <c r="A69" s="72"/>
      <c r="B69" s="87" t="s">
        <v>280</v>
      </c>
      <c r="C69" s="85"/>
      <c r="D69" s="85"/>
      <c r="E69" s="85"/>
    </row>
    <row r="70" spans="1:5" ht="18.75">
      <c r="A70" s="72">
        <v>1</v>
      </c>
      <c r="B70" s="12" t="s">
        <v>276</v>
      </c>
      <c r="C70" s="85">
        <v>16800</v>
      </c>
      <c r="D70" s="85"/>
      <c r="E70" s="85"/>
    </row>
    <row r="71" spans="1:5" ht="18.75">
      <c r="A71" s="72">
        <v>2</v>
      </c>
      <c r="B71" s="12" t="s">
        <v>277</v>
      </c>
      <c r="C71" s="85">
        <v>10080</v>
      </c>
      <c r="D71" s="85"/>
      <c r="E71" s="85"/>
    </row>
    <row r="72" spans="1:5" ht="18.75">
      <c r="A72" s="72">
        <v>3</v>
      </c>
      <c r="B72" s="12" t="s">
        <v>278</v>
      </c>
      <c r="C72" s="85">
        <v>15120</v>
      </c>
      <c r="D72" s="85"/>
      <c r="E72" s="85"/>
    </row>
    <row r="73" spans="1:5" ht="18.75">
      <c r="A73" s="72">
        <v>4</v>
      </c>
      <c r="B73" s="12" t="s">
        <v>279</v>
      </c>
      <c r="C73" s="85">
        <v>11760</v>
      </c>
      <c r="D73" s="85"/>
      <c r="E73" s="85"/>
    </row>
    <row r="74" spans="1:5" ht="18.75">
      <c r="A74" s="72"/>
      <c r="B74" s="12"/>
      <c r="C74" s="85"/>
      <c r="D74" s="85"/>
      <c r="E74" s="85"/>
    </row>
    <row r="75" spans="1:5" ht="18.75">
      <c r="A75" s="72"/>
      <c r="B75" s="87" t="s">
        <v>314</v>
      </c>
      <c r="C75" s="85"/>
      <c r="D75" s="85"/>
      <c r="E75" s="85"/>
    </row>
    <row r="76" spans="1:5" ht="18.75">
      <c r="A76" s="72">
        <v>1</v>
      </c>
      <c r="B76" s="12" t="s">
        <v>315</v>
      </c>
      <c r="C76" s="85">
        <v>2000</v>
      </c>
      <c r="D76" s="85"/>
      <c r="E76" s="85"/>
    </row>
    <row r="77" spans="1:5" ht="18.75">
      <c r="A77" s="72">
        <v>2</v>
      </c>
      <c r="B77" s="12" t="s">
        <v>113</v>
      </c>
      <c r="C77" s="85">
        <v>2000</v>
      </c>
      <c r="D77" s="85"/>
      <c r="E77" s="85"/>
    </row>
    <row r="78" spans="1:5" ht="18.75">
      <c r="A78" s="72">
        <v>3</v>
      </c>
      <c r="B78" s="12" t="s">
        <v>316</v>
      </c>
      <c r="C78" s="85">
        <v>2000</v>
      </c>
      <c r="D78" s="85"/>
      <c r="E78" s="85"/>
    </row>
    <row r="79" spans="1:5" ht="18.75">
      <c r="A79" s="72">
        <v>4</v>
      </c>
      <c r="B79" s="12" t="s">
        <v>317</v>
      </c>
      <c r="C79" s="85">
        <v>2000</v>
      </c>
      <c r="D79" s="85"/>
      <c r="E79" s="85"/>
    </row>
    <row r="80" spans="1:5" ht="18.75">
      <c r="A80" s="72">
        <v>5</v>
      </c>
      <c r="B80" s="12" t="s">
        <v>277</v>
      </c>
      <c r="C80" s="85">
        <v>2000</v>
      </c>
      <c r="D80" s="85"/>
      <c r="E80" s="85"/>
    </row>
    <row r="81" spans="1:5" ht="18.75">
      <c r="A81" s="72">
        <v>6</v>
      </c>
      <c r="B81" s="12" t="s">
        <v>318</v>
      </c>
      <c r="C81" s="85">
        <v>2000</v>
      </c>
      <c r="D81" s="85"/>
      <c r="E81" s="85"/>
    </row>
    <row r="82" spans="1:5" ht="18.75">
      <c r="A82" s="72">
        <v>7</v>
      </c>
      <c r="B82" s="12" t="s">
        <v>319</v>
      </c>
      <c r="C82" s="85">
        <v>2000</v>
      </c>
      <c r="D82" s="85"/>
      <c r="E82" s="85"/>
    </row>
    <row r="83" spans="1:5" ht="18.75">
      <c r="A83" s="72">
        <v>8</v>
      </c>
      <c r="B83" s="12" t="s">
        <v>320</v>
      </c>
      <c r="C83" s="85">
        <v>2000</v>
      </c>
      <c r="D83" s="85"/>
      <c r="E83" s="85"/>
    </row>
    <row r="84" spans="1:5" ht="18.75">
      <c r="A84" s="72">
        <v>9</v>
      </c>
      <c r="B84" s="12" t="s">
        <v>268</v>
      </c>
      <c r="C84" s="85">
        <v>2000</v>
      </c>
      <c r="D84" s="85"/>
      <c r="E84" s="85"/>
    </row>
    <row r="85" spans="1:5" ht="18.75">
      <c r="A85" s="72">
        <v>10</v>
      </c>
      <c r="B85" s="12" t="s">
        <v>287</v>
      </c>
      <c r="C85" s="85">
        <v>2000</v>
      </c>
      <c r="D85" s="85"/>
      <c r="E85" s="85"/>
    </row>
    <row r="86" spans="1:5" ht="18.75">
      <c r="A86" s="72">
        <v>11</v>
      </c>
      <c r="B86" s="12" t="s">
        <v>321</v>
      </c>
      <c r="C86" s="85">
        <v>2000</v>
      </c>
      <c r="D86" s="85"/>
      <c r="E86" s="85"/>
    </row>
    <row r="87" spans="1:5" ht="18.75">
      <c r="A87" s="72"/>
      <c r="B87" s="12"/>
      <c r="C87" s="85"/>
      <c r="D87" s="85"/>
      <c r="E87" s="85"/>
    </row>
    <row r="88" spans="1:5" ht="18.75">
      <c r="A88" s="88"/>
      <c r="B88" s="77"/>
      <c r="C88" s="89"/>
      <c r="D88" s="89"/>
      <c r="E88" s="89"/>
    </row>
    <row r="89" spans="1:5" ht="18.75">
      <c r="A89" s="593" t="s">
        <v>232</v>
      </c>
      <c r="B89" s="593"/>
      <c r="C89" s="593"/>
      <c r="D89" s="593"/>
      <c r="E89" s="593"/>
    </row>
    <row r="90" ht="18.75">
      <c r="A90" s="1" t="s">
        <v>233</v>
      </c>
    </row>
    <row r="91" spans="1:5" ht="18.75">
      <c r="A91" s="9" t="s">
        <v>8</v>
      </c>
      <c r="B91" s="9" t="s">
        <v>4</v>
      </c>
      <c r="C91" s="82" t="s">
        <v>28</v>
      </c>
      <c r="D91" s="82"/>
      <c r="E91" s="82" t="s">
        <v>3</v>
      </c>
    </row>
    <row r="92" spans="1:5" ht="18.75">
      <c r="A92" s="72"/>
      <c r="B92" s="87" t="s">
        <v>325</v>
      </c>
      <c r="C92" s="85"/>
      <c r="D92" s="85"/>
      <c r="E92" s="85"/>
    </row>
    <row r="93" spans="1:5" ht="18.75">
      <c r="A93" s="72">
        <v>1</v>
      </c>
      <c r="B93" s="12" t="s">
        <v>286</v>
      </c>
      <c r="C93" s="85">
        <v>2400</v>
      </c>
      <c r="D93" s="85"/>
      <c r="E93" s="85"/>
    </row>
    <row r="94" spans="1:5" ht="18.75">
      <c r="A94" s="72">
        <v>2</v>
      </c>
      <c r="B94" s="12" t="s">
        <v>322</v>
      </c>
      <c r="C94" s="85">
        <v>2400</v>
      </c>
      <c r="D94" s="85"/>
      <c r="E94" s="85"/>
    </row>
    <row r="95" spans="1:5" ht="18.75">
      <c r="A95" s="72">
        <v>3</v>
      </c>
      <c r="B95" s="12" t="s">
        <v>323</v>
      </c>
      <c r="C95" s="85">
        <v>2400</v>
      </c>
      <c r="D95" s="85"/>
      <c r="E95" s="85"/>
    </row>
    <row r="96" spans="1:5" ht="18.75">
      <c r="A96" s="72">
        <v>4</v>
      </c>
      <c r="B96" s="12" t="s">
        <v>324</v>
      </c>
      <c r="C96" s="85">
        <v>2400</v>
      </c>
      <c r="D96" s="85"/>
      <c r="E96" s="85"/>
    </row>
    <row r="97" spans="1:5" ht="18.75">
      <c r="A97" s="72">
        <v>5</v>
      </c>
      <c r="B97" s="12" t="s">
        <v>288</v>
      </c>
      <c r="C97" s="85">
        <v>2400</v>
      </c>
      <c r="D97" s="85"/>
      <c r="E97" s="85"/>
    </row>
    <row r="98" spans="1:5" ht="18.75">
      <c r="A98" s="72"/>
      <c r="B98" s="12"/>
      <c r="C98" s="85"/>
      <c r="D98" s="85"/>
      <c r="E98" s="85"/>
    </row>
    <row r="99" spans="1:5" ht="18.75">
      <c r="A99" s="72"/>
      <c r="B99" s="87" t="s">
        <v>326</v>
      </c>
      <c r="C99" s="85"/>
      <c r="D99" s="85"/>
      <c r="E99" s="85"/>
    </row>
    <row r="100" spans="1:5" ht="18.75">
      <c r="A100" s="72">
        <v>1</v>
      </c>
      <c r="B100" s="12" t="s">
        <v>327</v>
      </c>
      <c r="C100" s="85">
        <v>12000</v>
      </c>
      <c r="D100" s="85"/>
      <c r="E100" s="85"/>
    </row>
    <row r="101" spans="1:5" ht="18.75">
      <c r="A101" s="72">
        <v>2</v>
      </c>
      <c r="B101" s="12" t="s">
        <v>328</v>
      </c>
      <c r="C101" s="85">
        <v>42850</v>
      </c>
      <c r="D101" s="85"/>
      <c r="E101" s="85"/>
    </row>
    <row r="102" spans="1:5" ht="18.75">
      <c r="A102" s="72"/>
      <c r="B102" s="12"/>
      <c r="C102" s="85"/>
      <c r="D102" s="85"/>
      <c r="E102" s="85"/>
    </row>
    <row r="103" spans="1:5" ht="18.75">
      <c r="A103" s="72"/>
      <c r="B103" s="87" t="s">
        <v>290</v>
      </c>
      <c r="C103" s="85"/>
      <c r="D103" s="85"/>
      <c r="E103" s="85"/>
    </row>
    <row r="104" spans="1:5" ht="18.75">
      <c r="A104" s="72">
        <v>1</v>
      </c>
      <c r="B104" s="12" t="s">
        <v>73</v>
      </c>
      <c r="C104" s="85">
        <v>19000</v>
      </c>
      <c r="D104" s="85"/>
      <c r="E104" s="85"/>
    </row>
    <row r="105" spans="1:5" ht="18.75">
      <c r="A105" s="72">
        <v>2</v>
      </c>
      <c r="B105" s="12" t="s">
        <v>291</v>
      </c>
      <c r="C105" s="85">
        <v>15000</v>
      </c>
      <c r="D105" s="85"/>
      <c r="E105" s="85"/>
    </row>
    <row r="106" spans="1:5" ht="18.75">
      <c r="A106" s="72">
        <v>3</v>
      </c>
      <c r="B106" s="12" t="s">
        <v>292</v>
      </c>
      <c r="C106" s="85">
        <v>55500</v>
      </c>
      <c r="D106" s="85"/>
      <c r="E106" s="85"/>
    </row>
    <row r="107" spans="1:5" ht="18.75">
      <c r="A107" s="72">
        <v>4</v>
      </c>
      <c r="B107" s="12" t="s">
        <v>293</v>
      </c>
      <c r="C107" s="85">
        <v>43500</v>
      </c>
      <c r="D107" s="85"/>
      <c r="E107" s="85"/>
    </row>
    <row r="108" spans="1:5" ht="18.75">
      <c r="A108" s="72">
        <v>5</v>
      </c>
      <c r="B108" s="12" t="s">
        <v>294</v>
      </c>
      <c r="C108" s="85">
        <v>69000</v>
      </c>
      <c r="D108" s="85"/>
      <c r="E108" s="85"/>
    </row>
    <row r="109" spans="1:5" ht="18.75">
      <c r="A109" s="72">
        <v>6</v>
      </c>
      <c r="B109" s="12" t="s">
        <v>287</v>
      </c>
      <c r="C109" s="85">
        <v>54000</v>
      </c>
      <c r="D109" s="85"/>
      <c r="E109" s="85"/>
    </row>
    <row r="110" spans="1:5" ht="18.75">
      <c r="A110" s="72">
        <v>7</v>
      </c>
      <c r="B110" s="12" t="s">
        <v>295</v>
      </c>
      <c r="C110" s="85">
        <v>170000</v>
      </c>
      <c r="D110" s="85"/>
      <c r="E110" s="85"/>
    </row>
    <row r="111" spans="1:5" ht="18.75">
      <c r="A111" s="72">
        <v>8</v>
      </c>
      <c r="B111" s="12" t="s">
        <v>296</v>
      </c>
      <c r="C111" s="85">
        <v>75000</v>
      </c>
      <c r="D111" s="85"/>
      <c r="E111" s="85"/>
    </row>
    <row r="112" spans="1:8" ht="18.75">
      <c r="A112" s="72">
        <v>9</v>
      </c>
      <c r="B112" s="12" t="s">
        <v>297</v>
      </c>
      <c r="C112" s="85">
        <v>16500</v>
      </c>
      <c r="D112" s="85"/>
      <c r="E112" s="85"/>
      <c r="H112" s="1">
        <v>40091.98</v>
      </c>
    </row>
    <row r="113" spans="1:8" ht="18.75">
      <c r="A113" s="72">
        <v>10</v>
      </c>
      <c r="B113" s="12" t="s">
        <v>298</v>
      </c>
      <c r="C113" s="85">
        <v>17000</v>
      </c>
      <c r="D113" s="85"/>
      <c r="E113" s="85"/>
      <c r="H113" s="1">
        <v>1206</v>
      </c>
    </row>
    <row r="114" spans="1:5" ht="18.75">
      <c r="A114" s="72">
        <v>11</v>
      </c>
      <c r="B114" s="12" t="s">
        <v>299</v>
      </c>
      <c r="C114" s="85">
        <v>45000</v>
      </c>
      <c r="D114" s="85"/>
      <c r="E114" s="85"/>
    </row>
    <row r="115" spans="1:5" ht="18.75">
      <c r="A115" s="72">
        <v>12</v>
      </c>
      <c r="B115" s="12" t="s">
        <v>300</v>
      </c>
      <c r="C115" s="85">
        <v>19500</v>
      </c>
      <c r="D115" s="85"/>
      <c r="E115" s="85"/>
    </row>
    <row r="116" spans="1:5" ht="18.75">
      <c r="A116" s="72">
        <v>13</v>
      </c>
      <c r="B116" s="12" t="s">
        <v>71</v>
      </c>
      <c r="C116" s="85">
        <v>48000</v>
      </c>
      <c r="D116" s="85"/>
      <c r="E116" s="85"/>
    </row>
    <row r="117" spans="1:5" ht="18.75">
      <c r="A117" s="72">
        <v>14</v>
      </c>
      <c r="B117" s="12" t="s">
        <v>72</v>
      </c>
      <c r="C117" s="85">
        <v>36000</v>
      </c>
      <c r="D117" s="85"/>
      <c r="E117" s="85"/>
    </row>
    <row r="118" spans="1:5" ht="18.75">
      <c r="A118" s="72">
        <v>15</v>
      </c>
      <c r="B118" s="12" t="s">
        <v>301</v>
      </c>
      <c r="C118" s="85">
        <v>15000</v>
      </c>
      <c r="D118" s="85"/>
      <c r="E118" s="85"/>
    </row>
    <row r="119" spans="1:5" ht="18.75">
      <c r="A119" s="72">
        <v>16</v>
      </c>
      <c r="B119" s="12" t="s">
        <v>302</v>
      </c>
      <c r="C119" s="85">
        <v>43500</v>
      </c>
      <c r="D119" s="85"/>
      <c r="E119" s="85"/>
    </row>
    <row r="120" spans="1:5" ht="18.75">
      <c r="A120" s="72">
        <v>17</v>
      </c>
      <c r="B120" s="12" t="s">
        <v>70</v>
      </c>
      <c r="C120" s="85">
        <v>36000</v>
      </c>
      <c r="D120" s="85"/>
      <c r="E120" s="85"/>
    </row>
    <row r="121" spans="1:5" ht="18.75">
      <c r="A121" s="72">
        <v>18</v>
      </c>
      <c r="B121" s="12" t="s">
        <v>285</v>
      </c>
      <c r="C121" s="85">
        <v>39000</v>
      </c>
      <c r="D121" s="85"/>
      <c r="E121" s="85"/>
    </row>
    <row r="122" spans="1:5" ht="18.75">
      <c r="A122" s="72">
        <v>19</v>
      </c>
      <c r="B122" s="12" t="s">
        <v>303</v>
      </c>
      <c r="C122" s="85">
        <v>52500</v>
      </c>
      <c r="D122" s="85"/>
      <c r="E122" s="85"/>
    </row>
    <row r="123" spans="1:5" ht="18.75">
      <c r="A123" s="72">
        <v>20</v>
      </c>
      <c r="B123" s="12" t="s">
        <v>304</v>
      </c>
      <c r="C123" s="85">
        <v>60000</v>
      </c>
      <c r="D123" s="85"/>
      <c r="E123" s="85"/>
    </row>
    <row r="124" spans="1:5" ht="18.75">
      <c r="A124" s="72">
        <v>21</v>
      </c>
      <c r="B124" s="12" t="s">
        <v>263</v>
      </c>
      <c r="C124" s="85">
        <v>27000</v>
      </c>
      <c r="D124" s="85"/>
      <c r="E124" s="85"/>
    </row>
    <row r="125" spans="1:5" ht="18.75">
      <c r="A125" s="72">
        <v>22</v>
      </c>
      <c r="B125" s="12" t="s">
        <v>305</v>
      </c>
      <c r="C125" s="85">
        <v>13500</v>
      </c>
      <c r="D125" s="85"/>
      <c r="E125" s="85"/>
    </row>
    <row r="126" spans="1:5" ht="18.75">
      <c r="A126" s="72">
        <v>23</v>
      </c>
      <c r="B126" s="12" t="s">
        <v>306</v>
      </c>
      <c r="C126" s="85">
        <v>33000</v>
      </c>
      <c r="D126" s="85"/>
      <c r="E126" s="85"/>
    </row>
    <row r="127" spans="1:5" ht="18.75">
      <c r="A127" s="72">
        <v>24</v>
      </c>
      <c r="B127" s="12" t="s">
        <v>307</v>
      </c>
      <c r="C127" s="85">
        <v>33000</v>
      </c>
      <c r="D127" s="85"/>
      <c r="E127" s="85"/>
    </row>
    <row r="128" spans="1:5" ht="18.75">
      <c r="A128" s="72">
        <v>25</v>
      </c>
      <c r="B128" s="12" t="s">
        <v>308</v>
      </c>
      <c r="C128" s="85">
        <v>90000</v>
      </c>
      <c r="D128" s="85"/>
      <c r="E128" s="85"/>
    </row>
    <row r="129" spans="1:5" ht="18.75">
      <c r="A129" s="72">
        <v>26</v>
      </c>
      <c r="B129" s="12" t="s">
        <v>309</v>
      </c>
      <c r="C129" s="85">
        <v>34500</v>
      </c>
      <c r="D129" s="85"/>
      <c r="E129" s="85"/>
    </row>
    <row r="130" spans="1:5" ht="18.75">
      <c r="A130" s="72">
        <v>27</v>
      </c>
      <c r="B130" s="12" t="s">
        <v>310</v>
      </c>
      <c r="C130" s="85">
        <v>48000</v>
      </c>
      <c r="D130" s="85"/>
      <c r="E130" s="85"/>
    </row>
    <row r="131" spans="1:5" ht="18.75">
      <c r="A131" s="72">
        <v>28</v>
      </c>
      <c r="B131" s="12" t="s">
        <v>311</v>
      </c>
      <c r="C131" s="85">
        <v>22500</v>
      </c>
      <c r="D131" s="85"/>
      <c r="E131" s="85"/>
    </row>
    <row r="132" spans="1:5" ht="18.75">
      <c r="A132" s="88"/>
      <c r="B132" s="77"/>
      <c r="C132" s="89"/>
      <c r="D132" s="89"/>
      <c r="E132" s="89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1" customWidth="1"/>
    <col min="4" max="4" width="17.57421875" style="81" customWidth="1"/>
    <col min="5" max="5" width="15.57421875" style="81" customWidth="1"/>
    <col min="6" max="16384" width="9.140625" style="1" customWidth="1"/>
  </cols>
  <sheetData>
    <row r="1" spans="1:5" ht="18.75">
      <c r="A1" s="120" t="s">
        <v>445</v>
      </c>
      <c r="B1" s="120"/>
      <c r="C1" s="120"/>
      <c r="D1" s="120"/>
      <c r="E1" s="120"/>
    </row>
    <row r="2" ht="18.75">
      <c r="A2" s="1" t="s">
        <v>446</v>
      </c>
    </row>
    <row r="3" spans="1:5" ht="21.75" customHeight="1">
      <c r="A3" s="9" t="s">
        <v>8</v>
      </c>
      <c r="B3" s="9" t="s">
        <v>447</v>
      </c>
      <c r="C3" s="9" t="s">
        <v>4</v>
      </c>
      <c r="D3" s="82" t="s">
        <v>9</v>
      </c>
      <c r="E3" s="82" t="s">
        <v>3</v>
      </c>
    </row>
    <row r="4" spans="1:5" ht="18.75">
      <c r="A4" s="6"/>
      <c r="B4" s="86"/>
      <c r="C4" s="83"/>
      <c r="D4" s="83"/>
      <c r="E4" s="83"/>
    </row>
    <row r="5" spans="1:5" ht="18.75">
      <c r="A5" s="72"/>
      <c r="B5" s="12"/>
      <c r="C5" s="85"/>
      <c r="D5" s="85"/>
      <c r="E5" s="85"/>
    </row>
    <row r="6" spans="1:5" ht="18.75">
      <c r="A6" s="72"/>
      <c r="B6" s="12"/>
      <c r="C6" s="85"/>
      <c r="D6" s="85"/>
      <c r="E6" s="85"/>
    </row>
    <row r="7" spans="1:5" ht="18.75">
      <c r="A7" s="72"/>
      <c r="B7" s="87"/>
      <c r="C7" s="85"/>
      <c r="D7" s="85"/>
      <c r="E7" s="85"/>
    </row>
    <row r="8" spans="1:5" ht="18.75">
      <c r="A8" s="72"/>
      <c r="B8" s="12"/>
      <c r="C8" s="85"/>
      <c r="D8" s="85"/>
      <c r="E8" s="85"/>
    </row>
    <row r="9" spans="1:5" ht="18.75">
      <c r="A9" s="72"/>
      <c r="B9" s="12"/>
      <c r="C9" s="85"/>
      <c r="D9" s="85"/>
      <c r="E9" s="85"/>
    </row>
    <row r="10" spans="1:5" ht="18.75">
      <c r="A10" s="72"/>
      <c r="B10" s="12"/>
      <c r="C10" s="85"/>
      <c r="D10" s="85"/>
      <c r="E10" s="85"/>
    </row>
    <row r="11" spans="1:5" ht="18.75">
      <c r="A11" s="72"/>
      <c r="B11" s="12"/>
      <c r="C11" s="85"/>
      <c r="D11" s="85"/>
      <c r="E11" s="85"/>
    </row>
    <row r="12" spans="1:5" ht="18.75">
      <c r="A12" s="72"/>
      <c r="B12" s="12"/>
      <c r="C12" s="85"/>
      <c r="D12" s="85"/>
      <c r="E12" s="85"/>
    </row>
    <row r="13" spans="1:5" ht="18.75">
      <c r="A13" s="72"/>
      <c r="B13" s="12"/>
      <c r="C13" s="85"/>
      <c r="D13" s="85"/>
      <c r="E13" s="85"/>
    </row>
    <row r="14" spans="1:5" ht="18.75">
      <c r="A14" s="72"/>
      <c r="B14" s="87"/>
      <c r="C14" s="85"/>
      <c r="D14" s="85"/>
      <c r="E14" s="85"/>
    </row>
    <row r="15" spans="1:5" ht="18.75">
      <c r="A15" s="72"/>
      <c r="B15" s="12"/>
      <c r="C15" s="85"/>
      <c r="D15" s="85"/>
      <c r="E15" s="85"/>
    </row>
    <row r="16" spans="1:5" ht="18.75">
      <c r="A16" s="72"/>
      <c r="B16" s="12"/>
      <c r="C16" s="85"/>
      <c r="D16" s="85"/>
      <c r="E16" s="85"/>
    </row>
    <row r="17" spans="1:5" ht="18.75">
      <c r="A17" s="72"/>
      <c r="B17" s="12"/>
      <c r="C17" s="85"/>
      <c r="D17" s="85"/>
      <c r="E17" s="85"/>
    </row>
    <row r="18" spans="1:5" ht="18.75">
      <c r="A18" s="72"/>
      <c r="B18" s="12"/>
      <c r="C18" s="85"/>
      <c r="D18" s="85"/>
      <c r="E18" s="85"/>
    </row>
    <row r="19" spans="1:5" ht="18.75">
      <c r="A19" s="72"/>
      <c r="B19" s="12"/>
      <c r="C19" s="85"/>
      <c r="D19" s="85"/>
      <c r="E19" s="85"/>
    </row>
    <row r="20" spans="1:5" ht="18.75">
      <c r="A20" s="72"/>
      <c r="B20" s="12"/>
      <c r="C20" s="85"/>
      <c r="D20" s="85"/>
      <c r="E20" s="85"/>
    </row>
    <row r="21" spans="1:5" ht="18.75">
      <c r="A21" s="72"/>
      <c r="B21" s="12"/>
      <c r="C21" s="85"/>
      <c r="D21" s="85"/>
      <c r="E21" s="85"/>
    </row>
    <row r="22" spans="1:5" ht="18.75">
      <c r="A22" s="72"/>
      <c r="B22" s="12"/>
      <c r="C22" s="85"/>
      <c r="D22" s="85"/>
      <c r="E22" s="85"/>
    </row>
    <row r="23" spans="1:5" ht="18.75">
      <c r="A23" s="72"/>
      <c r="B23" s="12"/>
      <c r="C23" s="85"/>
      <c r="D23" s="85"/>
      <c r="E23" s="85"/>
    </row>
    <row r="24" spans="1:5" ht="18.75">
      <c r="A24" s="72"/>
      <c r="B24" s="12"/>
      <c r="C24" s="85"/>
      <c r="D24" s="85"/>
      <c r="E24" s="85"/>
    </row>
    <row r="25" spans="1:5" ht="18.75">
      <c r="A25" s="72"/>
      <c r="B25" s="12"/>
      <c r="C25" s="85"/>
      <c r="D25" s="85"/>
      <c r="E25" s="85"/>
    </row>
    <row r="26" spans="1:5" ht="18.75">
      <c r="A26" s="72"/>
      <c r="B26" s="12"/>
      <c r="C26" s="85"/>
      <c r="D26" s="85"/>
      <c r="E26" s="85"/>
    </row>
    <row r="27" spans="1:5" ht="18.75">
      <c r="A27" s="72"/>
      <c r="B27" s="87"/>
      <c r="C27" s="85"/>
      <c r="D27" s="85"/>
      <c r="E27" s="85"/>
    </row>
    <row r="28" spans="1:5" ht="18.75">
      <c r="A28" s="72"/>
      <c r="B28" s="12"/>
      <c r="C28" s="85"/>
      <c r="D28" s="85"/>
      <c r="E28" s="85"/>
    </row>
    <row r="29" spans="1:5" ht="18.75">
      <c r="A29" s="72"/>
      <c r="B29" s="12"/>
      <c r="C29" s="85"/>
      <c r="D29" s="85"/>
      <c r="E29" s="85"/>
    </row>
    <row r="30" spans="1:5" ht="18.75">
      <c r="A30" s="72"/>
      <c r="B30" s="12"/>
      <c r="C30" s="85"/>
      <c r="D30" s="85"/>
      <c r="E30" s="85"/>
    </row>
    <row r="31" spans="1:5" ht="18.75">
      <c r="A31" s="72"/>
      <c r="B31" s="12"/>
      <c r="C31" s="85"/>
      <c r="D31" s="85"/>
      <c r="E31" s="85"/>
    </row>
    <row r="32" spans="1:5" ht="18.75">
      <c r="A32" s="72"/>
      <c r="B32" s="12"/>
      <c r="C32" s="85"/>
      <c r="D32" s="85"/>
      <c r="E32" s="85"/>
    </row>
    <row r="33" spans="1:5" ht="18.75">
      <c r="A33" s="72"/>
      <c r="B33" s="87"/>
      <c r="C33" s="85"/>
      <c r="D33" s="85"/>
      <c r="E33" s="85"/>
    </row>
    <row r="34" spans="1:5" ht="18.75">
      <c r="A34" s="72"/>
      <c r="B34" s="12"/>
      <c r="C34" s="85"/>
      <c r="D34" s="85"/>
      <c r="E34" s="85"/>
    </row>
    <row r="35" spans="1:5" ht="18.75">
      <c r="A35" s="72"/>
      <c r="B35" s="12"/>
      <c r="C35" s="85"/>
      <c r="D35" s="85"/>
      <c r="E35" s="85"/>
    </row>
    <row r="36" spans="1:5" ht="18.75">
      <c r="A36" s="72"/>
      <c r="B36" s="12"/>
      <c r="C36" s="85"/>
      <c r="D36" s="85"/>
      <c r="E36" s="85"/>
    </row>
    <row r="37" spans="1:5" ht="18.75">
      <c r="A37" s="72"/>
      <c r="B37" s="12"/>
      <c r="C37" s="85"/>
      <c r="D37" s="85"/>
      <c r="E37" s="85"/>
    </row>
    <row r="38" spans="1:5" ht="18.75">
      <c r="A38" s="72"/>
      <c r="B38" s="12"/>
      <c r="C38" s="85"/>
      <c r="D38" s="85"/>
      <c r="E38" s="85"/>
    </row>
    <row r="39" spans="1:5" ht="18.75">
      <c r="A39" s="72"/>
      <c r="B39" s="12"/>
      <c r="C39" s="85"/>
      <c r="D39" s="85"/>
      <c r="E39" s="85"/>
    </row>
    <row r="40" spans="1:5" ht="18.75">
      <c r="A40" s="72"/>
      <c r="B40" s="12"/>
      <c r="C40" s="85"/>
      <c r="D40" s="85"/>
      <c r="E40" s="85"/>
    </row>
    <row r="41" spans="1:5" ht="18.75">
      <c r="A41" s="72"/>
      <c r="B41" s="87"/>
      <c r="C41" s="85"/>
      <c r="D41" s="85"/>
      <c r="E41" s="85"/>
    </row>
    <row r="42" spans="1:5" ht="18.75">
      <c r="A42" s="72"/>
      <c r="B42" s="12"/>
      <c r="C42" s="85"/>
      <c r="D42" s="85"/>
      <c r="E42" s="85"/>
    </row>
    <row r="43" spans="1:5" ht="18.75">
      <c r="A43" s="72"/>
      <c r="B43" s="12"/>
      <c r="C43" s="85"/>
      <c r="D43" s="85"/>
      <c r="E43" s="85"/>
    </row>
    <row r="44" spans="1:5" ht="18.75">
      <c r="A44" s="63"/>
      <c r="B44" s="63"/>
      <c r="C44" s="84"/>
      <c r="D44" s="84"/>
      <c r="E44" s="84"/>
    </row>
    <row r="45" spans="1:5" ht="18.75">
      <c r="A45" s="596"/>
      <c r="B45" s="596"/>
      <c r="C45" s="596"/>
      <c r="D45" s="596"/>
      <c r="E45" s="596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1" customWidth="1"/>
    <col min="4" max="4" width="19.421875" style="81" customWidth="1"/>
    <col min="5" max="5" width="33.57421875" style="81" customWidth="1"/>
    <col min="6" max="6" width="35.00390625" style="81" customWidth="1"/>
    <col min="7" max="16384" width="9.140625" style="1" customWidth="1"/>
  </cols>
  <sheetData>
    <row r="1" spans="1:6" ht="18.75">
      <c r="A1" s="120"/>
      <c r="B1" s="120"/>
      <c r="C1" s="120"/>
      <c r="D1" s="120"/>
      <c r="E1" s="120"/>
      <c r="F1" s="120" t="s">
        <v>452</v>
      </c>
    </row>
    <row r="2" ht="18.75">
      <c r="B2" s="1" t="s">
        <v>453</v>
      </c>
    </row>
    <row r="3" spans="1:6" ht="21.75" customHeight="1">
      <c r="A3" s="6" t="s">
        <v>8</v>
      </c>
      <c r="B3" s="124" t="s">
        <v>447</v>
      </c>
      <c r="C3" s="126" t="s">
        <v>4</v>
      </c>
      <c r="D3" s="128" t="s">
        <v>448</v>
      </c>
      <c r="E3" s="128" t="s">
        <v>450</v>
      </c>
      <c r="F3" s="116" t="s">
        <v>451</v>
      </c>
    </row>
    <row r="4" spans="1:6" ht="18.75">
      <c r="A4" s="7"/>
      <c r="B4" s="130"/>
      <c r="C4" s="127"/>
      <c r="D4" s="129" t="s">
        <v>449</v>
      </c>
      <c r="E4" s="127"/>
      <c r="F4" s="84"/>
    </row>
    <row r="5" spans="1:6" ht="18.75">
      <c r="A5" s="125"/>
      <c r="B5" s="50"/>
      <c r="C5" s="105"/>
      <c r="D5" s="105"/>
      <c r="E5" s="105"/>
      <c r="F5" s="105"/>
    </row>
    <row r="6" spans="1:6" ht="18.75">
      <c r="A6" s="72"/>
      <c r="B6" s="12"/>
      <c r="C6" s="85"/>
      <c r="D6" s="85"/>
      <c r="E6" s="85"/>
      <c r="F6" s="85"/>
    </row>
    <row r="7" spans="1:6" ht="18.75">
      <c r="A7" s="72"/>
      <c r="B7" s="87"/>
      <c r="C7" s="85"/>
      <c r="D7" s="85"/>
      <c r="E7" s="85"/>
      <c r="F7" s="85"/>
    </row>
    <row r="8" spans="1:6" ht="18.75">
      <c r="A8" s="72"/>
      <c r="B8" s="12"/>
      <c r="C8" s="85"/>
      <c r="D8" s="85"/>
      <c r="E8" s="85"/>
      <c r="F8" s="85"/>
    </row>
    <row r="9" spans="1:6" ht="18.75">
      <c r="A9" s="72"/>
      <c r="B9" s="12"/>
      <c r="C9" s="85"/>
      <c r="D9" s="85"/>
      <c r="E9" s="85"/>
      <c r="F9" s="85"/>
    </row>
    <row r="10" spans="1:6" ht="18.75">
      <c r="A10" s="72"/>
      <c r="B10" s="12"/>
      <c r="C10" s="85"/>
      <c r="D10" s="85"/>
      <c r="E10" s="85"/>
      <c r="F10" s="85"/>
    </row>
    <row r="11" spans="1:6" ht="18.75">
      <c r="A11" s="72"/>
      <c r="B11" s="12"/>
      <c r="C11" s="85"/>
      <c r="D11" s="85"/>
      <c r="E11" s="85"/>
      <c r="F11" s="85"/>
    </row>
    <row r="12" spans="1:6" ht="18.75">
      <c r="A12" s="72"/>
      <c r="B12" s="12"/>
      <c r="C12" s="85"/>
      <c r="D12" s="85"/>
      <c r="E12" s="85"/>
      <c r="F12" s="85"/>
    </row>
    <row r="13" spans="1:6" ht="18.75">
      <c r="A13" s="72"/>
      <c r="B13" s="12"/>
      <c r="C13" s="85"/>
      <c r="D13" s="85"/>
      <c r="E13" s="85"/>
      <c r="F13" s="85"/>
    </row>
    <row r="14" spans="1:6" ht="18.75">
      <c r="A14" s="72"/>
      <c r="B14" s="87"/>
      <c r="C14" s="85"/>
      <c r="D14" s="85"/>
      <c r="E14" s="85"/>
      <c r="F14" s="85"/>
    </row>
    <row r="15" spans="1:6" ht="18.75">
      <c r="A15" s="72"/>
      <c r="B15" s="12"/>
      <c r="C15" s="85"/>
      <c r="D15" s="85"/>
      <c r="E15" s="85"/>
      <c r="F15" s="85"/>
    </row>
    <row r="16" spans="1:6" ht="18.75">
      <c r="A16" s="72"/>
      <c r="B16" s="12"/>
      <c r="C16" s="85"/>
      <c r="D16" s="85"/>
      <c r="E16" s="85"/>
      <c r="F16" s="85"/>
    </row>
    <row r="17" spans="1:6" ht="18.75">
      <c r="A17" s="72"/>
      <c r="B17" s="12"/>
      <c r="C17" s="85"/>
      <c r="D17" s="85"/>
      <c r="E17" s="85"/>
      <c r="F17" s="85"/>
    </row>
    <row r="18" spans="1:6" ht="18.75">
      <c r="A18" s="72"/>
      <c r="B18" s="12"/>
      <c r="C18" s="85"/>
      <c r="D18" s="85"/>
      <c r="E18" s="85"/>
      <c r="F18" s="85"/>
    </row>
    <row r="19" spans="1:6" ht="18.75">
      <c r="A19" s="72"/>
      <c r="B19" s="12"/>
      <c r="C19" s="85"/>
      <c r="D19" s="85"/>
      <c r="E19" s="85"/>
      <c r="F19" s="85"/>
    </row>
    <row r="20" spans="1:6" ht="18.75">
      <c r="A20" s="72"/>
      <c r="B20" s="12"/>
      <c r="C20" s="85"/>
      <c r="D20" s="85"/>
      <c r="E20" s="85"/>
      <c r="F20" s="85"/>
    </row>
    <row r="21" spans="1:6" ht="18.75">
      <c r="A21" s="72"/>
      <c r="B21" s="12"/>
      <c r="C21" s="85"/>
      <c r="D21" s="85"/>
      <c r="E21" s="85"/>
      <c r="F21" s="85"/>
    </row>
    <row r="22" spans="1:6" ht="18.75">
      <c r="A22" s="72"/>
      <c r="B22" s="12"/>
      <c r="C22" s="85"/>
      <c r="D22" s="85"/>
      <c r="E22" s="85"/>
      <c r="F22" s="85"/>
    </row>
    <row r="23" spans="1:6" ht="18.75">
      <c r="A23" s="72"/>
      <c r="B23" s="12"/>
      <c r="C23" s="85"/>
      <c r="D23" s="85"/>
      <c r="E23" s="85"/>
      <c r="F23" s="85"/>
    </row>
    <row r="24" spans="1:6" ht="18.75">
      <c r="A24" s="72"/>
      <c r="B24" s="12"/>
      <c r="C24" s="85"/>
      <c r="D24" s="85"/>
      <c r="E24" s="85"/>
      <c r="F24" s="85"/>
    </row>
    <row r="25" spans="1:6" ht="18.75">
      <c r="A25" s="72"/>
      <c r="B25" s="12"/>
      <c r="C25" s="85"/>
      <c r="D25" s="85"/>
      <c r="E25" s="85"/>
      <c r="F25" s="85"/>
    </row>
    <row r="26" spans="1:6" ht="18.75">
      <c r="A26" s="72"/>
      <c r="B26" s="12"/>
      <c r="C26" s="85"/>
      <c r="D26" s="85"/>
      <c r="E26" s="85"/>
      <c r="F26" s="85"/>
    </row>
    <row r="27" spans="1:6" ht="18.75">
      <c r="A27" s="72"/>
      <c r="B27" s="12"/>
      <c r="C27" s="85"/>
      <c r="D27" s="85"/>
      <c r="E27" s="85"/>
      <c r="F27" s="85"/>
    </row>
    <row r="28" spans="1:6" ht="18.75">
      <c r="A28" s="72"/>
      <c r="B28" s="12"/>
      <c r="C28" s="85"/>
      <c r="D28" s="85"/>
      <c r="E28" s="85"/>
      <c r="F28" s="85"/>
    </row>
    <row r="29" spans="1:6" ht="18.75">
      <c r="A29" s="72"/>
      <c r="B29" s="12"/>
      <c r="C29" s="85"/>
      <c r="D29" s="85"/>
      <c r="E29" s="85"/>
      <c r="F29" s="85"/>
    </row>
    <row r="30" spans="1:6" ht="18.75">
      <c r="A30" s="72"/>
      <c r="B30" s="12"/>
      <c r="C30" s="85"/>
      <c r="D30" s="85"/>
      <c r="E30" s="85"/>
      <c r="F30" s="85"/>
    </row>
    <row r="31" spans="1:6" ht="18.75">
      <c r="A31" s="72"/>
      <c r="B31" s="87"/>
      <c r="C31" s="85"/>
      <c r="D31" s="85"/>
      <c r="E31" s="85"/>
      <c r="F31" s="85"/>
    </row>
    <row r="32" spans="1:6" ht="18.75">
      <c r="A32" s="72"/>
      <c r="B32" s="12"/>
      <c r="C32" s="85"/>
      <c r="D32" s="85"/>
      <c r="E32" s="85"/>
      <c r="F32" s="85"/>
    </row>
    <row r="33" spans="1:6" ht="18.75">
      <c r="A33" s="72"/>
      <c r="B33" s="12"/>
      <c r="C33" s="85"/>
      <c r="D33" s="85"/>
      <c r="E33" s="85"/>
      <c r="F33" s="85"/>
    </row>
    <row r="34" spans="1:6" ht="18.75">
      <c r="A34" s="63"/>
      <c r="B34" s="63"/>
      <c r="C34" s="84"/>
      <c r="D34" s="84"/>
      <c r="E34" s="84"/>
      <c r="F34" s="84"/>
    </row>
    <row r="35" spans="1:6" ht="18.75">
      <c r="A35" s="596"/>
      <c r="B35" s="596"/>
      <c r="C35" s="596"/>
      <c r="D35" s="596"/>
      <c r="E35" s="596"/>
      <c r="F35" s="596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1" customWidth="1"/>
    <col min="4" max="4" width="19.421875" style="81" customWidth="1"/>
    <col min="5" max="5" width="35.00390625" style="81" customWidth="1"/>
    <col min="6" max="16384" width="9.140625" style="1" customWidth="1"/>
  </cols>
  <sheetData>
    <row r="1" spans="1:5" ht="18.75">
      <c r="A1" s="120"/>
      <c r="B1" s="120"/>
      <c r="C1" s="120"/>
      <c r="D1" s="120"/>
      <c r="E1" s="120" t="s">
        <v>452</v>
      </c>
    </row>
    <row r="2" ht="18.75">
      <c r="B2" s="1" t="s">
        <v>454</v>
      </c>
    </row>
    <row r="3" spans="1:5" ht="21.75" customHeight="1">
      <c r="A3" s="6" t="s">
        <v>8</v>
      </c>
      <c r="B3" s="124" t="s">
        <v>447</v>
      </c>
      <c r="C3" s="126" t="s">
        <v>4</v>
      </c>
      <c r="D3" s="128" t="s">
        <v>448</v>
      </c>
      <c r="E3" s="116" t="s">
        <v>451</v>
      </c>
    </row>
    <row r="4" spans="1:5" ht="18.75">
      <c r="A4" s="7"/>
      <c r="B4" s="130"/>
      <c r="C4" s="127"/>
      <c r="D4" s="129" t="s">
        <v>449</v>
      </c>
      <c r="E4" s="84"/>
    </row>
    <row r="5" spans="1:5" ht="18.75">
      <c r="A5" s="125"/>
      <c r="B5" s="50"/>
      <c r="C5" s="105"/>
      <c r="D5" s="105"/>
      <c r="E5" s="105"/>
    </row>
    <row r="6" spans="1:5" ht="18.75">
      <c r="A6" s="72"/>
      <c r="B6" s="12"/>
      <c r="C6" s="85"/>
      <c r="D6" s="85"/>
      <c r="E6" s="85"/>
    </row>
    <row r="7" spans="1:5" ht="18.75">
      <c r="A7" s="72"/>
      <c r="B7" s="87"/>
      <c r="C7" s="85"/>
      <c r="D7" s="85"/>
      <c r="E7" s="85"/>
    </row>
    <row r="8" spans="1:5" ht="18.75">
      <c r="A8" s="72"/>
      <c r="B8" s="12"/>
      <c r="C8" s="85"/>
      <c r="D8" s="85"/>
      <c r="E8" s="85"/>
    </row>
    <row r="9" spans="1:5" ht="18.75">
      <c r="A9" s="72"/>
      <c r="B9" s="12"/>
      <c r="C9" s="85"/>
      <c r="D9" s="85"/>
      <c r="E9" s="85"/>
    </row>
    <row r="10" spans="1:5" ht="18.75">
      <c r="A10" s="72"/>
      <c r="B10" s="12"/>
      <c r="C10" s="85"/>
      <c r="D10" s="85"/>
      <c r="E10" s="85"/>
    </row>
    <row r="11" spans="1:5" ht="18.75">
      <c r="A11" s="72"/>
      <c r="B11" s="12"/>
      <c r="C11" s="85"/>
      <c r="D11" s="85"/>
      <c r="E11" s="85"/>
    </row>
    <row r="12" spans="1:5" ht="18.75">
      <c r="A12" s="72"/>
      <c r="B12" s="12"/>
      <c r="C12" s="85"/>
      <c r="D12" s="85"/>
      <c r="E12" s="85"/>
    </row>
    <row r="13" spans="1:5" ht="18.75">
      <c r="A13" s="72"/>
      <c r="B13" s="12"/>
      <c r="C13" s="85"/>
      <c r="D13" s="85"/>
      <c r="E13" s="85"/>
    </row>
    <row r="14" spans="1:5" ht="18.75">
      <c r="A14" s="72"/>
      <c r="B14" s="87"/>
      <c r="C14" s="85"/>
      <c r="D14" s="85"/>
      <c r="E14" s="85"/>
    </row>
    <row r="15" spans="1:5" ht="18.75">
      <c r="A15" s="72"/>
      <c r="B15" s="12"/>
      <c r="C15" s="85"/>
      <c r="D15" s="85"/>
      <c r="E15" s="85"/>
    </row>
    <row r="16" spans="1:5" ht="18.75">
      <c r="A16" s="72"/>
      <c r="B16" s="12"/>
      <c r="C16" s="85"/>
      <c r="D16" s="85"/>
      <c r="E16" s="85"/>
    </row>
    <row r="17" spans="1:5" ht="18.75">
      <c r="A17" s="72"/>
      <c r="B17" s="12"/>
      <c r="C17" s="85"/>
      <c r="D17" s="85"/>
      <c r="E17" s="85"/>
    </row>
    <row r="18" spans="1:5" ht="18.75">
      <c r="A18" s="72"/>
      <c r="B18" s="12"/>
      <c r="C18" s="85"/>
      <c r="D18" s="85"/>
      <c r="E18" s="85"/>
    </row>
    <row r="19" spans="1:5" ht="18.75">
      <c r="A19" s="72"/>
      <c r="B19" s="12"/>
      <c r="C19" s="85"/>
      <c r="D19" s="85"/>
      <c r="E19" s="85"/>
    </row>
    <row r="20" spans="1:5" ht="18.75">
      <c r="A20" s="72"/>
      <c r="B20" s="12"/>
      <c r="C20" s="85"/>
      <c r="D20" s="85"/>
      <c r="E20" s="85"/>
    </row>
    <row r="21" spans="1:5" ht="18.75">
      <c r="A21" s="72"/>
      <c r="B21" s="12"/>
      <c r="C21" s="85"/>
      <c r="D21" s="85"/>
      <c r="E21" s="85"/>
    </row>
    <row r="22" spans="1:5" ht="18.75">
      <c r="A22" s="72"/>
      <c r="B22" s="12"/>
      <c r="C22" s="85"/>
      <c r="D22" s="85"/>
      <c r="E22" s="85"/>
    </row>
    <row r="23" spans="1:5" ht="18.75">
      <c r="A23" s="72"/>
      <c r="B23" s="12"/>
      <c r="C23" s="85"/>
      <c r="D23" s="85"/>
      <c r="E23" s="85"/>
    </row>
    <row r="24" spans="1:5" ht="18.75">
      <c r="A24" s="72"/>
      <c r="B24" s="12"/>
      <c r="C24" s="85"/>
      <c r="D24" s="85"/>
      <c r="E24" s="85"/>
    </row>
    <row r="25" spans="1:5" ht="18.75">
      <c r="A25" s="72"/>
      <c r="B25" s="12"/>
      <c r="C25" s="85"/>
      <c r="D25" s="85"/>
      <c r="E25" s="85"/>
    </row>
    <row r="26" spans="1:5" ht="18.75">
      <c r="A26" s="72"/>
      <c r="B26" s="12"/>
      <c r="C26" s="85"/>
      <c r="D26" s="85"/>
      <c r="E26" s="85"/>
    </row>
    <row r="27" spans="1:5" ht="18.75">
      <c r="A27" s="72"/>
      <c r="B27" s="12"/>
      <c r="C27" s="85"/>
      <c r="D27" s="85"/>
      <c r="E27" s="85"/>
    </row>
    <row r="28" spans="1:5" ht="18.75">
      <c r="A28" s="72"/>
      <c r="B28" s="12"/>
      <c r="C28" s="85"/>
      <c r="D28" s="85"/>
      <c r="E28" s="85"/>
    </row>
    <row r="29" spans="1:5" ht="18.75">
      <c r="A29" s="72"/>
      <c r="B29" s="12"/>
      <c r="C29" s="85"/>
      <c r="D29" s="85"/>
      <c r="E29" s="85"/>
    </row>
    <row r="30" spans="1:5" ht="18.75">
      <c r="A30" s="72"/>
      <c r="B30" s="12"/>
      <c r="C30" s="85"/>
      <c r="D30" s="85"/>
      <c r="E30" s="85"/>
    </row>
    <row r="31" spans="1:5" ht="18.75">
      <c r="A31" s="72"/>
      <c r="B31" s="87"/>
      <c r="C31" s="85"/>
      <c r="D31" s="85"/>
      <c r="E31" s="85"/>
    </row>
    <row r="32" spans="1:5" ht="18.75">
      <c r="A32" s="72"/>
      <c r="B32" s="12"/>
      <c r="C32" s="85"/>
      <c r="D32" s="85"/>
      <c r="E32" s="85"/>
    </row>
    <row r="33" spans="1:5" ht="18.75">
      <c r="A33" s="72"/>
      <c r="B33" s="12"/>
      <c r="C33" s="85"/>
      <c r="D33" s="85"/>
      <c r="E33" s="85"/>
    </row>
    <row r="34" spans="1:5" ht="18.75">
      <c r="A34" s="63"/>
      <c r="B34" s="63"/>
      <c r="C34" s="84"/>
      <c r="D34" s="84"/>
      <c r="E34" s="84"/>
    </row>
    <row r="35" spans="1:5" ht="18.75">
      <c r="A35" s="596"/>
      <c r="B35" s="596"/>
      <c r="C35" s="596"/>
      <c r="D35" s="596"/>
      <c r="E35" s="596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" customWidth="1"/>
    <col min="2" max="2" width="24.00390625" style="1" customWidth="1"/>
    <col min="3" max="3" width="35.7109375" style="81" customWidth="1"/>
    <col min="4" max="4" width="19.421875" style="81" customWidth="1"/>
    <col min="5" max="5" width="49.421875" style="81" customWidth="1"/>
    <col min="6" max="16384" width="9.140625" style="1" customWidth="1"/>
  </cols>
  <sheetData>
    <row r="1" spans="2:5" ht="18.75">
      <c r="B1" s="593" t="s">
        <v>488</v>
      </c>
      <c r="C1" s="593"/>
      <c r="D1" s="593"/>
      <c r="E1" s="593"/>
    </row>
    <row r="2" spans="1:5" ht="18.75">
      <c r="A2" s="120"/>
      <c r="C2" s="120"/>
      <c r="D2" s="120" t="s">
        <v>503</v>
      </c>
      <c r="E2" s="120"/>
    </row>
    <row r="3" spans="1:5" ht="21.75" customHeight="1">
      <c r="A3" s="6" t="s">
        <v>8</v>
      </c>
      <c r="B3" s="124" t="s">
        <v>447</v>
      </c>
      <c r="C3" s="126" t="s">
        <v>4</v>
      </c>
      <c r="D3" s="128" t="s">
        <v>448</v>
      </c>
      <c r="E3" s="116" t="s">
        <v>3</v>
      </c>
    </row>
    <row r="4" spans="1:5" ht="18.75">
      <c r="A4" s="7"/>
      <c r="B4" s="130"/>
      <c r="C4" s="127"/>
      <c r="D4" s="129" t="s">
        <v>449</v>
      </c>
      <c r="E4" s="84"/>
    </row>
    <row r="5" spans="1:5" ht="18.75">
      <c r="A5" s="125">
        <v>1</v>
      </c>
      <c r="B5" s="50" t="s">
        <v>489</v>
      </c>
      <c r="C5" s="105" t="s">
        <v>490</v>
      </c>
      <c r="D5" s="105">
        <v>568000</v>
      </c>
      <c r="E5" s="105" t="s">
        <v>500</v>
      </c>
    </row>
    <row r="6" spans="1:5" ht="18.75">
      <c r="A6" s="72"/>
      <c r="B6" s="12"/>
      <c r="C6" s="85"/>
      <c r="D6" s="85"/>
      <c r="E6" s="105" t="s">
        <v>496</v>
      </c>
    </row>
    <row r="7" spans="1:5" ht="18.75">
      <c r="A7" s="72"/>
      <c r="B7" s="87"/>
      <c r="C7" s="85"/>
      <c r="D7" s="85"/>
      <c r="E7" s="105" t="s">
        <v>497</v>
      </c>
    </row>
    <row r="8" spans="1:5" ht="18.75">
      <c r="A8" s="72"/>
      <c r="B8" s="12"/>
      <c r="C8" s="85"/>
      <c r="D8" s="85"/>
      <c r="E8" s="85"/>
    </row>
    <row r="9" spans="1:5" ht="18.75">
      <c r="A9" s="72">
        <v>2</v>
      </c>
      <c r="B9" s="12" t="s">
        <v>493</v>
      </c>
      <c r="C9" s="85" t="s">
        <v>491</v>
      </c>
      <c r="D9" s="85">
        <v>401000</v>
      </c>
      <c r="E9" s="105" t="s">
        <v>498</v>
      </c>
    </row>
    <row r="10" spans="1:5" ht="18.75">
      <c r="A10" s="72"/>
      <c r="B10" s="12"/>
      <c r="C10" s="85"/>
      <c r="D10" s="85"/>
      <c r="E10" s="105" t="s">
        <v>501</v>
      </c>
    </row>
    <row r="11" spans="1:5" ht="18.75">
      <c r="A11" s="72"/>
      <c r="B11" s="12"/>
      <c r="C11" s="85"/>
      <c r="D11" s="85"/>
      <c r="E11" s="105" t="s">
        <v>496</v>
      </c>
    </row>
    <row r="12" spans="1:5" ht="18.75">
      <c r="A12" s="72"/>
      <c r="B12" s="12"/>
      <c r="C12" s="85"/>
      <c r="D12" s="85"/>
      <c r="E12" s="105" t="s">
        <v>497</v>
      </c>
    </row>
    <row r="13" spans="1:5" ht="18.75">
      <c r="A13" s="72"/>
      <c r="B13" s="12"/>
      <c r="C13" s="85"/>
      <c r="D13" s="85"/>
      <c r="E13" s="85"/>
    </row>
    <row r="14" spans="1:5" ht="18.75">
      <c r="A14" s="72">
        <v>3</v>
      </c>
      <c r="B14" s="12" t="s">
        <v>492</v>
      </c>
      <c r="C14" s="85" t="s">
        <v>491</v>
      </c>
      <c r="D14" s="85">
        <v>919000</v>
      </c>
      <c r="E14" s="105" t="s">
        <v>498</v>
      </c>
    </row>
    <row r="15" spans="1:5" ht="18.75">
      <c r="A15" s="72"/>
      <c r="B15" s="12"/>
      <c r="C15" s="85"/>
      <c r="D15" s="85"/>
      <c r="E15" s="105" t="s">
        <v>501</v>
      </c>
    </row>
    <row r="16" spans="1:5" ht="18.75">
      <c r="A16" s="72"/>
      <c r="B16" s="12"/>
      <c r="C16" s="85"/>
      <c r="D16" s="85"/>
      <c r="E16" s="105" t="s">
        <v>496</v>
      </c>
    </row>
    <row r="17" spans="1:5" ht="18.75">
      <c r="A17" s="72"/>
      <c r="B17" s="12"/>
      <c r="C17" s="85"/>
      <c r="D17" s="85"/>
      <c r="E17" s="105" t="s">
        <v>497</v>
      </c>
    </row>
    <row r="18" spans="1:5" ht="18.75">
      <c r="A18" s="72"/>
      <c r="B18" s="12"/>
      <c r="C18" s="85"/>
      <c r="D18" s="85"/>
      <c r="E18" s="85"/>
    </row>
    <row r="19" spans="1:5" ht="18.75">
      <c r="A19" s="72">
        <v>4</v>
      </c>
      <c r="B19" s="12" t="s">
        <v>494</v>
      </c>
      <c r="C19" s="85" t="s">
        <v>491</v>
      </c>
      <c r="D19" s="85">
        <v>233000</v>
      </c>
      <c r="E19" s="105" t="s">
        <v>498</v>
      </c>
    </row>
    <row r="20" spans="1:5" ht="18.75">
      <c r="A20" s="72"/>
      <c r="B20" s="12"/>
      <c r="C20" s="85"/>
      <c r="D20" s="85"/>
      <c r="E20" s="105" t="s">
        <v>501</v>
      </c>
    </row>
    <row r="21" spans="1:5" ht="18.75">
      <c r="A21" s="72"/>
      <c r="B21" s="12"/>
      <c r="C21" s="85"/>
      <c r="D21" s="85"/>
      <c r="E21" s="105" t="s">
        <v>496</v>
      </c>
    </row>
    <row r="22" spans="1:5" ht="18.75">
      <c r="A22" s="72"/>
      <c r="B22" s="12"/>
      <c r="C22" s="85"/>
      <c r="D22" s="85"/>
      <c r="E22" s="105" t="s">
        <v>497</v>
      </c>
    </row>
    <row r="23" spans="1:5" ht="18.75">
      <c r="A23" s="72"/>
      <c r="B23" s="12"/>
      <c r="C23" s="85"/>
      <c r="D23" s="85"/>
      <c r="E23" s="105"/>
    </row>
    <row r="24" spans="1:5" ht="18.75">
      <c r="A24" s="72">
        <v>5</v>
      </c>
      <c r="B24" s="12" t="s">
        <v>495</v>
      </c>
      <c r="C24" s="85" t="s">
        <v>491</v>
      </c>
      <c r="D24" s="85">
        <v>232000</v>
      </c>
      <c r="E24" s="105" t="s">
        <v>498</v>
      </c>
    </row>
    <row r="25" spans="1:5" ht="18.75">
      <c r="A25" s="72"/>
      <c r="B25" s="12"/>
      <c r="C25" s="85"/>
      <c r="D25" s="85"/>
      <c r="E25" s="105" t="s">
        <v>501</v>
      </c>
    </row>
    <row r="26" spans="1:5" ht="18.75">
      <c r="A26" s="72"/>
      <c r="B26" s="12"/>
      <c r="C26" s="85"/>
      <c r="D26" s="85"/>
      <c r="E26" s="105" t="s">
        <v>496</v>
      </c>
    </row>
    <row r="27" spans="1:5" ht="18.75">
      <c r="A27" s="72"/>
      <c r="B27" s="12"/>
      <c r="C27" s="85"/>
      <c r="D27" s="85"/>
      <c r="E27" s="105" t="s">
        <v>497</v>
      </c>
    </row>
    <row r="28" spans="1:5" ht="18.75">
      <c r="A28" s="72"/>
      <c r="B28" s="12"/>
      <c r="C28" s="85"/>
      <c r="D28" s="85"/>
      <c r="E28" s="105"/>
    </row>
    <row r="29" spans="1:5" ht="18.75">
      <c r="A29" s="72">
        <v>6</v>
      </c>
      <c r="B29" s="12" t="s">
        <v>499</v>
      </c>
      <c r="C29" s="85" t="s">
        <v>430</v>
      </c>
      <c r="D29" s="85">
        <v>125000</v>
      </c>
      <c r="E29" s="105" t="s">
        <v>498</v>
      </c>
    </row>
    <row r="30" spans="1:5" ht="18.75">
      <c r="A30" s="72"/>
      <c r="B30" s="12"/>
      <c r="C30" s="85"/>
      <c r="D30" s="85"/>
      <c r="E30" s="105" t="s">
        <v>501</v>
      </c>
    </row>
    <row r="31" spans="1:5" ht="18.75">
      <c r="A31" s="72"/>
      <c r="B31" s="12"/>
      <c r="C31" s="85"/>
      <c r="D31" s="85"/>
      <c r="E31" s="105" t="s">
        <v>496</v>
      </c>
    </row>
    <row r="32" spans="1:5" ht="18.75">
      <c r="A32" s="72"/>
      <c r="B32" s="12"/>
      <c r="C32" s="85"/>
      <c r="D32" s="85"/>
      <c r="E32" s="105" t="s">
        <v>497</v>
      </c>
    </row>
    <row r="33" spans="1:5" ht="18.75">
      <c r="A33" s="72"/>
      <c r="B33" s="12"/>
      <c r="C33" s="85"/>
      <c r="D33" s="85"/>
      <c r="E33" s="105"/>
    </row>
    <row r="34" spans="1:5" ht="18.75">
      <c r="A34" s="72">
        <v>7</v>
      </c>
      <c r="B34" s="12" t="s">
        <v>502</v>
      </c>
      <c r="C34" s="85" t="s">
        <v>435</v>
      </c>
      <c r="D34" s="85">
        <v>395000</v>
      </c>
      <c r="E34" s="105" t="s">
        <v>498</v>
      </c>
    </row>
    <row r="35" spans="1:5" ht="18.75">
      <c r="A35" s="72"/>
      <c r="B35" s="12"/>
      <c r="C35" s="85"/>
      <c r="D35" s="85"/>
      <c r="E35" s="105" t="s">
        <v>501</v>
      </c>
    </row>
    <row r="36" spans="1:5" ht="18.75">
      <c r="A36" s="72"/>
      <c r="B36" s="12"/>
      <c r="C36" s="85"/>
      <c r="D36" s="85"/>
      <c r="E36" s="105" t="s">
        <v>496</v>
      </c>
    </row>
    <row r="37" spans="1:5" ht="18.75">
      <c r="A37" s="72"/>
      <c r="B37" s="12"/>
      <c r="C37" s="85"/>
      <c r="D37" s="85"/>
      <c r="E37" s="105" t="s">
        <v>497</v>
      </c>
    </row>
    <row r="38" spans="1:5" ht="18.75">
      <c r="A38" s="72"/>
      <c r="B38" s="12"/>
      <c r="C38" s="85"/>
      <c r="D38" s="85"/>
      <c r="E38" s="105"/>
    </row>
    <row r="39" spans="1:5" ht="18.75">
      <c r="A39" s="72"/>
      <c r="B39" s="12"/>
      <c r="C39" s="85"/>
      <c r="D39" s="85"/>
      <c r="E39" s="105"/>
    </row>
    <row r="40" spans="1:5" ht="18.75">
      <c r="A40" s="72"/>
      <c r="B40" s="12"/>
      <c r="C40" s="85"/>
      <c r="D40" s="85"/>
      <c r="E40" s="105"/>
    </row>
    <row r="41" spans="1:5" ht="18.75">
      <c r="A41" s="72"/>
      <c r="B41" s="12"/>
      <c r="C41" s="85"/>
      <c r="D41" s="85"/>
      <c r="E41" s="85"/>
    </row>
    <row r="42" spans="1:5" ht="18.75">
      <c r="A42" s="72"/>
      <c r="B42" s="87"/>
      <c r="C42" s="85"/>
      <c r="D42" s="85"/>
      <c r="E42" s="85"/>
    </row>
    <row r="43" spans="1:5" ht="18.75">
      <c r="A43" s="72"/>
      <c r="B43" s="12"/>
      <c r="C43" s="85"/>
      <c r="D43" s="85"/>
      <c r="E43" s="85"/>
    </row>
    <row r="44" spans="1:5" ht="18.75">
      <c r="A44" s="72"/>
      <c r="B44" s="12"/>
      <c r="C44" s="85"/>
      <c r="D44" s="85"/>
      <c r="E44" s="85"/>
    </row>
    <row r="45" spans="1:5" ht="18.75">
      <c r="A45" s="63"/>
      <c r="B45" s="63"/>
      <c r="C45" s="84"/>
      <c r="D45" s="84"/>
      <c r="E45" s="84"/>
    </row>
    <row r="46" spans="1:5" ht="18.75">
      <c r="A46" s="596"/>
      <c r="B46" s="596"/>
      <c r="C46" s="596"/>
      <c r="D46" s="596"/>
      <c r="E46" s="596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" customWidth="1"/>
    <col min="2" max="2" width="38.00390625" style="81" customWidth="1"/>
    <col min="3" max="3" width="18.00390625" style="81" customWidth="1"/>
    <col min="4" max="4" width="39.28125" style="81" customWidth="1"/>
    <col min="5" max="16384" width="9.140625" style="1" customWidth="1"/>
  </cols>
  <sheetData>
    <row r="1" spans="2:4" ht="18.75">
      <c r="B1" s="593" t="s">
        <v>517</v>
      </c>
      <c r="C1" s="593"/>
      <c r="D1" s="593"/>
    </row>
    <row r="2" spans="1:4" ht="18.75">
      <c r="A2" s="120"/>
      <c r="B2" s="120"/>
      <c r="C2" s="120" t="s">
        <v>522</v>
      </c>
      <c r="D2" s="120"/>
    </row>
    <row r="3" spans="1:4" ht="21.75" customHeight="1">
      <c r="A3" s="6" t="s">
        <v>8</v>
      </c>
      <c r="B3" s="126" t="s">
        <v>4</v>
      </c>
      <c r="C3" s="128" t="s">
        <v>504</v>
      </c>
      <c r="D3" s="116" t="s">
        <v>3</v>
      </c>
    </row>
    <row r="4" spans="1:4" ht="18.75">
      <c r="A4" s="7"/>
      <c r="B4" s="127"/>
      <c r="C4" s="129"/>
      <c r="D4" s="84"/>
    </row>
    <row r="5" spans="1:4" ht="21">
      <c r="A5" s="125">
        <v>1</v>
      </c>
      <c r="B5" s="144" t="s">
        <v>505</v>
      </c>
      <c r="C5" s="105"/>
      <c r="D5" s="105"/>
    </row>
    <row r="6" spans="1:4" ht="18.75">
      <c r="A6" s="72"/>
      <c r="B6" s="85" t="s">
        <v>506</v>
      </c>
      <c r="C6" s="85"/>
      <c r="D6" s="105"/>
    </row>
    <row r="7" spans="1:4" ht="18.75">
      <c r="A7" s="72"/>
      <c r="B7" s="85" t="s">
        <v>510</v>
      </c>
      <c r="C7" s="85">
        <v>4706600</v>
      </c>
      <c r="D7" s="105" t="s">
        <v>487</v>
      </c>
    </row>
    <row r="8" spans="1:4" ht="18.75">
      <c r="A8" s="72"/>
      <c r="B8" s="85"/>
      <c r="C8" s="85"/>
      <c r="D8" s="105"/>
    </row>
    <row r="9" spans="1:4" ht="21">
      <c r="A9" s="72">
        <v>2</v>
      </c>
      <c r="B9" s="144" t="s">
        <v>507</v>
      </c>
      <c r="C9" s="85"/>
      <c r="D9" s="105"/>
    </row>
    <row r="10" spans="1:4" ht="18.75">
      <c r="A10" s="72"/>
      <c r="B10" s="85" t="s">
        <v>508</v>
      </c>
      <c r="C10" s="85"/>
      <c r="D10" s="105"/>
    </row>
    <row r="11" spans="1:4" ht="18.75">
      <c r="A11" s="72"/>
      <c r="B11" s="85" t="s">
        <v>509</v>
      </c>
      <c r="C11" s="85">
        <v>468300</v>
      </c>
      <c r="D11" s="105" t="s">
        <v>518</v>
      </c>
    </row>
    <row r="12" spans="1:10" ht="21">
      <c r="A12" s="72"/>
      <c r="B12" s="85"/>
      <c r="C12" s="85"/>
      <c r="D12" s="85"/>
      <c r="J12" s="143"/>
    </row>
    <row r="13" spans="1:4" ht="21">
      <c r="A13" s="72">
        <v>3</v>
      </c>
      <c r="B13" s="145" t="s">
        <v>511</v>
      </c>
      <c r="C13" s="85"/>
      <c r="D13" s="105"/>
    </row>
    <row r="14" spans="1:4" ht="18.75">
      <c r="A14" s="72"/>
      <c r="B14" s="85"/>
      <c r="C14" s="85"/>
      <c r="D14" s="105"/>
    </row>
    <row r="15" spans="1:4" ht="18.75">
      <c r="A15" s="72"/>
      <c r="B15" s="85" t="s">
        <v>525</v>
      </c>
      <c r="C15" s="85">
        <v>568000</v>
      </c>
      <c r="D15" s="105" t="s">
        <v>512</v>
      </c>
    </row>
    <row r="16" spans="1:4" ht="18.75">
      <c r="A16" s="72"/>
      <c r="B16" s="85"/>
      <c r="C16" s="85"/>
      <c r="D16" s="85"/>
    </row>
    <row r="17" spans="1:4" ht="21">
      <c r="A17" s="72">
        <v>4</v>
      </c>
      <c r="B17" s="144" t="s">
        <v>513</v>
      </c>
      <c r="C17" s="85"/>
      <c r="D17" s="105"/>
    </row>
    <row r="18" spans="1:4" ht="18.75">
      <c r="A18" s="72"/>
      <c r="B18" s="85"/>
      <c r="C18" s="85"/>
      <c r="D18" s="105"/>
    </row>
    <row r="19" spans="1:4" ht="18.75">
      <c r="A19" s="72"/>
      <c r="B19" s="85" t="s">
        <v>519</v>
      </c>
      <c r="C19" s="85">
        <v>118500</v>
      </c>
      <c r="D19" s="105" t="s">
        <v>514</v>
      </c>
    </row>
    <row r="20" spans="1:4" ht="18.75">
      <c r="A20" s="72"/>
      <c r="B20" s="85" t="s">
        <v>520</v>
      </c>
      <c r="C20" s="85">
        <v>124800</v>
      </c>
      <c r="D20" s="105" t="s">
        <v>514</v>
      </c>
    </row>
    <row r="21" spans="1:4" ht="18.75">
      <c r="A21" s="72"/>
      <c r="B21" s="85" t="s">
        <v>521</v>
      </c>
      <c r="C21" s="85">
        <v>125000</v>
      </c>
      <c r="D21" s="105" t="s">
        <v>515</v>
      </c>
    </row>
    <row r="22" spans="1:4" ht="18.75">
      <c r="A22" s="72"/>
      <c r="B22" s="85" t="s">
        <v>523</v>
      </c>
      <c r="C22" s="85">
        <v>1357000</v>
      </c>
      <c r="D22" s="105" t="s">
        <v>516</v>
      </c>
    </row>
    <row r="23" spans="1:4" ht="18.75">
      <c r="A23" s="72"/>
      <c r="B23" s="85"/>
      <c r="C23" s="85"/>
      <c r="D23" s="105"/>
    </row>
    <row r="24" spans="1:4" ht="18.75">
      <c r="A24" s="72"/>
      <c r="B24" s="85"/>
      <c r="C24" s="85"/>
      <c r="D24" s="85"/>
    </row>
    <row r="25" spans="1:4" ht="18.75">
      <c r="A25" s="63"/>
      <c r="B25" s="84"/>
      <c r="C25" s="84"/>
      <c r="D25" s="84"/>
    </row>
    <row r="26" spans="1:4" ht="18.75">
      <c r="A26" s="596"/>
      <c r="B26" s="596"/>
      <c r="C26" s="596"/>
      <c r="D26" s="596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4">
      <selection activeCell="C19" sqref="C19"/>
    </sheetView>
  </sheetViews>
  <sheetFormatPr defaultColWidth="9.140625" defaultRowHeight="12.75"/>
  <cols>
    <col min="1" max="1" width="8.28125" style="242" customWidth="1"/>
    <col min="2" max="2" width="8.8515625" style="242" customWidth="1"/>
    <col min="3" max="3" width="30.8515625" style="242" customWidth="1"/>
    <col min="4" max="4" width="12.421875" style="242" bestFit="1" customWidth="1"/>
    <col min="5" max="5" width="10.421875" style="242" customWidth="1"/>
    <col min="6" max="6" width="7.421875" style="242" customWidth="1"/>
    <col min="7" max="7" width="11.28125" style="242" customWidth="1"/>
    <col min="8" max="9" width="9.140625" style="242" customWidth="1"/>
    <col min="10" max="10" width="12.140625" style="1" customWidth="1"/>
    <col min="11" max="11" width="11.421875" style="242" customWidth="1"/>
    <col min="12" max="16384" width="9.140625" style="242" customWidth="1"/>
  </cols>
  <sheetData>
    <row r="1" spans="1:8" ht="18.75">
      <c r="A1" s="240"/>
      <c r="B1" s="240"/>
      <c r="C1" s="240"/>
      <c r="D1" s="240"/>
      <c r="E1" s="240"/>
      <c r="F1" s="489"/>
      <c r="G1" s="240"/>
      <c r="H1" s="240"/>
    </row>
    <row r="2" spans="1:8" ht="18.75">
      <c r="A2" s="240" t="s">
        <v>3123</v>
      </c>
      <c r="B2" s="240"/>
      <c r="C2" s="240"/>
      <c r="D2" s="240"/>
      <c r="E2" s="240"/>
      <c r="F2" s="240"/>
      <c r="G2" s="240"/>
      <c r="H2" s="243" t="s">
        <v>1270</v>
      </c>
    </row>
    <row r="3" spans="1:8" ht="18.75">
      <c r="A3" s="240" t="s">
        <v>32</v>
      </c>
      <c r="B3" s="240"/>
      <c r="C3" s="240"/>
      <c r="D3" s="240"/>
      <c r="E3" s="240"/>
      <c r="F3" s="240"/>
      <c r="G3" s="240"/>
      <c r="H3" s="240" t="s">
        <v>1736</v>
      </c>
    </row>
    <row r="4" spans="1:8" ht="18.7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8.7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8" ht="18.75">
      <c r="A6" s="253" t="s">
        <v>2768</v>
      </c>
      <c r="B6" s="254" t="s">
        <v>2771</v>
      </c>
      <c r="C6" s="234" t="s">
        <v>1431</v>
      </c>
      <c r="D6" s="257">
        <v>1000000</v>
      </c>
      <c r="E6" s="255"/>
      <c r="F6" s="255"/>
      <c r="G6" s="256">
        <f>D6</f>
        <v>1000000</v>
      </c>
      <c r="H6" s="472"/>
    </row>
    <row r="7" spans="1:8" ht="18.75">
      <c r="A7" s="259" t="s">
        <v>2883</v>
      </c>
      <c r="B7" s="261"/>
      <c r="C7" s="530" t="s">
        <v>2892</v>
      </c>
      <c r="D7" s="557">
        <v>-650000</v>
      </c>
      <c r="E7" s="257"/>
      <c r="F7" s="257"/>
      <c r="G7" s="262">
        <f>G6+D7</f>
        <v>350000</v>
      </c>
      <c r="H7" s="516"/>
    </row>
    <row r="8" spans="1:8" ht="18.75">
      <c r="A8" s="259"/>
      <c r="B8" s="261"/>
      <c r="C8" s="531"/>
      <c r="D8" s="308"/>
      <c r="E8" s="257"/>
      <c r="F8" s="257"/>
      <c r="G8" s="262"/>
      <c r="H8" s="260"/>
    </row>
    <row r="9" spans="1:8" ht="18.75">
      <c r="A9" s="273"/>
      <c r="B9" s="254">
        <v>1</v>
      </c>
      <c r="C9" s="239" t="s">
        <v>2034</v>
      </c>
      <c r="D9" s="262">
        <v>15000</v>
      </c>
      <c r="E9" s="262"/>
      <c r="F9" s="303"/>
      <c r="G9" s="256">
        <v>15000</v>
      </c>
      <c r="H9" s="258" t="s">
        <v>2589</v>
      </c>
    </row>
    <row r="10" spans="1:8" ht="18.75">
      <c r="A10" s="273" t="s">
        <v>3120</v>
      </c>
      <c r="B10" s="254" t="s">
        <v>1004</v>
      </c>
      <c r="C10" s="239" t="s">
        <v>3121</v>
      </c>
      <c r="D10" s="274"/>
      <c r="E10" s="275">
        <v>15000</v>
      </c>
      <c r="F10" s="275"/>
      <c r="G10" s="275">
        <v>0</v>
      </c>
      <c r="H10" s="238"/>
    </row>
    <row r="11" spans="1:8" ht="18.75">
      <c r="A11" s="273"/>
      <c r="B11" s="254"/>
      <c r="C11" s="113"/>
      <c r="D11" s="274"/>
      <c r="E11" s="275"/>
      <c r="F11" s="275"/>
      <c r="G11" s="275"/>
      <c r="H11" s="238"/>
    </row>
    <row r="12" spans="1:8" ht="18.75">
      <c r="A12" s="273" t="s">
        <v>3129</v>
      </c>
      <c r="B12" s="254">
        <v>2</v>
      </c>
      <c r="C12" s="113" t="s">
        <v>3130</v>
      </c>
      <c r="D12" s="274">
        <v>42000</v>
      </c>
      <c r="E12" s="275"/>
      <c r="F12" s="275"/>
      <c r="G12" s="275">
        <v>42000</v>
      </c>
      <c r="H12" s="238" t="s">
        <v>931</v>
      </c>
    </row>
    <row r="13" spans="1:10" ht="18.75">
      <c r="A13" s="273" t="s">
        <v>3131</v>
      </c>
      <c r="B13" s="254" t="s">
        <v>3132</v>
      </c>
      <c r="C13" s="113" t="s">
        <v>2804</v>
      </c>
      <c r="D13" s="274"/>
      <c r="E13" s="275">
        <v>42000</v>
      </c>
      <c r="F13" s="275"/>
      <c r="G13" s="275">
        <v>0</v>
      </c>
      <c r="H13" s="238"/>
      <c r="J13" s="1">
        <v>350000</v>
      </c>
    </row>
    <row r="14" spans="1:10" ht="18.75">
      <c r="A14" s="515"/>
      <c r="B14" s="514"/>
      <c r="C14" s="280"/>
      <c r="D14" s="521"/>
      <c r="E14" s="505"/>
      <c r="F14" s="505"/>
      <c r="G14" s="522"/>
      <c r="H14" s="281"/>
      <c r="J14" s="1">
        <v>293000</v>
      </c>
    </row>
    <row r="15" spans="1:10" ht="18.75">
      <c r="A15" s="515"/>
      <c r="B15" s="602">
        <v>3</v>
      </c>
      <c r="C15" s="568" t="s">
        <v>3173</v>
      </c>
      <c r="D15" s="521">
        <v>293000</v>
      </c>
      <c r="E15" s="505"/>
      <c r="F15" s="505"/>
      <c r="G15" s="522">
        <v>293000</v>
      </c>
      <c r="H15" s="281" t="s">
        <v>1471</v>
      </c>
      <c r="J15" s="1">
        <f>J13-J14</f>
        <v>57000</v>
      </c>
    </row>
    <row r="16" spans="1:8" ht="18.75">
      <c r="A16" s="259"/>
      <c r="B16" s="261"/>
      <c r="C16" s="258"/>
      <c r="D16" s="257"/>
      <c r="E16" s="257"/>
      <c r="F16" s="257"/>
      <c r="G16" s="256"/>
      <c r="H16" s="260"/>
    </row>
    <row r="17" spans="1:10" ht="18.75">
      <c r="A17" s="259"/>
      <c r="B17" s="261"/>
      <c r="C17" s="258"/>
      <c r="D17" s="257"/>
      <c r="E17" s="257"/>
      <c r="F17" s="257"/>
      <c r="G17" s="256"/>
      <c r="H17" s="260"/>
      <c r="J17" s="1">
        <v>350000</v>
      </c>
    </row>
    <row r="18" spans="1:10" ht="18.75">
      <c r="A18" s="259"/>
      <c r="B18" s="261"/>
      <c r="C18" s="258"/>
      <c r="D18" s="257"/>
      <c r="E18" s="257"/>
      <c r="F18" s="257"/>
      <c r="G18" s="256"/>
      <c r="H18" s="260"/>
      <c r="J18" s="1">
        <v>15000</v>
      </c>
    </row>
    <row r="19" spans="1:10" ht="18.75">
      <c r="A19" s="259"/>
      <c r="B19" s="261"/>
      <c r="C19" s="258"/>
      <c r="D19" s="257"/>
      <c r="E19" s="257"/>
      <c r="F19" s="257"/>
      <c r="G19" s="256"/>
      <c r="H19" s="260"/>
      <c r="J19" s="1">
        <f>J17-J18</f>
        <v>335000</v>
      </c>
    </row>
    <row r="20" spans="1:10" ht="18.75">
      <c r="A20" s="259"/>
      <c r="B20" s="261"/>
      <c r="C20" s="258"/>
      <c r="D20" s="257"/>
      <c r="E20" s="257"/>
      <c r="F20" s="257"/>
      <c r="G20" s="256"/>
      <c r="H20" s="238"/>
      <c r="J20" s="1">
        <v>42000</v>
      </c>
    </row>
    <row r="21" spans="1:10" ht="18.75">
      <c r="A21" s="259"/>
      <c r="B21" s="261"/>
      <c r="C21" s="258"/>
      <c r="D21" s="257"/>
      <c r="E21" s="257"/>
      <c r="F21" s="257"/>
      <c r="G21" s="256"/>
      <c r="H21" s="409"/>
      <c r="J21" s="1">
        <f>J19-J20</f>
        <v>293000</v>
      </c>
    </row>
    <row r="22" spans="1:8" ht="18.75">
      <c r="A22" s="259"/>
      <c r="B22" s="261"/>
      <c r="C22" s="258"/>
      <c r="D22" s="257"/>
      <c r="E22" s="257"/>
      <c r="F22" s="257"/>
      <c r="G22" s="256"/>
      <c r="H22" s="260"/>
    </row>
    <row r="23" spans="1:10" ht="18.75">
      <c r="A23" s="259"/>
      <c r="B23" s="261"/>
      <c r="C23" s="113"/>
      <c r="D23" s="255"/>
      <c r="E23" s="257"/>
      <c r="F23" s="257"/>
      <c r="G23" s="256"/>
      <c r="H23" s="260"/>
      <c r="J23" s="1" t="e">
        <f>SUM(#REF!)</f>
        <v>#REF!</v>
      </c>
    </row>
    <row r="24" spans="1:8" ht="18.75">
      <c r="A24" s="259"/>
      <c r="B24" s="261"/>
      <c r="C24" s="113"/>
      <c r="D24" s="257"/>
      <c r="E24" s="257"/>
      <c r="F24" s="257"/>
      <c r="G24" s="256"/>
      <c r="H24" s="260"/>
    </row>
    <row r="25" spans="1:10" ht="19.5" thickBot="1">
      <c r="A25" s="282"/>
      <c r="B25" s="283"/>
      <c r="C25" s="284" t="s">
        <v>1263</v>
      </c>
      <c r="D25" s="285">
        <f>SUM(D9:D24)</f>
        <v>350000</v>
      </c>
      <c r="E25" s="285">
        <f>SUM(E9:E24)</f>
        <v>57000</v>
      </c>
      <c r="F25" s="285">
        <f>SUM(F6:F24)</f>
        <v>0</v>
      </c>
      <c r="G25" s="285">
        <f>D25-E25-F25</f>
        <v>293000</v>
      </c>
      <c r="H25" s="286"/>
      <c r="J25" s="1">
        <v>60435</v>
      </c>
    </row>
    <row r="26" ht="19.5" thickTop="1">
      <c r="J26" s="1">
        <v>75670</v>
      </c>
    </row>
    <row r="27" spans="10:11" ht="18.75">
      <c r="J27" s="1">
        <f>J26-J25</f>
        <v>15235</v>
      </c>
      <c r="K27" s="242">
        <v>76110</v>
      </c>
    </row>
    <row r="28" spans="10:11" ht="18.75">
      <c r="J28" s="1">
        <f>J26-J27</f>
        <v>60435</v>
      </c>
      <c r="K28" s="242">
        <v>40700</v>
      </c>
    </row>
    <row r="29" ht="18.75">
      <c r="K29" s="242">
        <f>K27-K28</f>
        <v>35410</v>
      </c>
    </row>
    <row r="30" ht="18.75">
      <c r="J30" s="115">
        <f>800000-D23</f>
        <v>800000</v>
      </c>
    </row>
    <row r="31" ht="18.75">
      <c r="J31" s="1">
        <v>324620</v>
      </c>
    </row>
    <row r="32" ht="18.75">
      <c r="J32" s="115">
        <f>J30-J31</f>
        <v>475380</v>
      </c>
    </row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28125" style="1" customWidth="1"/>
    <col min="2" max="2" width="26.57421875" style="81" customWidth="1"/>
    <col min="3" max="3" width="13.421875" style="81" customWidth="1"/>
    <col min="4" max="4" width="13.140625" style="81" customWidth="1"/>
    <col min="5" max="5" width="12.421875" style="81" customWidth="1"/>
    <col min="6" max="6" width="11.140625" style="81" customWidth="1"/>
    <col min="7" max="7" width="9.00390625" style="81" customWidth="1"/>
    <col min="8" max="16384" width="9.140625" style="1" customWidth="1"/>
  </cols>
  <sheetData>
    <row r="1" spans="2:7" ht="18.75">
      <c r="B1" s="593" t="s">
        <v>542</v>
      </c>
      <c r="C1" s="593"/>
      <c r="D1" s="593"/>
      <c r="E1" s="593"/>
      <c r="F1" s="593"/>
      <c r="G1" s="593"/>
    </row>
    <row r="2" spans="1:7" ht="18.75">
      <c r="A2" s="120"/>
      <c r="B2" s="120"/>
      <c r="C2" s="120" t="s">
        <v>533</v>
      </c>
      <c r="D2" s="120"/>
      <c r="E2" s="120"/>
      <c r="F2" s="120"/>
      <c r="G2" s="120"/>
    </row>
    <row r="3" spans="1:7" ht="21.75" customHeight="1">
      <c r="A3" s="6" t="s">
        <v>8</v>
      </c>
      <c r="B3" s="126" t="s">
        <v>4</v>
      </c>
      <c r="C3" s="128" t="s">
        <v>537</v>
      </c>
      <c r="D3" s="128" t="s">
        <v>192</v>
      </c>
      <c r="E3" s="128" t="s">
        <v>58</v>
      </c>
      <c r="F3" s="128" t="s">
        <v>2</v>
      </c>
      <c r="G3" s="156" t="s">
        <v>10</v>
      </c>
    </row>
    <row r="4" spans="1:7" ht="18.75">
      <c r="A4" s="7"/>
      <c r="B4" s="127"/>
      <c r="C4" s="129"/>
      <c r="D4" s="129"/>
      <c r="E4" s="129"/>
      <c r="F4" s="129"/>
      <c r="G4" s="157" t="s">
        <v>11</v>
      </c>
    </row>
    <row r="5" spans="1:7" ht="21">
      <c r="A5" s="125">
        <v>1</v>
      </c>
      <c r="B5" s="145" t="s">
        <v>534</v>
      </c>
      <c r="C5" s="105"/>
      <c r="D5" s="105"/>
      <c r="E5" s="105"/>
      <c r="F5" s="105"/>
      <c r="G5" s="105"/>
    </row>
    <row r="6" spans="1:7" ht="18.75">
      <c r="A6" s="72"/>
      <c r="B6" s="85" t="s">
        <v>535</v>
      </c>
      <c r="C6" s="85">
        <v>5473130</v>
      </c>
      <c r="D6" s="105">
        <v>4933380</v>
      </c>
      <c r="E6" s="105">
        <v>539750</v>
      </c>
      <c r="F6" s="105">
        <f>C6-D6-E6</f>
        <v>0</v>
      </c>
      <c r="G6" s="105"/>
    </row>
    <row r="7" spans="1:7" ht="18.75">
      <c r="A7" s="72"/>
      <c r="B7" s="85" t="s">
        <v>536</v>
      </c>
      <c r="C7" s="85">
        <v>41758670</v>
      </c>
      <c r="D7" s="105">
        <v>9308821</v>
      </c>
      <c r="E7" s="105">
        <v>32422400</v>
      </c>
      <c r="F7" s="105">
        <v>28249</v>
      </c>
      <c r="G7" s="105"/>
    </row>
    <row r="8" spans="1:7" ht="18.75">
      <c r="A8" s="72"/>
      <c r="B8" s="105"/>
      <c r="C8" s="108"/>
      <c r="D8" s="105"/>
      <c r="E8" s="105"/>
      <c r="F8" s="108"/>
      <c r="G8" s="108"/>
    </row>
    <row r="9" spans="1:7" ht="18.75">
      <c r="A9" s="72"/>
      <c r="B9" s="105"/>
      <c r="C9" s="106">
        <f>SUM(C6:C7)</f>
        <v>47231800</v>
      </c>
      <c r="D9" s="106">
        <f>SUM(D6:D7)</f>
        <v>14242201</v>
      </c>
      <c r="E9" s="106">
        <f>SUM(E6:E7)</f>
        <v>32962150</v>
      </c>
      <c r="F9" s="106">
        <v>28249</v>
      </c>
      <c r="G9" s="142">
        <f>D9*100/C9</f>
        <v>30.15383915074166</v>
      </c>
    </row>
    <row r="10" spans="1:7" ht="18.75">
      <c r="A10" s="72"/>
      <c r="B10" s="105"/>
      <c r="C10" s="108"/>
      <c r="D10" s="108"/>
      <c r="E10" s="108"/>
      <c r="F10" s="108"/>
      <c r="G10" s="108"/>
    </row>
    <row r="11" spans="1:7" ht="21">
      <c r="A11" s="72">
        <v>2</v>
      </c>
      <c r="B11" s="144" t="s">
        <v>505</v>
      </c>
      <c r="C11" s="106">
        <f>15112897+14986100</f>
        <v>30098997</v>
      </c>
      <c r="D11" s="106">
        <f>13878097+7429918</f>
        <v>21308015</v>
      </c>
      <c r="E11" s="106">
        <f>1234800+7487400</f>
        <v>8722200</v>
      </c>
      <c r="F11" s="82" t="s">
        <v>531</v>
      </c>
      <c r="G11" s="142">
        <f>D11*100/C11</f>
        <v>70.79310649454531</v>
      </c>
    </row>
    <row r="12" spans="1:7" ht="18.75">
      <c r="A12" s="72"/>
      <c r="B12" s="85"/>
      <c r="C12" s="105"/>
      <c r="D12" s="105"/>
      <c r="E12" s="105"/>
      <c r="F12" s="105"/>
      <c r="G12" s="105"/>
    </row>
    <row r="13" spans="1:7" ht="18.75">
      <c r="A13" s="72"/>
      <c r="B13" s="85"/>
      <c r="C13" s="85"/>
      <c r="D13" s="105"/>
      <c r="E13" s="105"/>
      <c r="F13" s="105"/>
      <c r="G13" s="105"/>
    </row>
    <row r="14" spans="1:7" ht="21">
      <c r="A14" s="72">
        <v>3</v>
      </c>
      <c r="B14" s="144" t="s">
        <v>507</v>
      </c>
      <c r="C14" s="104"/>
      <c r="D14" s="108"/>
      <c r="E14" s="108"/>
      <c r="F14" s="108"/>
      <c r="G14" s="108"/>
    </row>
    <row r="15" spans="1:7" ht="18.75">
      <c r="A15" s="72"/>
      <c r="B15" s="85" t="s">
        <v>543</v>
      </c>
      <c r="C15" s="106">
        <v>9279100</v>
      </c>
      <c r="D15" s="106">
        <v>8412200</v>
      </c>
      <c r="E15" s="106">
        <v>459000</v>
      </c>
      <c r="F15" s="106">
        <v>407900</v>
      </c>
      <c r="G15" s="142">
        <f>D15*100/C15</f>
        <v>90.65749911090515</v>
      </c>
    </row>
    <row r="16" spans="1:7" ht="18.75">
      <c r="A16" s="72"/>
      <c r="B16" s="85"/>
      <c r="C16" s="105"/>
      <c r="D16" s="105"/>
      <c r="E16" s="105"/>
      <c r="F16" s="105"/>
      <c r="G16" s="105"/>
    </row>
    <row r="17" spans="1:13" ht="21">
      <c r="A17" s="72"/>
      <c r="B17" s="85"/>
      <c r="C17" s="85"/>
      <c r="D17" s="85"/>
      <c r="E17" s="85"/>
      <c r="F17" s="85"/>
      <c r="G17" s="85"/>
      <c r="M17" s="143"/>
    </row>
    <row r="18" spans="1:7" ht="21">
      <c r="A18" s="72">
        <v>4</v>
      </c>
      <c r="B18" s="144" t="s">
        <v>538</v>
      </c>
      <c r="C18" s="85"/>
      <c r="D18" s="105"/>
      <c r="E18" s="105"/>
      <c r="F18" s="105"/>
      <c r="G18" s="105"/>
    </row>
    <row r="19" spans="1:7" ht="18.75">
      <c r="A19" s="72"/>
      <c r="B19" s="85"/>
      <c r="C19" s="85"/>
      <c r="D19" s="105"/>
      <c r="E19" s="105"/>
      <c r="F19" s="105"/>
      <c r="G19" s="105"/>
    </row>
    <row r="20" spans="1:7" ht="18.75">
      <c r="A20" s="72"/>
      <c r="B20" s="85" t="s">
        <v>540</v>
      </c>
      <c r="C20" s="85">
        <v>6102900</v>
      </c>
      <c r="D20" s="105">
        <v>5194375</v>
      </c>
      <c r="E20" s="105">
        <v>398500</v>
      </c>
      <c r="F20" s="105">
        <f>C20-D20-E20</f>
        <v>510025</v>
      </c>
      <c r="G20" s="105"/>
    </row>
    <row r="21" spans="1:7" ht="18.75">
      <c r="A21" s="72"/>
      <c r="B21" s="85" t="s">
        <v>539</v>
      </c>
      <c r="C21" s="85">
        <v>625000</v>
      </c>
      <c r="D21" s="105">
        <v>492800</v>
      </c>
      <c r="E21" s="105">
        <v>125000</v>
      </c>
      <c r="F21" s="105">
        <f>C21-D21-E21</f>
        <v>7200</v>
      </c>
      <c r="G21" s="105"/>
    </row>
    <row r="22" spans="1:7" ht="18.75">
      <c r="A22" s="72"/>
      <c r="B22" s="85" t="s">
        <v>541</v>
      </c>
      <c r="C22" s="85">
        <v>2493000</v>
      </c>
      <c r="D22" s="105"/>
      <c r="E22" s="105">
        <v>962000</v>
      </c>
      <c r="F22" s="105">
        <f>C22-D22-E22</f>
        <v>1531000</v>
      </c>
      <c r="G22" s="105"/>
    </row>
    <row r="23" spans="1:7" ht="18.75">
      <c r="A23" s="72"/>
      <c r="B23" s="85"/>
      <c r="C23" s="104"/>
      <c r="D23" s="108"/>
      <c r="E23" s="108"/>
      <c r="F23" s="108"/>
      <c r="G23" s="108"/>
    </row>
    <row r="24" spans="1:7" ht="18.75">
      <c r="A24" s="72"/>
      <c r="B24" s="85"/>
      <c r="C24" s="106">
        <f>SUM(C20:C23)</f>
        <v>9220900</v>
      </c>
      <c r="D24" s="106">
        <f>SUM(D20:D23)</f>
        <v>5687175</v>
      </c>
      <c r="E24" s="106">
        <f>SUM(E20:E23)</f>
        <v>1485500</v>
      </c>
      <c r="F24" s="106">
        <f>SUM(F20:F23)</f>
        <v>2048225</v>
      </c>
      <c r="G24" s="142">
        <f>D24*100/C24</f>
        <v>61.67700549837868</v>
      </c>
    </row>
    <row r="25" spans="1:7" ht="18.75">
      <c r="A25" s="72"/>
      <c r="B25" s="85"/>
      <c r="C25" s="105"/>
      <c r="D25" s="105"/>
      <c r="E25" s="105"/>
      <c r="F25" s="105"/>
      <c r="G25" s="105"/>
    </row>
    <row r="26" spans="1:7" ht="18.75">
      <c r="A26" s="63"/>
      <c r="B26" s="84"/>
      <c r="C26" s="84">
        <f>C9+C11+C15+C24</f>
        <v>95830797</v>
      </c>
      <c r="D26" s="84">
        <f>D9+D11+D15+D24</f>
        <v>49649591</v>
      </c>
      <c r="E26" s="84"/>
      <c r="F26" s="84"/>
      <c r="G26" s="158">
        <f>D26*100/C26</f>
        <v>51.80964006800444</v>
      </c>
    </row>
    <row r="27" spans="1:7" ht="18.75">
      <c r="A27" s="596"/>
      <c r="B27" s="596"/>
      <c r="C27" s="596"/>
      <c r="D27" s="596"/>
      <c r="E27" s="596"/>
      <c r="F27" s="596"/>
      <c r="G27" s="596"/>
    </row>
  </sheetData>
  <sheetProtection/>
  <mergeCells count="2">
    <mergeCell ref="A27:G27"/>
    <mergeCell ref="B1:G1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D40" sqref="D40"/>
    </sheetView>
  </sheetViews>
  <sheetFormatPr defaultColWidth="9.140625" defaultRowHeight="12.75"/>
  <cols>
    <col min="1" max="1" width="4.28125" style="1" customWidth="1"/>
    <col min="2" max="2" width="26.57421875" style="81" customWidth="1"/>
    <col min="3" max="3" width="13.421875" style="81" customWidth="1"/>
    <col min="4" max="4" width="13.140625" style="81" customWidth="1"/>
    <col min="5" max="5" width="12.421875" style="81" customWidth="1"/>
    <col min="6" max="6" width="11.140625" style="81" customWidth="1"/>
    <col min="7" max="7" width="9.00390625" style="81" customWidth="1"/>
    <col min="8" max="16384" width="9.140625" style="1" customWidth="1"/>
  </cols>
  <sheetData>
    <row r="1" spans="2:7" ht="18.75">
      <c r="B1" s="593" t="s">
        <v>542</v>
      </c>
      <c r="C1" s="593"/>
      <c r="D1" s="593"/>
      <c r="E1" s="593"/>
      <c r="F1" s="593"/>
      <c r="G1" s="593"/>
    </row>
    <row r="2" spans="1:7" ht="18.75">
      <c r="A2" s="120"/>
      <c r="B2" s="120"/>
      <c r="C2" s="120" t="s">
        <v>611</v>
      </c>
      <c r="D2" s="120"/>
      <c r="E2" s="120"/>
      <c r="F2" s="120"/>
      <c r="G2" s="120"/>
    </row>
    <row r="3" spans="1:7" ht="21.75" customHeight="1">
      <c r="A3" s="6" t="s">
        <v>8</v>
      </c>
      <c r="B3" s="126" t="s">
        <v>4</v>
      </c>
      <c r="C3" s="128" t="s">
        <v>537</v>
      </c>
      <c r="D3" s="128" t="s">
        <v>192</v>
      </c>
      <c r="E3" s="128" t="s">
        <v>58</v>
      </c>
      <c r="F3" s="128" t="s">
        <v>2</v>
      </c>
      <c r="G3" s="156" t="s">
        <v>10</v>
      </c>
    </row>
    <row r="4" spans="1:7" ht="18.75">
      <c r="A4" s="7"/>
      <c r="B4" s="127"/>
      <c r="C4" s="129"/>
      <c r="D4" s="129"/>
      <c r="E4" s="129"/>
      <c r="F4" s="129"/>
      <c r="G4" s="157" t="s">
        <v>11</v>
      </c>
    </row>
    <row r="5" spans="1:7" ht="21">
      <c r="A5" s="125">
        <v>1</v>
      </c>
      <c r="B5" s="145" t="s">
        <v>534</v>
      </c>
      <c r="C5" s="105"/>
      <c r="D5" s="105"/>
      <c r="E5" s="105"/>
      <c r="F5" s="105"/>
      <c r="G5" s="105"/>
    </row>
    <row r="6" spans="1:7" ht="18.75">
      <c r="A6" s="72"/>
      <c r="B6" s="85" t="s">
        <v>535</v>
      </c>
      <c r="C6" s="85">
        <v>5473130</v>
      </c>
      <c r="D6" s="105">
        <v>5235630</v>
      </c>
      <c r="E6" s="105">
        <v>237500</v>
      </c>
      <c r="F6" s="105">
        <f>C6-D6-E6</f>
        <v>0</v>
      </c>
      <c r="G6" s="105"/>
    </row>
    <row r="7" spans="1:7" ht="18.75">
      <c r="A7" s="72"/>
      <c r="B7" s="85" t="s">
        <v>536</v>
      </c>
      <c r="C7" s="85">
        <v>41758670</v>
      </c>
      <c r="D7" s="105">
        <v>10004021</v>
      </c>
      <c r="E7" s="105">
        <v>31727200</v>
      </c>
      <c r="F7" s="105">
        <v>15149</v>
      </c>
      <c r="G7" s="105"/>
    </row>
    <row r="8" spans="1:7" ht="18.75">
      <c r="A8" s="72"/>
      <c r="B8" s="105"/>
      <c r="C8" s="108"/>
      <c r="D8" s="105"/>
      <c r="E8" s="105"/>
      <c r="F8" s="108"/>
      <c r="G8" s="108"/>
    </row>
    <row r="9" spans="1:7" ht="18.75">
      <c r="A9" s="72"/>
      <c r="B9" s="174" t="s">
        <v>6</v>
      </c>
      <c r="C9" s="106">
        <f>SUM(C6:C7)</f>
        <v>47231800</v>
      </c>
      <c r="D9" s="106">
        <f>SUM(D6:D7)</f>
        <v>15239651</v>
      </c>
      <c r="E9" s="106">
        <f>SUM(E6:E7)</f>
        <v>31964700</v>
      </c>
      <c r="F9" s="106">
        <v>15149</v>
      </c>
      <c r="G9" s="142">
        <f>D9*100/C9</f>
        <v>32.265657883036425</v>
      </c>
    </row>
    <row r="10" spans="1:7" ht="18.75">
      <c r="A10" s="72"/>
      <c r="B10" s="105"/>
      <c r="C10" s="105"/>
      <c r="D10" s="105"/>
      <c r="E10" s="105"/>
      <c r="F10" s="105"/>
      <c r="G10" s="105"/>
    </row>
    <row r="11" spans="1:7" ht="18.75">
      <c r="A11" s="72"/>
      <c r="B11" s="105"/>
      <c r="C11" s="108"/>
      <c r="D11" s="108"/>
      <c r="E11" s="108"/>
      <c r="F11" s="108"/>
      <c r="G11" s="108"/>
    </row>
    <row r="12" spans="1:7" ht="21">
      <c r="A12" s="72">
        <v>2</v>
      </c>
      <c r="B12" s="144" t="s">
        <v>505</v>
      </c>
      <c r="C12" s="106">
        <f>15112897+14986100</f>
        <v>30098997</v>
      </c>
      <c r="D12" s="106">
        <f>13878097+7429918</f>
        <v>21308015</v>
      </c>
      <c r="E12" s="106">
        <f>1234800+7487400</f>
        <v>8722200</v>
      </c>
      <c r="F12" s="82" t="s">
        <v>531</v>
      </c>
      <c r="G12" s="142">
        <f>D12*100/C12</f>
        <v>70.79310649454531</v>
      </c>
    </row>
    <row r="13" spans="1:7" ht="18.75">
      <c r="A13" s="72"/>
      <c r="B13" s="85"/>
      <c r="C13" s="105"/>
      <c r="D13" s="105"/>
      <c r="E13" s="105"/>
      <c r="F13" s="105"/>
      <c r="G13" s="105"/>
    </row>
    <row r="14" spans="1:7" ht="18.75">
      <c r="A14" s="72"/>
      <c r="B14" s="85"/>
      <c r="C14" s="85"/>
      <c r="D14" s="105"/>
      <c r="E14" s="105"/>
      <c r="F14" s="105"/>
      <c r="G14" s="105"/>
    </row>
    <row r="15" spans="1:7" ht="21">
      <c r="A15" s="72">
        <v>3</v>
      </c>
      <c r="B15" s="144" t="s">
        <v>507</v>
      </c>
      <c r="C15" s="104"/>
      <c r="D15" s="108"/>
      <c r="E15" s="108"/>
      <c r="F15" s="108"/>
      <c r="G15" s="108"/>
    </row>
    <row r="16" spans="1:7" ht="18.75">
      <c r="A16" s="72"/>
      <c r="B16" s="85" t="s">
        <v>543</v>
      </c>
      <c r="C16" s="106">
        <v>9279100</v>
      </c>
      <c r="D16" s="106">
        <v>8871200</v>
      </c>
      <c r="E16" s="106">
        <v>0</v>
      </c>
      <c r="F16" s="106">
        <v>407900</v>
      </c>
      <c r="G16" s="106">
        <v>100</v>
      </c>
    </row>
    <row r="17" spans="1:7" ht="18.75">
      <c r="A17" s="72"/>
      <c r="B17" s="85"/>
      <c r="C17" s="105"/>
      <c r="D17" s="105"/>
      <c r="E17" s="105"/>
      <c r="F17" s="105"/>
      <c r="G17" s="105"/>
    </row>
    <row r="18" spans="1:13" ht="21">
      <c r="A18" s="72"/>
      <c r="B18" s="85"/>
      <c r="C18" s="85"/>
      <c r="D18" s="85"/>
      <c r="E18" s="85"/>
      <c r="F18" s="85"/>
      <c r="G18" s="85"/>
      <c r="M18" s="143"/>
    </row>
    <row r="19" spans="1:7" ht="21">
      <c r="A19" s="72">
        <v>4</v>
      </c>
      <c r="B19" s="144" t="s">
        <v>538</v>
      </c>
      <c r="C19" s="85"/>
      <c r="D19" s="105"/>
      <c r="E19" s="105"/>
      <c r="F19" s="105"/>
      <c r="G19" s="105"/>
    </row>
    <row r="20" spans="1:7" ht="18.75">
      <c r="A20" s="72"/>
      <c r="B20" s="85"/>
      <c r="C20" s="85"/>
      <c r="D20" s="105"/>
      <c r="E20" s="105"/>
      <c r="F20" s="105"/>
      <c r="G20" s="108"/>
    </row>
    <row r="21" spans="1:7" ht="18.75">
      <c r="A21" s="72"/>
      <c r="B21" s="85" t="s">
        <v>540</v>
      </c>
      <c r="C21" s="85">
        <v>6102900</v>
      </c>
      <c r="D21" s="105">
        <v>5552875</v>
      </c>
      <c r="E21" s="105">
        <v>0</v>
      </c>
      <c r="F21" s="105">
        <f>C21-D21</f>
        <v>550025</v>
      </c>
      <c r="G21" s="85">
        <v>100</v>
      </c>
    </row>
    <row r="22" spans="1:7" ht="18.75">
      <c r="A22" s="72"/>
      <c r="B22" s="85" t="s">
        <v>539</v>
      </c>
      <c r="C22" s="85">
        <v>625000</v>
      </c>
      <c r="D22" s="105">
        <v>617800</v>
      </c>
      <c r="E22" s="105">
        <v>0</v>
      </c>
      <c r="F22" s="105">
        <f>C22-D22-E22</f>
        <v>7200</v>
      </c>
      <c r="G22" s="85">
        <v>100</v>
      </c>
    </row>
    <row r="23" spans="1:7" ht="18.75">
      <c r="A23" s="72"/>
      <c r="B23" s="85" t="s">
        <v>541</v>
      </c>
      <c r="C23" s="85">
        <v>2493000</v>
      </c>
      <c r="D23" s="105"/>
      <c r="E23" s="105">
        <v>962000</v>
      </c>
      <c r="F23" s="105">
        <f>C23-D23-E23</f>
        <v>1531000</v>
      </c>
      <c r="G23" s="85"/>
    </row>
    <row r="24" spans="1:7" ht="18.75">
      <c r="A24" s="72"/>
      <c r="B24" s="85"/>
      <c r="C24" s="104"/>
      <c r="D24" s="108"/>
      <c r="E24" s="108"/>
      <c r="F24" s="108"/>
      <c r="G24" s="108"/>
    </row>
    <row r="25" spans="1:7" ht="18.75">
      <c r="A25" s="72"/>
      <c r="B25" s="174" t="s">
        <v>6</v>
      </c>
      <c r="C25" s="106">
        <f>SUM(C21:C24)</f>
        <v>9220900</v>
      </c>
      <c r="D25" s="106">
        <f>SUM(D21:D24)</f>
        <v>6170675</v>
      </c>
      <c r="E25" s="106">
        <f>SUM(E21:E24)</f>
        <v>962000</v>
      </c>
      <c r="F25" s="106">
        <f>SUM(F21:F24)</f>
        <v>2088225</v>
      </c>
      <c r="G25" s="142">
        <f>D25*100/C25</f>
        <v>66.92052836491015</v>
      </c>
    </row>
    <row r="26" spans="1:7" ht="18.75">
      <c r="A26" s="72"/>
      <c r="B26" s="85"/>
      <c r="C26" s="105"/>
      <c r="D26" s="105"/>
      <c r="E26" s="105"/>
      <c r="F26" s="105"/>
      <c r="G26" s="105"/>
    </row>
    <row r="27" spans="1:7" ht="18.75">
      <c r="A27" s="63"/>
      <c r="B27" s="84"/>
      <c r="C27" s="84"/>
      <c r="D27" s="84"/>
      <c r="E27" s="84"/>
      <c r="F27" s="84"/>
      <c r="G27" s="158"/>
    </row>
    <row r="28" spans="1:7" ht="18.75">
      <c r="A28" s="596"/>
      <c r="B28" s="596"/>
      <c r="C28" s="596"/>
      <c r="D28" s="596"/>
      <c r="E28" s="596"/>
      <c r="F28" s="596"/>
      <c r="G28" s="596"/>
    </row>
    <row r="45" ht="19.5" thickBot="1"/>
    <row r="46" ht="21.75" thickBot="1">
      <c r="B46" s="176" t="s">
        <v>612</v>
      </c>
    </row>
    <row r="47" spans="2:5" ht="21">
      <c r="B47" s="175"/>
      <c r="C47" s="175"/>
      <c r="D47" s="175"/>
      <c r="E47" s="175"/>
    </row>
    <row r="48" spans="2:5" ht="21">
      <c r="B48" s="177" t="s">
        <v>613</v>
      </c>
      <c r="C48" s="177"/>
      <c r="D48" s="175"/>
      <c r="E48" s="175"/>
    </row>
    <row r="49" spans="2:5" ht="21">
      <c r="B49" s="177" t="s">
        <v>614</v>
      </c>
      <c r="C49" s="177"/>
      <c r="D49" s="175"/>
      <c r="E49" s="175"/>
    </row>
    <row r="50" spans="2:5" ht="21">
      <c r="B50" s="177"/>
      <c r="C50" s="177"/>
      <c r="D50" s="175"/>
      <c r="E50" s="175"/>
    </row>
    <row r="51" spans="2:5" ht="21">
      <c r="B51" s="177"/>
      <c r="C51" s="177"/>
      <c r="D51" s="175"/>
      <c r="E51" s="175"/>
    </row>
    <row r="52" spans="2:5" ht="21">
      <c r="B52" s="177"/>
      <c r="C52" s="177"/>
      <c r="D52" s="175"/>
      <c r="E52" s="175"/>
    </row>
    <row r="53" spans="2:5" ht="21">
      <c r="B53" s="177"/>
      <c r="C53" s="177"/>
      <c r="D53" s="175"/>
      <c r="E53" s="175"/>
    </row>
    <row r="54" spans="2:5" ht="21">
      <c r="B54" s="177"/>
      <c r="C54" s="177"/>
      <c r="D54" s="175"/>
      <c r="E54" s="175"/>
    </row>
    <row r="55" spans="2:5" ht="21">
      <c r="B55" s="175"/>
      <c r="C55" s="175"/>
      <c r="D55" s="175"/>
      <c r="E55" s="175"/>
    </row>
    <row r="56" spans="2:5" ht="21">
      <c r="B56" s="175"/>
      <c r="C56" s="175"/>
      <c r="D56" s="175"/>
      <c r="E56" s="175"/>
    </row>
    <row r="57" spans="2:5" ht="21">
      <c r="B57" s="175"/>
      <c r="C57" s="175"/>
      <c r="D57" s="175"/>
      <c r="E57" s="175"/>
    </row>
  </sheetData>
  <sheetProtection/>
  <mergeCells count="2">
    <mergeCell ref="B1:G1"/>
    <mergeCell ref="A28:G28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28125" style="1" customWidth="1"/>
    <col min="2" max="2" width="38.00390625" style="81" customWidth="1"/>
    <col min="3" max="3" width="18.00390625" style="81" customWidth="1"/>
    <col min="4" max="4" width="39.28125" style="81" customWidth="1"/>
    <col min="5" max="16384" width="9.140625" style="1" customWidth="1"/>
  </cols>
  <sheetData>
    <row r="1" spans="2:4" ht="18.75">
      <c r="B1" s="593" t="s">
        <v>524</v>
      </c>
      <c r="C1" s="593"/>
      <c r="D1" s="593"/>
    </row>
    <row r="2" spans="1:4" ht="18.75">
      <c r="A2" s="120"/>
      <c r="B2" s="120"/>
      <c r="C2" s="120" t="s">
        <v>522</v>
      </c>
      <c r="D2" s="120"/>
    </row>
    <row r="3" spans="1:4" ht="21.75" customHeight="1">
      <c r="A3" s="6" t="s">
        <v>8</v>
      </c>
      <c r="B3" s="126" t="s">
        <v>4</v>
      </c>
      <c r="C3" s="128" t="s">
        <v>504</v>
      </c>
      <c r="D3" s="116" t="s">
        <v>3</v>
      </c>
    </row>
    <row r="4" spans="1:4" ht="18.75">
      <c r="A4" s="7"/>
      <c r="B4" s="127"/>
      <c r="C4" s="129"/>
      <c r="D4" s="84"/>
    </row>
    <row r="5" spans="1:10" ht="21">
      <c r="A5" s="72"/>
      <c r="B5" s="85"/>
      <c r="C5" s="85"/>
      <c r="D5" s="85"/>
      <c r="J5" s="143"/>
    </row>
    <row r="6" spans="1:4" ht="21">
      <c r="A6" s="72"/>
      <c r="B6" s="145" t="s">
        <v>511</v>
      </c>
      <c r="C6" s="85"/>
      <c r="D6" s="105"/>
    </row>
    <row r="7" spans="1:4" ht="18.75">
      <c r="A7" s="72"/>
      <c r="B7" s="85"/>
      <c r="C7" s="85"/>
      <c r="D7" s="105"/>
    </row>
    <row r="8" spans="1:4" ht="18.75">
      <c r="A8" s="72"/>
      <c r="B8" s="85" t="s">
        <v>525</v>
      </c>
      <c r="C8" s="85">
        <v>568000</v>
      </c>
      <c r="D8" s="105" t="s">
        <v>526</v>
      </c>
    </row>
    <row r="9" spans="1:4" ht="18.75">
      <c r="A9" s="72"/>
      <c r="B9" s="85"/>
      <c r="C9" s="85"/>
      <c r="D9" s="152" t="s">
        <v>530</v>
      </c>
    </row>
    <row r="10" spans="1:4" ht="18.75">
      <c r="A10" s="72"/>
      <c r="B10" s="85"/>
      <c r="C10" s="85"/>
      <c r="D10" s="152" t="s">
        <v>527</v>
      </c>
    </row>
    <row r="11" spans="1:4" ht="18.75">
      <c r="A11" s="72"/>
      <c r="B11" s="85"/>
      <c r="C11" s="85"/>
      <c r="D11" s="85"/>
    </row>
    <row r="12" spans="1:4" ht="21">
      <c r="A12" s="72"/>
      <c r="B12" s="144" t="s">
        <v>513</v>
      </c>
      <c r="C12" s="85"/>
      <c r="D12" s="105"/>
    </row>
    <row r="13" spans="1:4" ht="18.75">
      <c r="A13" s="72"/>
      <c r="B13" s="85"/>
      <c r="C13" s="85"/>
      <c r="D13" s="105"/>
    </row>
    <row r="14" spans="1:4" ht="18.75">
      <c r="A14" s="72"/>
      <c r="B14" s="85" t="s">
        <v>519</v>
      </c>
      <c r="C14" s="85">
        <v>118500</v>
      </c>
      <c r="D14" s="105" t="s">
        <v>514</v>
      </c>
    </row>
    <row r="15" spans="1:4" ht="18.75">
      <c r="A15" s="72"/>
      <c r="B15" s="85"/>
      <c r="C15" s="85"/>
      <c r="D15" s="105"/>
    </row>
    <row r="16" spans="1:4" ht="18.75">
      <c r="A16" s="72"/>
      <c r="B16" s="85" t="s">
        <v>520</v>
      </c>
      <c r="C16" s="85">
        <v>124800</v>
      </c>
      <c r="D16" s="105" t="s">
        <v>514</v>
      </c>
    </row>
    <row r="17" spans="1:4" ht="18.75">
      <c r="A17" s="72"/>
      <c r="B17" s="85"/>
      <c r="C17" s="85"/>
      <c r="D17" s="105"/>
    </row>
    <row r="18" spans="1:4" ht="18.75">
      <c r="A18" s="72"/>
      <c r="B18" s="85" t="s">
        <v>521</v>
      </c>
      <c r="C18" s="85">
        <v>125000</v>
      </c>
      <c r="D18" s="105" t="s">
        <v>515</v>
      </c>
    </row>
    <row r="19" spans="1:4" ht="18.75">
      <c r="A19" s="72"/>
      <c r="B19" s="85"/>
      <c r="C19" s="85"/>
      <c r="D19" s="152" t="s">
        <v>528</v>
      </c>
    </row>
    <row r="20" spans="1:4" ht="18.75">
      <c r="A20" s="72"/>
      <c r="B20" s="85"/>
      <c r="C20" s="85"/>
      <c r="D20" s="152" t="s">
        <v>529</v>
      </c>
    </row>
    <row r="21" spans="1:4" ht="18.75">
      <c r="A21" s="72"/>
      <c r="B21" s="85"/>
      <c r="C21" s="85"/>
      <c r="D21" s="105"/>
    </row>
    <row r="22" spans="1:4" ht="18.75">
      <c r="A22" s="72"/>
      <c r="B22" s="85" t="s">
        <v>523</v>
      </c>
      <c r="C22" s="85">
        <v>1357000</v>
      </c>
      <c r="D22" s="105" t="s">
        <v>516</v>
      </c>
    </row>
    <row r="23" spans="1:4" ht="18.75">
      <c r="A23" s="72"/>
      <c r="B23" s="85"/>
      <c r="C23" s="85"/>
      <c r="D23" s="152" t="s">
        <v>528</v>
      </c>
    </row>
    <row r="24" spans="1:4" ht="18.75">
      <c r="A24" s="72"/>
      <c r="B24" s="85"/>
      <c r="C24" s="85"/>
      <c r="D24" s="152" t="s">
        <v>529</v>
      </c>
    </row>
    <row r="25" spans="1:4" ht="18.75">
      <c r="A25" s="63"/>
      <c r="B25" s="84"/>
      <c r="C25" s="84"/>
      <c r="D25" s="84"/>
    </row>
    <row r="26" spans="1:4" ht="18.75">
      <c r="A26" s="596"/>
      <c r="B26" s="596"/>
      <c r="C26" s="596"/>
      <c r="D26" s="596"/>
    </row>
  </sheetData>
  <sheetProtection/>
  <mergeCells count="2">
    <mergeCell ref="B1:D1"/>
    <mergeCell ref="A26:D26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" customWidth="1"/>
    <col min="2" max="2" width="29.421875" style="81" customWidth="1"/>
    <col min="3" max="3" width="22.8515625" style="81" customWidth="1"/>
    <col min="4" max="4" width="15.421875" style="81" customWidth="1"/>
    <col min="5" max="5" width="56.28125" style="81" customWidth="1"/>
    <col min="6" max="6" width="15.00390625" style="81" customWidth="1"/>
    <col min="7" max="16384" width="9.140625" style="1" customWidth="1"/>
  </cols>
  <sheetData>
    <row r="1" spans="2:6" ht="21">
      <c r="B1" s="587" t="s">
        <v>544</v>
      </c>
      <c r="C1" s="587"/>
      <c r="D1" s="587"/>
      <c r="E1" s="587"/>
      <c r="F1" s="159" t="s">
        <v>570</v>
      </c>
    </row>
    <row r="2" spans="1:6" ht="18.75">
      <c r="A2" s="120"/>
      <c r="B2" s="120"/>
      <c r="C2" s="120" t="s">
        <v>569</v>
      </c>
      <c r="D2" s="120"/>
      <c r="E2" s="120"/>
      <c r="F2" s="120"/>
    </row>
    <row r="3" spans="1:6" ht="21.75" customHeight="1">
      <c r="A3" s="160" t="s">
        <v>8</v>
      </c>
      <c r="B3" s="161" t="s">
        <v>447</v>
      </c>
      <c r="C3" s="161" t="s">
        <v>4</v>
      </c>
      <c r="D3" s="162" t="s">
        <v>504</v>
      </c>
      <c r="E3" s="162" t="s">
        <v>451</v>
      </c>
      <c r="F3" s="163" t="s">
        <v>3</v>
      </c>
    </row>
    <row r="4" spans="1:6" ht="18.75">
      <c r="A4" s="7"/>
      <c r="B4" s="127"/>
      <c r="C4" s="127"/>
      <c r="D4" s="129"/>
      <c r="E4" s="129"/>
      <c r="F4" s="84"/>
    </row>
    <row r="5" spans="1:6" ht="21">
      <c r="A5" s="72"/>
      <c r="B5" s="145" t="s">
        <v>511</v>
      </c>
      <c r="C5" s="145"/>
      <c r="D5" s="85"/>
      <c r="E5" s="105"/>
      <c r="F5" s="105"/>
    </row>
    <row r="6" spans="1:6" ht="18.75">
      <c r="A6" s="72">
        <v>1</v>
      </c>
      <c r="B6" s="85" t="s">
        <v>545</v>
      </c>
      <c r="C6" s="85" t="s">
        <v>456</v>
      </c>
      <c r="D6" s="85">
        <v>142000</v>
      </c>
      <c r="E6" s="105"/>
      <c r="F6" s="105" t="s">
        <v>563</v>
      </c>
    </row>
    <row r="7" spans="1:6" ht="18.75">
      <c r="A7" s="72"/>
      <c r="B7" s="85"/>
      <c r="C7" s="85"/>
      <c r="D7" s="85"/>
      <c r="E7" s="105"/>
      <c r="F7" s="105"/>
    </row>
    <row r="8" spans="1:6" ht="18.75">
      <c r="A8" s="72">
        <v>2</v>
      </c>
      <c r="B8" s="85" t="s">
        <v>398</v>
      </c>
      <c r="C8" s="85" t="s">
        <v>456</v>
      </c>
      <c r="D8" s="85">
        <v>148500</v>
      </c>
      <c r="E8" s="105"/>
      <c r="F8" s="105" t="s">
        <v>564</v>
      </c>
    </row>
    <row r="9" spans="1:6" ht="18.75">
      <c r="A9" s="72"/>
      <c r="B9" s="85"/>
      <c r="C9" s="85"/>
      <c r="D9" s="85"/>
      <c r="E9" s="105"/>
      <c r="F9" s="105"/>
    </row>
    <row r="10" spans="1:6" ht="18.75">
      <c r="A10" s="72">
        <v>3</v>
      </c>
      <c r="B10" s="85" t="s">
        <v>546</v>
      </c>
      <c r="C10" s="85" t="s">
        <v>456</v>
      </c>
      <c r="D10" s="85">
        <v>153750</v>
      </c>
      <c r="E10" s="105"/>
      <c r="F10" s="105" t="s">
        <v>564</v>
      </c>
    </row>
    <row r="11" spans="1:6" ht="18.75">
      <c r="A11" s="72"/>
      <c r="B11" s="85"/>
      <c r="C11" s="85"/>
      <c r="D11" s="85"/>
      <c r="E11" s="105"/>
      <c r="F11" s="105"/>
    </row>
    <row r="12" spans="1:6" ht="18.75">
      <c r="A12" s="72">
        <v>4</v>
      </c>
      <c r="B12" s="85" t="s">
        <v>548</v>
      </c>
      <c r="C12" s="85" t="s">
        <v>547</v>
      </c>
      <c r="D12" s="85">
        <v>95500</v>
      </c>
      <c r="E12" s="105"/>
      <c r="F12" s="105" t="s">
        <v>564</v>
      </c>
    </row>
    <row r="13" spans="1:6" ht="18.75">
      <c r="A13" s="72"/>
      <c r="B13" s="85"/>
      <c r="C13" s="85"/>
      <c r="D13" s="85"/>
      <c r="E13" s="105"/>
      <c r="F13" s="105"/>
    </row>
    <row r="14" spans="1:6" ht="18.75">
      <c r="A14" s="72">
        <v>5</v>
      </c>
      <c r="B14" s="85" t="s">
        <v>549</v>
      </c>
      <c r="C14" s="85" t="s">
        <v>550</v>
      </c>
      <c r="D14" s="85">
        <v>3476100</v>
      </c>
      <c r="E14" s="105"/>
      <c r="F14" s="105" t="s">
        <v>564</v>
      </c>
    </row>
    <row r="15" spans="1:6" ht="18.75">
      <c r="A15" s="72"/>
      <c r="B15" s="85"/>
      <c r="C15" s="85"/>
      <c r="D15" s="85"/>
      <c r="E15" s="105"/>
      <c r="F15" s="105"/>
    </row>
    <row r="16" spans="1:6" ht="18.75">
      <c r="A16" s="72">
        <v>6</v>
      </c>
      <c r="B16" s="85" t="s">
        <v>239</v>
      </c>
      <c r="C16" s="85" t="s">
        <v>550</v>
      </c>
      <c r="D16" s="85">
        <v>3481800</v>
      </c>
      <c r="E16" s="105"/>
      <c r="F16" s="105" t="s">
        <v>564</v>
      </c>
    </row>
    <row r="17" spans="1:6" ht="18.75">
      <c r="A17" s="72"/>
      <c r="B17" s="85"/>
      <c r="C17" s="85"/>
      <c r="D17" s="85"/>
      <c r="E17" s="105"/>
      <c r="F17" s="105"/>
    </row>
    <row r="18" spans="1:6" ht="18.75">
      <c r="A18" s="72">
        <v>7</v>
      </c>
      <c r="B18" s="85" t="s">
        <v>243</v>
      </c>
      <c r="C18" s="85" t="s">
        <v>550</v>
      </c>
      <c r="D18" s="85">
        <v>4790000</v>
      </c>
      <c r="E18" s="105"/>
      <c r="F18" s="105" t="s">
        <v>564</v>
      </c>
    </row>
    <row r="19" spans="1:6" ht="18.75">
      <c r="A19" s="72"/>
      <c r="B19" s="85"/>
      <c r="C19" s="85"/>
      <c r="D19" s="85"/>
      <c r="E19" s="105"/>
      <c r="F19" s="105"/>
    </row>
    <row r="20" spans="1:6" ht="18.75">
      <c r="A20" s="72">
        <v>8</v>
      </c>
      <c r="B20" s="85" t="s">
        <v>551</v>
      </c>
      <c r="C20" s="85" t="s">
        <v>550</v>
      </c>
      <c r="D20" s="85">
        <v>3476000</v>
      </c>
      <c r="E20" s="105"/>
      <c r="F20" s="105" t="s">
        <v>563</v>
      </c>
    </row>
    <row r="21" spans="1:6" ht="18.75">
      <c r="A21" s="72"/>
      <c r="B21" s="85"/>
      <c r="C21" s="85"/>
      <c r="D21" s="85"/>
      <c r="E21" s="105"/>
      <c r="F21" s="105"/>
    </row>
    <row r="22" spans="1:6" ht="18.75">
      <c r="A22" s="72">
        <v>9</v>
      </c>
      <c r="B22" s="85" t="s">
        <v>552</v>
      </c>
      <c r="C22" s="85" t="s">
        <v>550</v>
      </c>
      <c r="D22" s="85">
        <v>4790000</v>
      </c>
      <c r="E22" s="105"/>
      <c r="F22" s="105" t="s">
        <v>564</v>
      </c>
    </row>
    <row r="23" spans="1:6" ht="18.75">
      <c r="A23" s="72"/>
      <c r="B23" s="85"/>
      <c r="C23" s="85"/>
      <c r="D23" s="85"/>
      <c r="E23" s="105"/>
      <c r="F23" s="105"/>
    </row>
    <row r="24" spans="1:6" ht="18.75">
      <c r="A24" s="72">
        <v>10</v>
      </c>
      <c r="B24" s="85" t="s">
        <v>241</v>
      </c>
      <c r="C24" s="85" t="s">
        <v>550</v>
      </c>
      <c r="D24" s="85">
        <v>3481000</v>
      </c>
      <c r="E24" s="105"/>
      <c r="F24" s="105" t="s">
        <v>564</v>
      </c>
    </row>
    <row r="25" spans="1:6" ht="18.75">
      <c r="A25" s="72"/>
      <c r="B25" s="85"/>
      <c r="C25" s="85"/>
      <c r="D25" s="85"/>
      <c r="E25" s="105"/>
      <c r="F25" s="105"/>
    </row>
    <row r="26" spans="1:6" ht="18.75">
      <c r="A26" s="72">
        <v>11</v>
      </c>
      <c r="B26" s="85" t="s">
        <v>553</v>
      </c>
      <c r="C26" s="85" t="s">
        <v>550</v>
      </c>
      <c r="D26" s="85">
        <v>3481800</v>
      </c>
      <c r="E26" s="105"/>
      <c r="F26" s="105" t="s">
        <v>564</v>
      </c>
    </row>
    <row r="27" spans="1:6" ht="18.75">
      <c r="A27" s="72"/>
      <c r="B27" s="85"/>
      <c r="C27" s="85"/>
      <c r="D27" s="85"/>
      <c r="E27" s="105"/>
      <c r="F27" s="105"/>
    </row>
    <row r="28" spans="1:6" ht="18.75">
      <c r="A28" s="72">
        <v>12</v>
      </c>
      <c r="B28" s="85" t="s">
        <v>554</v>
      </c>
      <c r="C28" s="85" t="s">
        <v>555</v>
      </c>
      <c r="D28" s="85">
        <v>1395000</v>
      </c>
      <c r="E28" s="105"/>
      <c r="F28" s="105" t="s">
        <v>564</v>
      </c>
    </row>
    <row r="29" spans="1:6" ht="18.75">
      <c r="A29" s="72"/>
      <c r="B29" s="85"/>
      <c r="C29" s="85"/>
      <c r="D29" s="85"/>
      <c r="E29" s="105"/>
      <c r="F29" s="105"/>
    </row>
    <row r="30" spans="1:6" ht="18.75">
      <c r="A30" s="72">
        <v>13</v>
      </c>
      <c r="B30" s="85" t="s">
        <v>397</v>
      </c>
      <c r="C30" s="85" t="s">
        <v>555</v>
      </c>
      <c r="D30" s="85">
        <v>1635000</v>
      </c>
      <c r="E30" s="105"/>
      <c r="F30" s="105" t="s">
        <v>564</v>
      </c>
    </row>
    <row r="31" spans="1:6" ht="18.75">
      <c r="A31" s="72">
        <v>14</v>
      </c>
      <c r="B31" s="85" t="s">
        <v>567</v>
      </c>
      <c r="C31" s="85" t="s">
        <v>568</v>
      </c>
      <c r="D31" s="85">
        <v>554900</v>
      </c>
      <c r="E31" s="105"/>
      <c r="F31" s="105" t="s">
        <v>564</v>
      </c>
    </row>
    <row r="32" spans="1:6" ht="18.75">
      <c r="A32" s="72"/>
      <c r="B32" s="85"/>
      <c r="C32" s="85"/>
      <c r="D32" s="85"/>
      <c r="E32" s="105"/>
      <c r="F32" s="105"/>
    </row>
    <row r="33" spans="1:6" ht="18.75">
      <c r="A33" s="72">
        <v>15</v>
      </c>
      <c r="B33" s="85" t="s">
        <v>565</v>
      </c>
      <c r="C33" s="85" t="s">
        <v>566</v>
      </c>
      <c r="D33" s="85">
        <v>1140000</v>
      </c>
      <c r="E33" s="105"/>
      <c r="F33" s="105" t="s">
        <v>564</v>
      </c>
    </row>
    <row r="34" spans="1:6" ht="18.75">
      <c r="A34" s="72"/>
      <c r="B34" s="85"/>
      <c r="C34" s="85"/>
      <c r="D34" s="85"/>
      <c r="E34" s="105"/>
      <c r="F34" s="105"/>
    </row>
    <row r="35" spans="1:6" ht="21">
      <c r="A35" s="72"/>
      <c r="B35" s="145" t="s">
        <v>556</v>
      </c>
      <c r="C35" s="85"/>
      <c r="D35" s="85"/>
      <c r="E35" s="105"/>
      <c r="F35" s="152"/>
    </row>
    <row r="36" spans="1:6" ht="18.75">
      <c r="A36" s="72">
        <v>16</v>
      </c>
      <c r="B36" s="85" t="s">
        <v>557</v>
      </c>
      <c r="C36" s="85" t="s">
        <v>558</v>
      </c>
      <c r="D36" s="85">
        <v>358500</v>
      </c>
      <c r="E36" s="105"/>
      <c r="F36" s="105" t="s">
        <v>564</v>
      </c>
    </row>
    <row r="37" spans="1:6" ht="18.75">
      <c r="A37" s="72"/>
      <c r="B37" s="85"/>
      <c r="C37" s="85"/>
      <c r="D37" s="85"/>
      <c r="E37" s="105"/>
      <c r="F37" s="105"/>
    </row>
    <row r="38" spans="1:6" ht="18.75">
      <c r="A38" s="72">
        <v>17</v>
      </c>
      <c r="B38" s="85" t="s">
        <v>241</v>
      </c>
      <c r="C38" s="85" t="s">
        <v>434</v>
      </c>
      <c r="D38" s="85">
        <v>570000</v>
      </c>
      <c r="E38" s="105"/>
      <c r="F38" s="105" t="s">
        <v>564</v>
      </c>
    </row>
    <row r="39" spans="1:6" ht="18.75">
      <c r="A39" s="72"/>
      <c r="B39" s="85"/>
      <c r="C39" s="85"/>
      <c r="D39" s="85"/>
      <c r="E39" s="105"/>
      <c r="F39" s="105"/>
    </row>
    <row r="40" spans="1:6" ht="18.75">
      <c r="A40" s="72">
        <v>18</v>
      </c>
      <c r="B40" s="85" t="s">
        <v>437</v>
      </c>
      <c r="C40" s="85" t="s">
        <v>559</v>
      </c>
      <c r="D40" s="85">
        <v>392000</v>
      </c>
      <c r="E40" s="105"/>
      <c r="F40" s="105" t="s">
        <v>564</v>
      </c>
    </row>
    <row r="41" spans="1:6" ht="18.75">
      <c r="A41" s="72"/>
      <c r="B41" s="105"/>
      <c r="C41" s="105"/>
      <c r="D41" s="85"/>
      <c r="E41" s="105"/>
      <c r="F41" s="105"/>
    </row>
    <row r="42" spans="1:6" ht="21">
      <c r="A42" s="72"/>
      <c r="B42" s="144" t="s">
        <v>560</v>
      </c>
      <c r="C42" s="144"/>
      <c r="D42" s="85"/>
      <c r="E42" s="105"/>
      <c r="F42" s="105"/>
    </row>
    <row r="43" spans="1:6" ht="18.75">
      <c r="A43" s="72">
        <v>19</v>
      </c>
      <c r="B43" s="85" t="s">
        <v>561</v>
      </c>
      <c r="C43" s="85" t="s">
        <v>550</v>
      </c>
      <c r="D43" s="85">
        <v>3476000</v>
      </c>
      <c r="E43" s="105"/>
      <c r="F43" s="105"/>
    </row>
    <row r="44" spans="1:6" ht="18.75">
      <c r="A44" s="72"/>
      <c r="B44" s="85"/>
      <c r="C44" s="85"/>
      <c r="D44" s="85"/>
      <c r="E44" s="105"/>
      <c r="F44" s="105"/>
    </row>
    <row r="45" spans="1:6" ht="18.75">
      <c r="A45" s="72">
        <v>20</v>
      </c>
      <c r="B45" s="85" t="s">
        <v>399</v>
      </c>
      <c r="C45" s="85" t="s">
        <v>562</v>
      </c>
      <c r="D45" s="85">
        <v>1234800</v>
      </c>
      <c r="E45" s="105"/>
      <c r="F45" s="105" t="s">
        <v>564</v>
      </c>
    </row>
    <row r="46" spans="1:6" ht="18.75">
      <c r="A46" s="72"/>
      <c r="B46" s="85"/>
      <c r="C46" s="85"/>
      <c r="D46" s="85"/>
      <c r="E46" s="105"/>
      <c r="F46" s="105"/>
    </row>
    <row r="47" spans="1:6" ht="18.75">
      <c r="A47" s="72"/>
      <c r="B47" s="85"/>
      <c r="C47" s="85"/>
      <c r="D47" s="85"/>
      <c r="E47" s="105"/>
      <c r="F47" s="105"/>
    </row>
    <row r="48" spans="1:6" ht="18.75">
      <c r="A48" s="72"/>
      <c r="B48" s="85"/>
      <c r="C48" s="85"/>
      <c r="D48" s="85"/>
      <c r="E48" s="105"/>
      <c r="F48" s="152"/>
    </row>
    <row r="49" spans="1:6" ht="18.75">
      <c r="A49" s="63"/>
      <c r="B49" s="84"/>
      <c r="C49" s="84"/>
      <c r="D49" s="84"/>
      <c r="E49" s="84"/>
      <c r="F49" s="84"/>
    </row>
    <row r="50" spans="1:6" ht="18.75">
      <c r="A50" s="596"/>
      <c r="B50" s="596"/>
      <c r="C50" s="596"/>
      <c r="D50" s="596"/>
      <c r="E50" s="596"/>
      <c r="F50" s="596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" customWidth="1"/>
    <col min="2" max="2" width="26.57421875" style="81" customWidth="1"/>
    <col min="3" max="3" width="22.8515625" style="81" customWidth="1"/>
    <col min="4" max="4" width="15.421875" style="81" customWidth="1"/>
    <col min="5" max="5" width="63.00390625" style="81" customWidth="1"/>
    <col min="6" max="6" width="15.00390625" style="81" customWidth="1"/>
    <col min="7" max="16384" width="9.140625" style="1" customWidth="1"/>
  </cols>
  <sheetData>
    <row r="1" spans="2:6" ht="21">
      <c r="B1" s="587" t="s">
        <v>585</v>
      </c>
      <c r="C1" s="587"/>
      <c r="D1" s="587"/>
      <c r="E1" s="587"/>
      <c r="F1" s="159" t="s">
        <v>570</v>
      </c>
    </row>
    <row r="2" spans="1:6" ht="18.75">
      <c r="A2" s="120"/>
      <c r="B2" s="120"/>
      <c r="C2" s="120" t="s">
        <v>584</v>
      </c>
      <c r="D2" s="120"/>
      <c r="E2" s="120"/>
      <c r="F2" s="120"/>
    </row>
    <row r="3" spans="1:6" ht="21.75" customHeight="1">
      <c r="A3" s="160" t="s">
        <v>8</v>
      </c>
      <c r="B3" s="161" t="s">
        <v>447</v>
      </c>
      <c r="C3" s="161" t="s">
        <v>4</v>
      </c>
      <c r="D3" s="162" t="s">
        <v>504</v>
      </c>
      <c r="E3" s="162" t="s">
        <v>451</v>
      </c>
      <c r="F3" s="163" t="s">
        <v>3</v>
      </c>
    </row>
    <row r="4" spans="1:6" ht="18.75">
      <c r="A4" s="7"/>
      <c r="B4" s="127"/>
      <c r="C4" s="127"/>
      <c r="D4" s="129"/>
      <c r="E4" s="129"/>
      <c r="F4" s="84"/>
    </row>
    <row r="5" spans="1:6" ht="21">
      <c r="A5" s="72"/>
      <c r="B5" s="145" t="s">
        <v>511</v>
      </c>
      <c r="C5" s="145"/>
      <c r="D5" s="85"/>
      <c r="E5" s="105"/>
      <c r="F5" s="105"/>
    </row>
    <row r="6" spans="1:6" ht="18.75">
      <c r="A6" s="72">
        <v>1</v>
      </c>
      <c r="B6" s="85" t="s">
        <v>545</v>
      </c>
      <c r="C6" s="85" t="s">
        <v>456</v>
      </c>
      <c r="D6" s="85">
        <v>142000</v>
      </c>
      <c r="E6" s="105" t="s">
        <v>586</v>
      </c>
      <c r="F6" s="105" t="s">
        <v>563</v>
      </c>
    </row>
    <row r="7" spans="1:6" ht="18.75">
      <c r="A7" s="72"/>
      <c r="B7" s="85"/>
      <c r="C7" s="85"/>
      <c r="D7" s="85"/>
      <c r="E7" s="105" t="s">
        <v>587</v>
      </c>
      <c r="F7" s="105"/>
    </row>
    <row r="8" spans="1:6" ht="18.75">
      <c r="A8" s="72"/>
      <c r="B8" s="85"/>
      <c r="C8" s="85"/>
      <c r="D8" s="85"/>
      <c r="E8" s="105"/>
      <c r="F8" s="105"/>
    </row>
    <row r="9" spans="1:6" ht="18.75">
      <c r="A9" s="72">
        <v>2</v>
      </c>
      <c r="B9" s="85" t="s">
        <v>398</v>
      </c>
      <c r="C9" s="85" t="s">
        <v>456</v>
      </c>
      <c r="D9" s="85">
        <v>148500</v>
      </c>
      <c r="E9" s="105" t="s">
        <v>588</v>
      </c>
      <c r="F9" s="105" t="s">
        <v>564</v>
      </c>
    </row>
    <row r="10" spans="1:6" ht="18.75">
      <c r="A10" s="72"/>
      <c r="B10" s="85"/>
      <c r="C10" s="85"/>
      <c r="D10" s="85"/>
      <c r="E10" s="105" t="s">
        <v>589</v>
      </c>
      <c r="F10" s="105"/>
    </row>
    <row r="11" spans="1:6" ht="18.75">
      <c r="A11" s="72"/>
      <c r="B11" s="85"/>
      <c r="C11" s="85"/>
      <c r="D11" s="85"/>
      <c r="E11" s="105"/>
      <c r="F11" s="105"/>
    </row>
    <row r="12" spans="1:6" ht="18.75">
      <c r="A12" s="72">
        <v>3</v>
      </c>
      <c r="B12" s="85" t="s">
        <v>546</v>
      </c>
      <c r="C12" s="85" t="s">
        <v>456</v>
      </c>
      <c r="D12" s="85">
        <v>153750</v>
      </c>
      <c r="E12" s="105" t="s">
        <v>588</v>
      </c>
      <c r="F12" s="105" t="s">
        <v>564</v>
      </c>
    </row>
    <row r="13" spans="1:6" ht="18.75">
      <c r="A13" s="72"/>
      <c r="B13" s="85"/>
      <c r="C13" s="85"/>
      <c r="D13" s="85"/>
      <c r="E13" s="105" t="s">
        <v>589</v>
      </c>
      <c r="F13" s="105"/>
    </row>
    <row r="14" spans="1:6" ht="18.75">
      <c r="A14" s="72"/>
      <c r="B14" s="85"/>
      <c r="C14" s="85"/>
      <c r="D14" s="85"/>
      <c r="E14" s="105"/>
      <c r="F14" s="105"/>
    </row>
    <row r="15" spans="1:6" ht="18.75">
      <c r="A15" s="72">
        <v>4</v>
      </c>
      <c r="B15" s="85" t="s">
        <v>548</v>
      </c>
      <c r="C15" s="85" t="s">
        <v>547</v>
      </c>
      <c r="D15" s="85">
        <v>95500</v>
      </c>
      <c r="E15" s="105" t="s">
        <v>590</v>
      </c>
      <c r="F15" s="105" t="s">
        <v>564</v>
      </c>
    </row>
    <row r="16" spans="1:6" ht="18.75">
      <c r="A16" s="72"/>
      <c r="B16" s="85"/>
      <c r="C16" s="85"/>
      <c r="D16" s="85"/>
      <c r="E16" s="105" t="s">
        <v>591</v>
      </c>
      <c r="F16" s="105"/>
    </row>
    <row r="17" spans="1:6" ht="18.75">
      <c r="A17" s="72"/>
      <c r="B17" s="85"/>
      <c r="C17" s="85"/>
      <c r="D17" s="85"/>
      <c r="E17" s="105"/>
      <c r="F17" s="105"/>
    </row>
    <row r="18" spans="1:6" ht="18.75">
      <c r="A18" s="72">
        <v>5</v>
      </c>
      <c r="B18" s="85" t="s">
        <v>549</v>
      </c>
      <c r="C18" s="85" t="s">
        <v>550</v>
      </c>
      <c r="D18" s="85">
        <v>3476100</v>
      </c>
      <c r="E18" s="105" t="s">
        <v>592</v>
      </c>
      <c r="F18" s="105" t="s">
        <v>564</v>
      </c>
    </row>
    <row r="19" spans="1:6" ht="18.75">
      <c r="A19" s="72"/>
      <c r="B19" s="85"/>
      <c r="C19" s="85"/>
      <c r="D19" s="85"/>
      <c r="E19" s="105" t="s">
        <v>593</v>
      </c>
      <c r="F19" s="105"/>
    </row>
    <row r="20" spans="1:6" ht="18.75">
      <c r="A20" s="72"/>
      <c r="B20" s="85"/>
      <c r="C20" s="85"/>
      <c r="D20" s="85"/>
      <c r="E20" s="105"/>
      <c r="F20" s="105"/>
    </row>
    <row r="21" spans="1:6" ht="18.75">
      <c r="A21" s="72">
        <v>6</v>
      </c>
      <c r="B21" s="85" t="s">
        <v>239</v>
      </c>
      <c r="C21" s="85" t="s">
        <v>550</v>
      </c>
      <c r="D21" s="85">
        <v>3481800</v>
      </c>
      <c r="E21" s="105" t="s">
        <v>594</v>
      </c>
      <c r="F21" s="105" t="s">
        <v>564</v>
      </c>
    </row>
    <row r="22" spans="1:6" ht="18.75">
      <c r="A22" s="72"/>
      <c r="B22" s="85"/>
      <c r="C22" s="85"/>
      <c r="D22" s="85"/>
      <c r="E22" s="105"/>
      <c r="F22" s="105"/>
    </row>
    <row r="23" spans="1:6" ht="18.75">
      <c r="A23" s="72">
        <v>7</v>
      </c>
      <c r="B23" s="85" t="s">
        <v>243</v>
      </c>
      <c r="C23" s="85" t="s">
        <v>550</v>
      </c>
      <c r="D23" s="85">
        <v>4790000</v>
      </c>
      <c r="E23" s="105" t="s">
        <v>595</v>
      </c>
      <c r="F23" s="105" t="s">
        <v>564</v>
      </c>
    </row>
    <row r="24" spans="1:6" ht="18.75">
      <c r="A24" s="72"/>
      <c r="B24" s="85"/>
      <c r="C24" s="85"/>
      <c r="D24" s="85"/>
      <c r="E24" s="105" t="s">
        <v>596</v>
      </c>
      <c r="F24" s="105"/>
    </row>
    <row r="25" spans="1:6" ht="18.75">
      <c r="A25" s="72"/>
      <c r="B25" s="85"/>
      <c r="C25" s="85"/>
      <c r="D25" s="85"/>
      <c r="E25" s="105"/>
      <c r="F25" s="105"/>
    </row>
    <row r="26" spans="1:6" ht="18.75">
      <c r="A26" s="72">
        <v>8</v>
      </c>
      <c r="B26" s="85" t="s">
        <v>551</v>
      </c>
      <c r="C26" s="85" t="s">
        <v>550</v>
      </c>
      <c r="D26" s="85">
        <v>3476000</v>
      </c>
      <c r="E26" s="105" t="s">
        <v>597</v>
      </c>
      <c r="F26" s="105" t="s">
        <v>563</v>
      </c>
    </row>
    <row r="27" spans="1:6" ht="18.75">
      <c r="A27" s="72"/>
      <c r="B27" s="85"/>
      <c r="C27" s="85"/>
      <c r="D27" s="85"/>
      <c r="E27" s="105"/>
      <c r="F27" s="105"/>
    </row>
    <row r="28" spans="1:6" ht="18.75">
      <c r="A28" s="72">
        <v>9</v>
      </c>
      <c r="B28" s="85" t="s">
        <v>552</v>
      </c>
      <c r="C28" s="85" t="s">
        <v>550</v>
      </c>
      <c r="D28" s="85">
        <v>4790000</v>
      </c>
      <c r="E28" s="105" t="s">
        <v>598</v>
      </c>
      <c r="F28" s="105" t="s">
        <v>564</v>
      </c>
    </row>
    <row r="29" spans="1:6" ht="18.75">
      <c r="A29" s="72"/>
      <c r="B29" s="85"/>
      <c r="C29" s="85"/>
      <c r="D29" s="85"/>
      <c r="E29" s="105"/>
      <c r="F29" s="105"/>
    </row>
    <row r="30" spans="1:6" ht="18.75">
      <c r="A30" s="72">
        <v>10</v>
      </c>
      <c r="B30" s="85" t="s">
        <v>241</v>
      </c>
      <c r="C30" s="85" t="s">
        <v>550</v>
      </c>
      <c r="D30" s="85">
        <v>3481000</v>
      </c>
      <c r="E30" s="105" t="s">
        <v>599</v>
      </c>
      <c r="F30" s="105" t="s">
        <v>564</v>
      </c>
    </row>
    <row r="31" spans="1:6" ht="18.75">
      <c r="A31" s="72"/>
      <c r="B31" s="85"/>
      <c r="C31" s="85"/>
      <c r="D31" s="85"/>
      <c r="E31" s="105"/>
      <c r="F31" s="105"/>
    </row>
    <row r="32" spans="1:6" ht="18.75">
      <c r="A32" s="72">
        <v>11</v>
      </c>
      <c r="B32" s="85" t="s">
        <v>553</v>
      </c>
      <c r="C32" s="85" t="s">
        <v>550</v>
      </c>
      <c r="D32" s="85">
        <v>3481800</v>
      </c>
      <c r="E32" s="105" t="s">
        <v>600</v>
      </c>
      <c r="F32" s="105" t="s">
        <v>564</v>
      </c>
    </row>
    <row r="33" spans="1:6" ht="18.75">
      <c r="A33" s="72"/>
      <c r="B33" s="85"/>
      <c r="C33" s="85"/>
      <c r="D33" s="85"/>
      <c r="E33" s="105"/>
      <c r="F33" s="105"/>
    </row>
    <row r="34" spans="1:6" ht="18.75">
      <c r="A34" s="72">
        <v>12</v>
      </c>
      <c r="B34" s="85" t="s">
        <v>554</v>
      </c>
      <c r="C34" s="85" t="s">
        <v>555</v>
      </c>
      <c r="D34" s="85">
        <v>1395000</v>
      </c>
      <c r="E34" s="105" t="s">
        <v>601</v>
      </c>
      <c r="F34" s="105" t="s">
        <v>564</v>
      </c>
    </row>
    <row r="35" spans="1:6" ht="18.75">
      <c r="A35" s="72"/>
      <c r="B35" s="85"/>
      <c r="C35" s="85"/>
      <c r="D35" s="85"/>
      <c r="E35" s="105"/>
      <c r="F35" s="105"/>
    </row>
    <row r="36" spans="1:6" ht="18.75">
      <c r="A36" s="72">
        <v>13</v>
      </c>
      <c r="B36" s="85" t="s">
        <v>397</v>
      </c>
      <c r="C36" s="85" t="s">
        <v>555</v>
      </c>
      <c r="D36" s="85">
        <v>1635000</v>
      </c>
      <c r="E36" s="105" t="s">
        <v>602</v>
      </c>
      <c r="F36" s="105" t="s">
        <v>564</v>
      </c>
    </row>
    <row r="37" spans="1:6" ht="18.75">
      <c r="A37" s="72"/>
      <c r="B37" s="85"/>
      <c r="C37" s="85"/>
      <c r="D37" s="85"/>
      <c r="E37" s="105" t="s">
        <v>603</v>
      </c>
      <c r="F37" s="105"/>
    </row>
    <row r="38" spans="1:6" ht="18.75">
      <c r="A38" s="72"/>
      <c r="B38" s="85"/>
      <c r="C38" s="85"/>
      <c r="D38" s="85"/>
      <c r="E38" s="105"/>
      <c r="F38" s="105"/>
    </row>
    <row r="39" spans="1:6" ht="18.75">
      <c r="A39" s="72">
        <v>14</v>
      </c>
      <c r="B39" s="85" t="s">
        <v>567</v>
      </c>
      <c r="C39" s="85" t="s">
        <v>568</v>
      </c>
      <c r="D39" s="85">
        <v>554900</v>
      </c>
      <c r="E39" s="105" t="s">
        <v>604</v>
      </c>
      <c r="F39" s="105" t="s">
        <v>564</v>
      </c>
    </row>
    <row r="40" spans="1:6" ht="18.75">
      <c r="A40" s="72"/>
      <c r="B40" s="85"/>
      <c r="C40" s="85"/>
      <c r="D40" s="85"/>
      <c r="E40" s="105"/>
      <c r="F40" s="105"/>
    </row>
    <row r="41" spans="1:6" ht="18.75">
      <c r="A41" s="72">
        <v>15</v>
      </c>
      <c r="B41" s="85" t="s">
        <v>565</v>
      </c>
      <c r="C41" s="85" t="s">
        <v>566</v>
      </c>
      <c r="D41" s="85">
        <v>1140000</v>
      </c>
      <c r="E41" s="105" t="s">
        <v>605</v>
      </c>
      <c r="F41" s="105" t="s">
        <v>564</v>
      </c>
    </row>
    <row r="42" spans="1:6" ht="18.75">
      <c r="A42" s="72"/>
      <c r="B42" s="85"/>
      <c r="C42" s="85"/>
      <c r="D42" s="85"/>
      <c r="E42" s="105"/>
      <c r="F42" s="105"/>
    </row>
    <row r="43" spans="1:6" ht="21">
      <c r="A43" s="72"/>
      <c r="B43" s="145" t="s">
        <v>556</v>
      </c>
      <c r="C43" s="85"/>
      <c r="D43" s="85"/>
      <c r="E43" s="105"/>
      <c r="F43" s="152"/>
    </row>
    <row r="44" spans="1:6" ht="18.75">
      <c r="A44" s="72">
        <v>16</v>
      </c>
      <c r="B44" s="85" t="s">
        <v>557</v>
      </c>
      <c r="C44" s="85" t="s">
        <v>558</v>
      </c>
      <c r="D44" s="85">
        <v>358500</v>
      </c>
      <c r="E44" s="105" t="s">
        <v>606</v>
      </c>
      <c r="F44" s="105" t="s">
        <v>564</v>
      </c>
    </row>
    <row r="45" spans="1:6" ht="18.75">
      <c r="A45" s="72"/>
      <c r="B45" s="85"/>
      <c r="C45" s="85"/>
      <c r="D45" s="85"/>
      <c r="E45" s="105" t="s">
        <v>607</v>
      </c>
      <c r="F45" s="105"/>
    </row>
    <row r="46" spans="1:6" ht="18.75">
      <c r="A46" s="72"/>
      <c r="B46" s="85"/>
      <c r="C46" s="85"/>
      <c r="D46" s="85"/>
      <c r="E46" s="105"/>
      <c r="F46" s="105"/>
    </row>
    <row r="47" spans="1:6" ht="18.75">
      <c r="A47" s="72">
        <v>17</v>
      </c>
      <c r="B47" s="85" t="s">
        <v>241</v>
      </c>
      <c r="C47" s="85" t="s">
        <v>434</v>
      </c>
      <c r="D47" s="85">
        <v>570000</v>
      </c>
      <c r="E47" s="105" t="s">
        <v>608</v>
      </c>
      <c r="F47" s="105" t="s">
        <v>564</v>
      </c>
    </row>
    <row r="48" spans="1:6" ht="18.75">
      <c r="A48" s="72"/>
      <c r="B48" s="85"/>
      <c r="C48" s="85"/>
      <c r="D48" s="85"/>
      <c r="E48" s="105"/>
      <c r="F48" s="105"/>
    </row>
    <row r="49" spans="1:6" ht="18.75">
      <c r="A49" s="72">
        <v>18</v>
      </c>
      <c r="B49" s="85" t="s">
        <v>437</v>
      </c>
      <c r="C49" s="85" t="s">
        <v>559</v>
      </c>
      <c r="D49" s="85">
        <v>392000</v>
      </c>
      <c r="E49" s="105" t="s">
        <v>609</v>
      </c>
      <c r="F49" s="105" t="s">
        <v>564</v>
      </c>
    </row>
    <row r="50" spans="1:6" ht="18.75">
      <c r="A50" s="72"/>
      <c r="B50" s="105"/>
      <c r="C50" s="105"/>
      <c r="D50" s="85"/>
      <c r="E50" s="105"/>
      <c r="F50" s="105"/>
    </row>
    <row r="51" spans="1:6" ht="21">
      <c r="A51" s="72"/>
      <c r="B51" s="144" t="s">
        <v>560</v>
      </c>
      <c r="C51" s="144"/>
      <c r="D51" s="85"/>
      <c r="E51" s="105"/>
      <c r="F51" s="105"/>
    </row>
    <row r="52" spans="1:6" ht="18.75">
      <c r="A52" s="72">
        <v>19</v>
      </c>
      <c r="B52" s="85" t="s">
        <v>561</v>
      </c>
      <c r="C52" s="85" t="s">
        <v>550</v>
      </c>
      <c r="D52" s="85">
        <v>3476000</v>
      </c>
      <c r="E52" s="105" t="s">
        <v>610</v>
      </c>
      <c r="F52" s="105"/>
    </row>
    <row r="53" spans="1:6" ht="18.75">
      <c r="A53" s="72"/>
      <c r="B53" s="85"/>
      <c r="C53" s="85"/>
      <c r="D53" s="85"/>
      <c r="E53" s="105"/>
      <c r="F53" s="105"/>
    </row>
    <row r="54" spans="1:6" ht="18.75">
      <c r="A54" s="72">
        <v>20</v>
      </c>
      <c r="B54" s="85" t="s">
        <v>399</v>
      </c>
      <c r="C54" s="85" t="s">
        <v>562</v>
      </c>
      <c r="D54" s="85">
        <v>1234800</v>
      </c>
      <c r="E54" s="105" t="s">
        <v>610</v>
      </c>
      <c r="F54" s="105" t="s">
        <v>564</v>
      </c>
    </row>
    <row r="55" spans="1:6" ht="18.75">
      <c r="A55" s="72"/>
      <c r="B55" s="85"/>
      <c r="C55" s="85"/>
      <c r="D55" s="85"/>
      <c r="E55" s="105"/>
      <c r="F55" s="105"/>
    </row>
    <row r="56" spans="1:6" ht="18.75">
      <c r="A56" s="72"/>
      <c r="B56" s="85"/>
      <c r="C56" s="85"/>
      <c r="D56" s="85"/>
      <c r="E56" s="105"/>
      <c r="F56" s="105"/>
    </row>
    <row r="57" spans="1:6" ht="18.75">
      <c r="A57" s="72"/>
      <c r="B57" s="85"/>
      <c r="C57" s="85"/>
      <c r="D57" s="85"/>
      <c r="E57" s="105"/>
      <c r="F57" s="152"/>
    </row>
    <row r="58" spans="1:6" ht="18.75">
      <c r="A58" s="63"/>
      <c r="B58" s="84"/>
      <c r="C58" s="84"/>
      <c r="D58" s="84"/>
      <c r="E58" s="84"/>
      <c r="F58" s="84"/>
    </row>
    <row r="59" spans="1:6" ht="18.75">
      <c r="A59" s="596"/>
      <c r="B59" s="596"/>
      <c r="C59" s="596"/>
      <c r="D59" s="596"/>
      <c r="E59" s="596"/>
      <c r="F59" s="596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5.421875" style="1" customWidth="1"/>
    <col min="2" max="2" width="44.57421875" style="1" customWidth="1"/>
    <col min="3" max="3" width="17.57421875" style="81" customWidth="1"/>
    <col min="4" max="4" width="15.57421875" style="81" customWidth="1"/>
    <col min="5" max="16384" width="9.140625" style="1" customWidth="1"/>
  </cols>
  <sheetData>
    <row r="1" spans="1:4" ht="18.75">
      <c r="A1" s="593" t="s">
        <v>232</v>
      </c>
      <c r="B1" s="593"/>
      <c r="C1" s="593"/>
      <c r="D1" s="593"/>
    </row>
    <row r="2" ht="18.75">
      <c r="A2" s="1" t="s">
        <v>401</v>
      </c>
    </row>
    <row r="3" spans="1:4" ht="21.75" customHeight="1">
      <c r="A3" s="9" t="s">
        <v>8</v>
      </c>
      <c r="B3" s="9" t="s">
        <v>402</v>
      </c>
      <c r="C3" s="82" t="s">
        <v>28</v>
      </c>
      <c r="D3" s="82" t="s">
        <v>3</v>
      </c>
    </row>
    <row r="4" spans="1:4" ht="18.75">
      <c r="A4" s="6"/>
      <c r="B4" s="86" t="s">
        <v>429</v>
      </c>
      <c r="C4" s="83"/>
      <c r="D4" s="83"/>
    </row>
    <row r="5" spans="1:4" ht="18.75">
      <c r="A5" s="72">
        <v>1</v>
      </c>
      <c r="B5" s="12" t="s">
        <v>403</v>
      </c>
      <c r="C5" s="85">
        <v>67000</v>
      </c>
      <c r="D5" s="85"/>
    </row>
    <row r="6" spans="1:4" ht="18.75">
      <c r="A6" s="72">
        <v>2</v>
      </c>
      <c r="B6" s="12" t="s">
        <v>404</v>
      </c>
      <c r="C6" s="85">
        <v>71000</v>
      </c>
      <c r="D6" s="85"/>
    </row>
    <row r="7" spans="1:4" ht="18.75">
      <c r="A7" s="72">
        <v>3</v>
      </c>
      <c r="B7" s="12" t="s">
        <v>405</v>
      </c>
      <c r="C7" s="85">
        <v>67000</v>
      </c>
      <c r="D7" s="85"/>
    </row>
    <row r="8" spans="1:4" ht="18.75">
      <c r="A8" s="72">
        <v>4</v>
      </c>
      <c r="B8" s="12" t="s">
        <v>406</v>
      </c>
      <c r="C8" s="85">
        <v>74000</v>
      </c>
      <c r="D8" s="85"/>
    </row>
    <row r="9" spans="1:4" ht="18.75">
      <c r="A9" s="72">
        <v>5</v>
      </c>
      <c r="B9" s="12" t="s">
        <v>407</v>
      </c>
      <c r="C9" s="85">
        <v>67000</v>
      </c>
      <c r="D9" s="85"/>
    </row>
    <row r="10" spans="1:4" ht="18.75">
      <c r="A10" s="72">
        <v>6</v>
      </c>
      <c r="B10" s="12" t="s">
        <v>408</v>
      </c>
      <c r="C10" s="85">
        <v>67000</v>
      </c>
      <c r="D10" s="85"/>
    </row>
    <row r="11" spans="1:4" ht="18.75">
      <c r="A11" s="72">
        <v>7</v>
      </c>
      <c r="B11" s="12" t="s">
        <v>409</v>
      </c>
      <c r="C11" s="85">
        <v>67000</v>
      </c>
      <c r="D11" s="85"/>
    </row>
    <row r="12" spans="1:4" ht="18.75">
      <c r="A12" s="72">
        <v>8</v>
      </c>
      <c r="B12" s="12" t="s">
        <v>410</v>
      </c>
      <c r="C12" s="85">
        <v>67000</v>
      </c>
      <c r="D12" s="85"/>
    </row>
    <row r="13" spans="1:4" ht="18.75">
      <c r="A13" s="72">
        <v>9</v>
      </c>
      <c r="B13" s="12" t="s">
        <v>411</v>
      </c>
      <c r="C13" s="85">
        <v>72000</v>
      </c>
      <c r="D13" s="85"/>
    </row>
    <row r="14" spans="1:4" ht="18.75">
      <c r="A14" s="72">
        <v>10</v>
      </c>
      <c r="B14" s="12" t="s">
        <v>412</v>
      </c>
      <c r="C14" s="85">
        <v>70000</v>
      </c>
      <c r="D14" s="85"/>
    </row>
    <row r="15" spans="1:4" ht="18.75">
      <c r="A15" s="72">
        <v>11</v>
      </c>
      <c r="B15" s="12" t="s">
        <v>413</v>
      </c>
      <c r="C15" s="85">
        <v>67000</v>
      </c>
      <c r="D15" s="85"/>
    </row>
    <row r="16" spans="1:7" ht="18.75">
      <c r="A16" s="72">
        <v>12</v>
      </c>
      <c r="B16" s="12" t="s">
        <v>414</v>
      </c>
      <c r="C16" s="85">
        <v>67000</v>
      </c>
      <c r="D16" s="85"/>
      <c r="G16" s="1">
        <f>G15-G14</f>
        <v>0</v>
      </c>
    </row>
    <row r="17" spans="1:4" ht="18.75">
      <c r="A17" s="72">
        <v>13</v>
      </c>
      <c r="B17" s="12" t="s">
        <v>415</v>
      </c>
      <c r="C17" s="85">
        <v>67000</v>
      </c>
      <c r="D17" s="85"/>
    </row>
    <row r="18" spans="1:4" ht="18.75">
      <c r="A18" s="72">
        <v>14</v>
      </c>
      <c r="B18" s="12" t="s">
        <v>416</v>
      </c>
      <c r="C18" s="85">
        <v>67000</v>
      </c>
      <c r="D18" s="85"/>
    </row>
    <row r="19" spans="1:4" ht="18.75">
      <c r="A19" s="72">
        <v>15</v>
      </c>
      <c r="B19" s="12" t="s">
        <v>417</v>
      </c>
      <c r="C19" s="85">
        <v>79000</v>
      </c>
      <c r="D19" s="85"/>
    </row>
    <row r="20" spans="1:4" ht="18.75">
      <c r="A20" s="72">
        <v>16</v>
      </c>
      <c r="B20" s="12" t="s">
        <v>418</v>
      </c>
      <c r="C20" s="85">
        <v>67000</v>
      </c>
      <c r="D20" s="85"/>
    </row>
    <row r="21" spans="1:4" ht="18.75">
      <c r="A21" s="72">
        <v>17</v>
      </c>
      <c r="B21" s="12" t="s">
        <v>419</v>
      </c>
      <c r="C21" s="85">
        <v>67000</v>
      </c>
      <c r="D21" s="85"/>
    </row>
    <row r="22" spans="1:4" ht="18.75">
      <c r="A22" s="72">
        <v>18</v>
      </c>
      <c r="B22" s="12" t="s">
        <v>420</v>
      </c>
      <c r="C22" s="85">
        <v>74000</v>
      </c>
      <c r="D22" s="85"/>
    </row>
    <row r="23" spans="1:4" ht="18.75">
      <c r="A23" s="72">
        <v>19</v>
      </c>
      <c r="B23" s="12" t="s">
        <v>421</v>
      </c>
      <c r="C23" s="85">
        <v>70000</v>
      </c>
      <c r="D23" s="85"/>
    </row>
    <row r="24" spans="1:4" ht="18.75">
      <c r="A24" s="72">
        <v>20</v>
      </c>
      <c r="B24" s="12" t="s">
        <v>422</v>
      </c>
      <c r="C24" s="85">
        <v>80000</v>
      </c>
      <c r="D24" s="85"/>
    </row>
    <row r="25" spans="1:4" ht="18.75">
      <c r="A25" s="72">
        <v>21</v>
      </c>
      <c r="B25" s="12" t="s">
        <v>423</v>
      </c>
      <c r="C25" s="85">
        <v>80000</v>
      </c>
      <c r="D25" s="85"/>
    </row>
    <row r="26" spans="1:4" ht="18.75">
      <c r="A26" s="72">
        <v>22</v>
      </c>
      <c r="B26" s="12" t="s">
        <v>424</v>
      </c>
      <c r="C26" s="85">
        <v>70000</v>
      </c>
      <c r="D26" s="85"/>
    </row>
    <row r="27" spans="1:4" ht="18.75">
      <c r="A27" s="72">
        <v>23</v>
      </c>
      <c r="B27" s="12" t="s">
        <v>425</v>
      </c>
      <c r="C27" s="85">
        <v>67000</v>
      </c>
      <c r="D27" s="85"/>
    </row>
    <row r="28" spans="1:4" ht="18.75">
      <c r="A28" s="72">
        <v>24</v>
      </c>
      <c r="B28" s="12" t="s">
        <v>426</v>
      </c>
      <c r="C28" s="85">
        <v>67000</v>
      </c>
      <c r="D28" s="85"/>
    </row>
    <row r="29" spans="1:4" ht="18.75">
      <c r="A29" s="72">
        <v>25</v>
      </c>
      <c r="B29" s="12" t="s">
        <v>427</v>
      </c>
      <c r="C29" s="85">
        <v>67000</v>
      </c>
      <c r="D29" s="85"/>
    </row>
    <row r="30" spans="1:4" ht="18.75">
      <c r="A30" s="72">
        <v>26</v>
      </c>
      <c r="B30" s="12" t="s">
        <v>321</v>
      </c>
      <c r="C30" s="85">
        <v>72000</v>
      </c>
      <c r="D30" s="85"/>
    </row>
    <row r="31" spans="1:4" ht="18.75">
      <c r="A31" s="72">
        <v>27</v>
      </c>
      <c r="B31" s="12" t="s">
        <v>428</v>
      </c>
      <c r="C31" s="85">
        <v>67000</v>
      </c>
      <c r="D31" s="85"/>
    </row>
    <row r="32" spans="1:4" ht="18.75">
      <c r="A32" s="72"/>
      <c r="B32" s="12"/>
      <c r="C32" s="85"/>
      <c r="D32" s="85"/>
    </row>
    <row r="33" spans="1:4" ht="18.75">
      <c r="A33" s="72"/>
      <c r="B33" s="12"/>
      <c r="C33" s="85"/>
      <c r="D33" s="85"/>
    </row>
    <row r="34" spans="1:4" ht="18.75">
      <c r="A34" s="72"/>
      <c r="B34" s="12"/>
      <c r="C34" s="85"/>
      <c r="D34" s="85"/>
    </row>
    <row r="35" spans="1:4" ht="18.75">
      <c r="A35" s="72"/>
      <c r="B35" s="12"/>
      <c r="C35" s="85"/>
      <c r="D35" s="85"/>
    </row>
    <row r="36" spans="1:4" ht="18.75">
      <c r="A36" s="72"/>
      <c r="B36" s="87"/>
      <c r="C36" s="85"/>
      <c r="D36" s="85"/>
    </row>
    <row r="37" spans="1:4" ht="18.75">
      <c r="A37" s="72"/>
      <c r="B37" s="12"/>
      <c r="C37" s="85"/>
      <c r="D37" s="85"/>
    </row>
    <row r="38" spans="1:4" ht="18.75">
      <c r="A38" s="72"/>
      <c r="B38" s="12"/>
      <c r="C38" s="85"/>
      <c r="D38" s="85"/>
    </row>
    <row r="39" spans="1:4" ht="18.75">
      <c r="A39" s="63"/>
      <c r="B39" s="63"/>
      <c r="C39" s="84"/>
      <c r="D39" s="84"/>
    </row>
    <row r="40" spans="1:4" ht="18.75">
      <c r="A40" s="596"/>
      <c r="B40" s="596"/>
      <c r="C40" s="596"/>
      <c r="D40" s="596"/>
    </row>
    <row r="41" spans="1:4" ht="18.75">
      <c r="A41" s="122"/>
      <c r="B41" s="122"/>
      <c r="C41" s="122"/>
      <c r="D41" s="122"/>
    </row>
    <row r="42" spans="1:4" ht="18.75">
      <c r="A42" s="122"/>
      <c r="B42" s="122"/>
      <c r="C42" s="122"/>
      <c r="D42" s="122"/>
    </row>
    <row r="43" spans="1:4" ht="18.75">
      <c r="A43" s="122"/>
      <c r="B43" s="122"/>
      <c r="C43" s="122"/>
      <c r="D43" s="122"/>
    </row>
    <row r="44" spans="1:4" ht="18.75">
      <c r="A44" s="122"/>
      <c r="B44" s="122"/>
      <c r="C44" s="122"/>
      <c r="D44" s="122"/>
    </row>
    <row r="45" spans="1:4" ht="18.75">
      <c r="A45" s="122"/>
      <c r="B45" s="122"/>
      <c r="C45" s="122"/>
      <c r="D45" s="122"/>
    </row>
    <row r="46" spans="1:4" ht="18.75">
      <c r="A46" s="122"/>
      <c r="B46" s="122"/>
      <c r="C46" s="122"/>
      <c r="D46" s="122"/>
    </row>
    <row r="47" spans="1:4" ht="18.75">
      <c r="A47" s="122"/>
      <c r="B47" s="122"/>
      <c r="C47" s="122"/>
      <c r="D47" s="122"/>
    </row>
    <row r="49" spans="1:4" ht="18.75">
      <c r="A49" s="9"/>
      <c r="B49" s="9"/>
      <c r="C49" s="82"/>
      <c r="D49" s="82"/>
    </row>
    <row r="50" spans="1:4" ht="18.75">
      <c r="A50" s="6"/>
      <c r="B50" s="86"/>
      <c r="C50" s="83"/>
      <c r="D50" s="83"/>
    </row>
    <row r="51" spans="1:4" ht="18.75">
      <c r="A51" s="72"/>
      <c r="B51" s="12"/>
      <c r="C51" s="85"/>
      <c r="D51" s="85"/>
    </row>
    <row r="52" spans="1:4" ht="18.75">
      <c r="A52" s="72"/>
      <c r="B52" s="12"/>
      <c r="C52" s="85"/>
      <c r="D52" s="85"/>
    </row>
    <row r="53" spans="1:4" ht="18.75">
      <c r="A53" s="72"/>
      <c r="B53" s="12"/>
      <c r="C53" s="85"/>
      <c r="D53" s="85"/>
    </row>
    <row r="54" spans="1:4" ht="18.75">
      <c r="A54" s="72"/>
      <c r="B54" s="12"/>
      <c r="C54" s="85"/>
      <c r="D54" s="85"/>
    </row>
    <row r="55" spans="1:4" ht="18.75">
      <c r="A55" s="72"/>
      <c r="B55" s="12"/>
      <c r="C55" s="85"/>
      <c r="D55" s="85"/>
    </row>
    <row r="56" spans="1:4" ht="18.75">
      <c r="A56" s="72"/>
      <c r="B56" s="12"/>
      <c r="C56" s="85"/>
      <c r="D56" s="85"/>
    </row>
    <row r="57" spans="1:4" ht="18.75">
      <c r="A57" s="72"/>
      <c r="B57" s="12"/>
      <c r="C57" s="85"/>
      <c r="D57" s="85"/>
    </row>
    <row r="58" spans="1:4" ht="18.75">
      <c r="A58" s="72"/>
      <c r="B58" s="12"/>
      <c r="C58" s="85"/>
      <c r="D58" s="85"/>
    </row>
    <row r="59" spans="1:4" ht="18.75">
      <c r="A59" s="72"/>
      <c r="B59" s="12"/>
      <c r="C59" s="85"/>
      <c r="D59" s="85"/>
    </row>
    <row r="60" spans="1:4" ht="18.75">
      <c r="A60" s="72"/>
      <c r="B60" s="12"/>
      <c r="C60" s="85"/>
      <c r="D60" s="85"/>
    </row>
    <row r="61" spans="1:4" ht="18.75">
      <c r="A61" s="72"/>
      <c r="B61" s="12"/>
      <c r="C61" s="85"/>
      <c r="D61" s="85"/>
    </row>
    <row r="62" spans="1:4" ht="18.75">
      <c r="A62" s="72"/>
      <c r="B62" s="12"/>
      <c r="C62" s="85"/>
      <c r="D62" s="85"/>
    </row>
    <row r="63" spans="1:4" ht="18.75">
      <c r="A63" s="72">
        <v>13</v>
      </c>
      <c r="B63" s="12" t="s">
        <v>269</v>
      </c>
      <c r="C63" s="85">
        <v>15800</v>
      </c>
      <c r="D63" s="85"/>
    </row>
    <row r="64" spans="1:4" ht="18.75">
      <c r="A64" s="72">
        <v>14</v>
      </c>
      <c r="B64" s="12" t="s">
        <v>270</v>
      </c>
      <c r="C64" s="85">
        <v>15800</v>
      </c>
      <c r="D64" s="85"/>
    </row>
    <row r="65" spans="1:4" ht="18.75">
      <c r="A65" s="72">
        <v>15</v>
      </c>
      <c r="B65" s="12" t="s">
        <v>271</v>
      </c>
      <c r="C65" s="85">
        <v>15800</v>
      </c>
      <c r="D65" s="85"/>
    </row>
    <row r="66" spans="1:4" ht="18.75">
      <c r="A66" s="72">
        <v>16</v>
      </c>
      <c r="B66" s="12" t="s">
        <v>272</v>
      </c>
      <c r="C66" s="85">
        <v>18960</v>
      </c>
      <c r="D66" s="85"/>
    </row>
    <row r="67" spans="1:4" ht="18.75">
      <c r="A67" s="72">
        <v>17</v>
      </c>
      <c r="B67" s="12" t="s">
        <v>273</v>
      </c>
      <c r="C67" s="85">
        <v>15800</v>
      </c>
      <c r="D67" s="85"/>
    </row>
    <row r="68" spans="1:4" ht="18.75">
      <c r="A68" s="72">
        <v>18</v>
      </c>
      <c r="B68" s="12" t="s">
        <v>274</v>
      </c>
      <c r="C68" s="85">
        <v>15800</v>
      </c>
      <c r="D68" s="85"/>
    </row>
    <row r="69" spans="1:4" ht="18.75">
      <c r="A69" s="72">
        <v>19</v>
      </c>
      <c r="B69" s="12" t="s">
        <v>275</v>
      </c>
      <c r="C69" s="85">
        <v>15800</v>
      </c>
      <c r="D69" s="85"/>
    </row>
    <row r="70" spans="1:4" ht="18.75">
      <c r="A70" s="72"/>
      <c r="B70" s="12"/>
      <c r="C70" s="85"/>
      <c r="D70" s="85"/>
    </row>
    <row r="71" spans="1:4" ht="18.75">
      <c r="A71" s="72"/>
      <c r="B71" s="87" t="s">
        <v>280</v>
      </c>
      <c r="C71" s="85"/>
      <c r="D71" s="85"/>
    </row>
    <row r="72" spans="1:4" ht="18.75">
      <c r="A72" s="72">
        <v>1</v>
      </c>
      <c r="B72" s="12" t="s">
        <v>276</v>
      </c>
      <c r="C72" s="85">
        <v>16800</v>
      </c>
      <c r="D72" s="85"/>
    </row>
    <row r="73" spans="1:4" ht="18.75">
      <c r="A73" s="72">
        <v>2</v>
      </c>
      <c r="B73" s="12" t="s">
        <v>277</v>
      </c>
      <c r="C73" s="85">
        <v>10080</v>
      </c>
      <c r="D73" s="85"/>
    </row>
    <row r="74" spans="1:4" ht="18.75">
      <c r="A74" s="72">
        <v>3</v>
      </c>
      <c r="B74" s="12" t="s">
        <v>278</v>
      </c>
      <c r="C74" s="85">
        <v>15120</v>
      </c>
      <c r="D74" s="85"/>
    </row>
    <row r="75" spans="1:4" ht="18.75">
      <c r="A75" s="72">
        <v>4</v>
      </c>
      <c r="B75" s="12" t="s">
        <v>279</v>
      </c>
      <c r="C75" s="85">
        <v>11760</v>
      </c>
      <c r="D75" s="85"/>
    </row>
    <row r="76" spans="1:4" ht="18.75">
      <c r="A76" s="72"/>
      <c r="B76" s="12"/>
      <c r="C76" s="85"/>
      <c r="D76" s="85"/>
    </row>
    <row r="77" spans="1:4" ht="18.75">
      <c r="A77" s="72"/>
      <c r="B77" s="87" t="s">
        <v>314</v>
      </c>
      <c r="C77" s="85"/>
      <c r="D77" s="85"/>
    </row>
    <row r="78" spans="1:4" ht="18.75">
      <c r="A78" s="72">
        <v>1</v>
      </c>
      <c r="B78" s="12" t="s">
        <v>315</v>
      </c>
      <c r="C78" s="85">
        <v>2000</v>
      </c>
      <c r="D78" s="85"/>
    </row>
    <row r="79" spans="1:4" ht="18.75">
      <c r="A79" s="72">
        <v>2</v>
      </c>
      <c r="B79" s="12" t="s">
        <v>113</v>
      </c>
      <c r="C79" s="85">
        <v>2000</v>
      </c>
      <c r="D79" s="85"/>
    </row>
    <row r="80" spans="1:4" ht="18.75">
      <c r="A80" s="72">
        <v>3</v>
      </c>
      <c r="B80" s="12" t="s">
        <v>316</v>
      </c>
      <c r="C80" s="85">
        <v>2000</v>
      </c>
      <c r="D80" s="85"/>
    </row>
    <row r="81" spans="1:4" ht="18.75">
      <c r="A81" s="72">
        <v>4</v>
      </c>
      <c r="B81" s="12" t="s">
        <v>317</v>
      </c>
      <c r="C81" s="85">
        <v>2000</v>
      </c>
      <c r="D81" s="85"/>
    </row>
    <row r="82" spans="1:4" ht="18.75">
      <c r="A82" s="72">
        <v>5</v>
      </c>
      <c r="B82" s="12" t="s">
        <v>277</v>
      </c>
      <c r="C82" s="85">
        <v>2000</v>
      </c>
      <c r="D82" s="85"/>
    </row>
    <row r="83" spans="1:4" ht="18.75">
      <c r="A83" s="72">
        <v>6</v>
      </c>
      <c r="B83" s="12" t="s">
        <v>318</v>
      </c>
      <c r="C83" s="85">
        <v>2000</v>
      </c>
      <c r="D83" s="85"/>
    </row>
    <row r="84" spans="1:4" ht="18.75">
      <c r="A84" s="72">
        <v>7</v>
      </c>
      <c r="B84" s="12" t="s">
        <v>319</v>
      </c>
      <c r="C84" s="85">
        <v>2000</v>
      </c>
      <c r="D84" s="85"/>
    </row>
    <row r="85" spans="1:4" ht="18.75">
      <c r="A85" s="72">
        <v>8</v>
      </c>
      <c r="B85" s="12" t="s">
        <v>320</v>
      </c>
      <c r="C85" s="85">
        <v>2000</v>
      </c>
      <c r="D85" s="85"/>
    </row>
    <row r="86" spans="1:4" ht="18.75">
      <c r="A86" s="72">
        <v>9</v>
      </c>
      <c r="B86" s="12" t="s">
        <v>268</v>
      </c>
      <c r="C86" s="85">
        <v>2000</v>
      </c>
      <c r="D86" s="85"/>
    </row>
    <row r="87" spans="1:4" ht="18.75">
      <c r="A87" s="72">
        <v>10</v>
      </c>
      <c r="B87" s="12" t="s">
        <v>287</v>
      </c>
      <c r="C87" s="85">
        <v>2000</v>
      </c>
      <c r="D87" s="85"/>
    </row>
    <row r="88" spans="1:4" ht="18.75">
      <c r="A88" s="72">
        <v>11</v>
      </c>
      <c r="B88" s="12" t="s">
        <v>321</v>
      </c>
      <c r="C88" s="85">
        <v>2000</v>
      </c>
      <c r="D88" s="85"/>
    </row>
    <row r="89" spans="1:4" ht="18.75">
      <c r="A89" s="72"/>
      <c r="B89" s="12"/>
      <c r="C89" s="85"/>
      <c r="D89" s="85"/>
    </row>
    <row r="90" spans="1:4" ht="18.75">
      <c r="A90" s="88"/>
      <c r="B90" s="77"/>
      <c r="C90" s="89"/>
      <c r="D90" s="89"/>
    </row>
    <row r="91" spans="1:4" ht="18.75">
      <c r="A91" s="593" t="s">
        <v>232</v>
      </c>
      <c r="B91" s="593"/>
      <c r="C91" s="593"/>
      <c r="D91" s="593"/>
    </row>
    <row r="92" ht="18.75">
      <c r="A92" s="1" t="s">
        <v>233</v>
      </c>
    </row>
    <row r="93" spans="1:4" ht="18.75">
      <c r="A93" s="9" t="s">
        <v>8</v>
      </c>
      <c r="B93" s="9" t="s">
        <v>4</v>
      </c>
      <c r="C93" s="82" t="s">
        <v>28</v>
      </c>
      <c r="D93" s="82" t="s">
        <v>3</v>
      </c>
    </row>
    <row r="94" spans="1:4" ht="18.75">
      <c r="A94" s="72"/>
      <c r="B94" s="87" t="s">
        <v>325</v>
      </c>
      <c r="C94" s="85"/>
      <c r="D94" s="85"/>
    </row>
    <row r="95" spans="1:4" ht="18.75">
      <c r="A95" s="72">
        <v>1</v>
      </c>
      <c r="B95" s="12" t="s">
        <v>286</v>
      </c>
      <c r="C95" s="85">
        <v>2400</v>
      </c>
      <c r="D95" s="85"/>
    </row>
    <row r="96" spans="1:4" ht="18.75">
      <c r="A96" s="72">
        <v>2</v>
      </c>
      <c r="B96" s="12" t="s">
        <v>322</v>
      </c>
      <c r="C96" s="85">
        <v>2400</v>
      </c>
      <c r="D96" s="85"/>
    </row>
    <row r="97" spans="1:4" ht="18.75">
      <c r="A97" s="72">
        <v>3</v>
      </c>
      <c r="B97" s="12" t="s">
        <v>323</v>
      </c>
      <c r="C97" s="85">
        <v>2400</v>
      </c>
      <c r="D97" s="85"/>
    </row>
    <row r="98" spans="1:4" ht="18.75">
      <c r="A98" s="72">
        <v>4</v>
      </c>
      <c r="B98" s="12" t="s">
        <v>324</v>
      </c>
      <c r="C98" s="85">
        <v>2400</v>
      </c>
      <c r="D98" s="85"/>
    </row>
    <row r="99" spans="1:4" ht="18.75">
      <c r="A99" s="72">
        <v>5</v>
      </c>
      <c r="B99" s="12" t="s">
        <v>288</v>
      </c>
      <c r="C99" s="85">
        <v>2400</v>
      </c>
      <c r="D99" s="85"/>
    </row>
    <row r="100" spans="1:4" ht="18.75">
      <c r="A100" s="72"/>
      <c r="B100" s="12"/>
      <c r="C100" s="85"/>
      <c r="D100" s="85"/>
    </row>
    <row r="101" spans="1:4" ht="18.75">
      <c r="A101" s="72"/>
      <c r="B101" s="87" t="s">
        <v>326</v>
      </c>
      <c r="C101" s="85"/>
      <c r="D101" s="85"/>
    </row>
    <row r="102" spans="1:4" ht="18.75">
      <c r="A102" s="72">
        <v>1</v>
      </c>
      <c r="B102" s="12" t="s">
        <v>327</v>
      </c>
      <c r="C102" s="85">
        <v>12000</v>
      </c>
      <c r="D102" s="85"/>
    </row>
    <row r="103" spans="1:4" ht="18.75">
      <c r="A103" s="72">
        <v>2</v>
      </c>
      <c r="B103" s="12" t="s">
        <v>328</v>
      </c>
      <c r="C103" s="85">
        <v>42850</v>
      </c>
      <c r="D103" s="85"/>
    </row>
    <row r="104" spans="1:4" ht="18.75">
      <c r="A104" s="72"/>
      <c r="B104" s="12"/>
      <c r="C104" s="85"/>
      <c r="D104" s="85"/>
    </row>
    <row r="105" spans="1:4" ht="18.75">
      <c r="A105" s="72"/>
      <c r="B105" s="87" t="s">
        <v>290</v>
      </c>
      <c r="C105" s="85"/>
      <c r="D105" s="85"/>
    </row>
    <row r="106" spans="1:4" ht="18.75">
      <c r="A106" s="72">
        <v>1</v>
      </c>
      <c r="B106" s="12" t="s">
        <v>73</v>
      </c>
      <c r="C106" s="85">
        <v>19000</v>
      </c>
      <c r="D106" s="85"/>
    </row>
    <row r="107" spans="1:4" ht="18.75">
      <c r="A107" s="72">
        <v>2</v>
      </c>
      <c r="B107" s="12" t="s">
        <v>291</v>
      </c>
      <c r="C107" s="85">
        <v>15000</v>
      </c>
      <c r="D107" s="85"/>
    </row>
    <row r="108" spans="1:4" ht="18.75">
      <c r="A108" s="72">
        <v>3</v>
      </c>
      <c r="B108" s="12" t="s">
        <v>292</v>
      </c>
      <c r="C108" s="85">
        <v>55500</v>
      </c>
      <c r="D108" s="85"/>
    </row>
    <row r="109" spans="1:4" ht="18.75">
      <c r="A109" s="72">
        <v>4</v>
      </c>
      <c r="B109" s="12" t="s">
        <v>293</v>
      </c>
      <c r="C109" s="85">
        <v>43500</v>
      </c>
      <c r="D109" s="85"/>
    </row>
    <row r="110" spans="1:4" ht="18.75">
      <c r="A110" s="72">
        <v>5</v>
      </c>
      <c r="B110" s="12" t="s">
        <v>294</v>
      </c>
      <c r="C110" s="85">
        <v>69000</v>
      </c>
      <c r="D110" s="85"/>
    </row>
    <row r="111" spans="1:4" ht="18.75">
      <c r="A111" s="72">
        <v>6</v>
      </c>
      <c r="B111" s="12" t="s">
        <v>287</v>
      </c>
      <c r="C111" s="85">
        <v>54000</v>
      </c>
      <c r="D111" s="85"/>
    </row>
    <row r="112" spans="1:4" ht="18.75">
      <c r="A112" s="72">
        <v>7</v>
      </c>
      <c r="B112" s="12" t="s">
        <v>295</v>
      </c>
      <c r="C112" s="85">
        <v>170000</v>
      </c>
      <c r="D112" s="85"/>
    </row>
    <row r="113" spans="1:4" ht="18.75">
      <c r="A113" s="72">
        <v>8</v>
      </c>
      <c r="B113" s="12" t="s">
        <v>296</v>
      </c>
      <c r="C113" s="85">
        <v>75000</v>
      </c>
      <c r="D113" s="85"/>
    </row>
    <row r="114" spans="1:7" ht="18.75">
      <c r="A114" s="72">
        <v>9</v>
      </c>
      <c r="B114" s="12" t="s">
        <v>297</v>
      </c>
      <c r="C114" s="85">
        <v>16500</v>
      </c>
      <c r="D114" s="85"/>
      <c r="G114" s="1">
        <v>40091.98</v>
      </c>
    </row>
    <row r="115" spans="1:7" ht="18.75">
      <c r="A115" s="72">
        <v>10</v>
      </c>
      <c r="B115" s="12" t="s">
        <v>298</v>
      </c>
      <c r="C115" s="85">
        <v>17000</v>
      </c>
      <c r="D115" s="85"/>
      <c r="G115" s="1">
        <v>1206</v>
      </c>
    </row>
    <row r="116" spans="1:4" ht="18.75">
      <c r="A116" s="72">
        <v>11</v>
      </c>
      <c r="B116" s="12" t="s">
        <v>299</v>
      </c>
      <c r="C116" s="85">
        <v>45000</v>
      </c>
      <c r="D116" s="85"/>
    </row>
    <row r="117" spans="1:4" ht="18.75">
      <c r="A117" s="72">
        <v>12</v>
      </c>
      <c r="B117" s="12" t="s">
        <v>300</v>
      </c>
      <c r="C117" s="85">
        <v>19500</v>
      </c>
      <c r="D117" s="85"/>
    </row>
    <row r="118" spans="1:4" ht="18.75">
      <c r="A118" s="72">
        <v>13</v>
      </c>
      <c r="B118" s="12" t="s">
        <v>71</v>
      </c>
      <c r="C118" s="85">
        <v>48000</v>
      </c>
      <c r="D118" s="85"/>
    </row>
    <row r="119" spans="1:4" ht="18.75">
      <c r="A119" s="72">
        <v>14</v>
      </c>
      <c r="B119" s="12" t="s">
        <v>72</v>
      </c>
      <c r="C119" s="85">
        <v>36000</v>
      </c>
      <c r="D119" s="85"/>
    </row>
    <row r="120" spans="1:4" ht="18.75">
      <c r="A120" s="72">
        <v>15</v>
      </c>
      <c r="B120" s="12" t="s">
        <v>301</v>
      </c>
      <c r="C120" s="85">
        <v>15000</v>
      </c>
      <c r="D120" s="85"/>
    </row>
    <row r="121" spans="1:4" ht="18.75">
      <c r="A121" s="72">
        <v>16</v>
      </c>
      <c r="B121" s="12" t="s">
        <v>302</v>
      </c>
      <c r="C121" s="85">
        <v>43500</v>
      </c>
      <c r="D121" s="85"/>
    </row>
    <row r="122" spans="1:4" ht="18.75">
      <c r="A122" s="72">
        <v>17</v>
      </c>
      <c r="B122" s="12" t="s">
        <v>70</v>
      </c>
      <c r="C122" s="85">
        <v>36000</v>
      </c>
      <c r="D122" s="85"/>
    </row>
    <row r="123" spans="1:4" ht="18.75">
      <c r="A123" s="72">
        <v>18</v>
      </c>
      <c r="B123" s="12" t="s">
        <v>285</v>
      </c>
      <c r="C123" s="85">
        <v>39000</v>
      </c>
      <c r="D123" s="85"/>
    </row>
    <row r="124" spans="1:4" ht="18.75">
      <c r="A124" s="72">
        <v>19</v>
      </c>
      <c r="B124" s="12" t="s">
        <v>303</v>
      </c>
      <c r="C124" s="85">
        <v>52500</v>
      </c>
      <c r="D124" s="85"/>
    </row>
    <row r="125" spans="1:4" ht="18.75">
      <c r="A125" s="72">
        <v>20</v>
      </c>
      <c r="B125" s="12" t="s">
        <v>304</v>
      </c>
      <c r="C125" s="85">
        <v>60000</v>
      </c>
      <c r="D125" s="85"/>
    </row>
    <row r="126" spans="1:4" ht="18.75">
      <c r="A126" s="72">
        <v>21</v>
      </c>
      <c r="B126" s="12" t="s">
        <v>263</v>
      </c>
      <c r="C126" s="85">
        <v>27000</v>
      </c>
      <c r="D126" s="85"/>
    </row>
    <row r="127" spans="1:4" ht="18.75">
      <c r="A127" s="72">
        <v>22</v>
      </c>
      <c r="B127" s="12" t="s">
        <v>305</v>
      </c>
      <c r="C127" s="85">
        <v>13500</v>
      </c>
      <c r="D127" s="85"/>
    </row>
    <row r="128" spans="1:4" ht="18.75">
      <c r="A128" s="72">
        <v>23</v>
      </c>
      <c r="B128" s="12" t="s">
        <v>306</v>
      </c>
      <c r="C128" s="85">
        <v>33000</v>
      </c>
      <c r="D128" s="85"/>
    </row>
    <row r="129" spans="1:4" ht="18.75">
      <c r="A129" s="72">
        <v>24</v>
      </c>
      <c r="B129" s="12" t="s">
        <v>307</v>
      </c>
      <c r="C129" s="85">
        <v>33000</v>
      </c>
      <c r="D129" s="85"/>
    </row>
    <row r="130" spans="1:4" ht="18.75">
      <c r="A130" s="72">
        <v>25</v>
      </c>
      <c r="B130" s="12" t="s">
        <v>308</v>
      </c>
      <c r="C130" s="85">
        <v>90000</v>
      </c>
      <c r="D130" s="85"/>
    </row>
    <row r="131" spans="1:4" ht="18.75">
      <c r="A131" s="72">
        <v>26</v>
      </c>
      <c r="B131" s="12" t="s">
        <v>309</v>
      </c>
      <c r="C131" s="85">
        <v>34500</v>
      </c>
      <c r="D131" s="85"/>
    </row>
    <row r="132" spans="1:4" ht="18.75">
      <c r="A132" s="72">
        <v>27</v>
      </c>
      <c r="B132" s="12" t="s">
        <v>310</v>
      </c>
      <c r="C132" s="85">
        <v>48000</v>
      </c>
      <c r="D132" s="85"/>
    </row>
    <row r="133" spans="1:4" ht="18.75">
      <c r="A133" s="72">
        <v>28</v>
      </c>
      <c r="B133" s="12" t="s">
        <v>311</v>
      </c>
      <c r="C133" s="85">
        <v>22500</v>
      </c>
      <c r="D133" s="85"/>
    </row>
    <row r="134" spans="1:4" ht="18.75">
      <c r="A134" s="88"/>
      <c r="B134" s="77"/>
      <c r="C134" s="89"/>
      <c r="D134" s="89"/>
    </row>
  </sheetData>
  <sheetProtection/>
  <mergeCells count="3">
    <mergeCell ref="A1:D1"/>
    <mergeCell ref="A40:D40"/>
    <mergeCell ref="A91:D91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4">
      <selection activeCell="G29" sqref="G29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8.00390625" style="81" customWidth="1"/>
    <col min="4" max="4" width="11.7109375" style="81" customWidth="1"/>
    <col min="5" max="5" width="15.00390625" style="81" customWidth="1"/>
    <col min="6" max="6" width="14.28125" style="81" customWidth="1"/>
    <col min="7" max="7" width="12.28125" style="81" customWidth="1"/>
    <col min="8" max="8" width="8.7109375" style="1" customWidth="1"/>
    <col min="9" max="9" width="9.140625" style="1" customWidth="1"/>
    <col min="10" max="10" width="14.140625" style="1" customWidth="1"/>
    <col min="11" max="16384" width="9.140625" style="1" customWidth="1"/>
  </cols>
  <sheetData>
    <row r="3" spans="1:8" ht="23.25">
      <c r="A3" s="597" t="s">
        <v>571</v>
      </c>
      <c r="B3" s="597"/>
      <c r="C3" s="597"/>
      <c r="D3" s="597"/>
      <c r="E3" s="597"/>
      <c r="F3" s="597"/>
      <c r="G3" s="597"/>
      <c r="H3" s="597"/>
    </row>
    <row r="4" spans="1:7" ht="23.25">
      <c r="A4" s="598" t="s">
        <v>400</v>
      </c>
      <c r="B4" s="598"/>
      <c r="C4" s="598"/>
      <c r="D4" s="598"/>
      <c r="E4" s="598"/>
      <c r="F4" s="598"/>
      <c r="G4" s="598"/>
    </row>
    <row r="5" spans="1:8" ht="21.75" customHeight="1">
      <c r="A5" s="9" t="s">
        <v>8</v>
      </c>
      <c r="B5" s="9" t="s">
        <v>4</v>
      </c>
      <c r="C5" s="82" t="s">
        <v>436</v>
      </c>
      <c r="D5" s="82" t="s">
        <v>580</v>
      </c>
      <c r="E5" s="169" t="s">
        <v>572</v>
      </c>
      <c r="F5" s="169" t="s">
        <v>573</v>
      </c>
      <c r="G5" s="82" t="s">
        <v>455</v>
      </c>
      <c r="H5" s="82" t="s">
        <v>3</v>
      </c>
    </row>
    <row r="6" spans="1:8" ht="18.75">
      <c r="A6" s="6"/>
      <c r="B6" s="171" t="s">
        <v>581</v>
      </c>
      <c r="C6" s="83"/>
      <c r="D6" s="83"/>
      <c r="E6" s="83"/>
      <c r="F6" s="83"/>
      <c r="G6" s="83"/>
      <c r="H6" s="83"/>
    </row>
    <row r="7" spans="1:8" ht="18.75">
      <c r="A7" s="72">
        <v>1</v>
      </c>
      <c r="B7" s="12" t="s">
        <v>558</v>
      </c>
      <c r="C7" s="166">
        <v>909097300928192</v>
      </c>
      <c r="D7" s="167">
        <v>5710500</v>
      </c>
      <c r="E7" s="85">
        <v>9279100</v>
      </c>
      <c r="F7" s="85">
        <f>E7-G7</f>
        <v>8871200</v>
      </c>
      <c r="G7" s="85">
        <v>407900</v>
      </c>
      <c r="H7" s="85"/>
    </row>
    <row r="8" spans="1:8" ht="18.75">
      <c r="A8" s="72"/>
      <c r="B8" s="12" t="s">
        <v>574</v>
      </c>
      <c r="C8" s="85"/>
      <c r="D8" s="85"/>
      <c r="E8" s="85"/>
      <c r="F8" s="85"/>
      <c r="G8" s="85"/>
      <c r="H8" s="85"/>
    </row>
    <row r="9" spans="1:8" ht="18.75">
      <c r="A9" s="72"/>
      <c r="B9" s="12"/>
      <c r="C9" s="104"/>
      <c r="D9" s="104"/>
      <c r="E9" s="85"/>
      <c r="F9" s="85"/>
      <c r="G9" s="85"/>
      <c r="H9" s="85"/>
    </row>
    <row r="10" spans="1:8" ht="18.75">
      <c r="A10" s="72"/>
      <c r="B10" s="171" t="s">
        <v>582</v>
      </c>
      <c r="C10" s="104"/>
      <c r="D10" s="104"/>
      <c r="E10" s="85"/>
      <c r="F10" s="85"/>
      <c r="G10" s="85"/>
      <c r="H10" s="85"/>
    </row>
    <row r="11" spans="1:8" ht="18.75">
      <c r="A11" s="72">
        <v>2</v>
      </c>
      <c r="B11" s="12" t="s">
        <v>558</v>
      </c>
      <c r="C11" s="168" t="s">
        <v>443</v>
      </c>
      <c r="D11" s="167">
        <v>5841320</v>
      </c>
      <c r="E11" s="85">
        <v>6102900</v>
      </c>
      <c r="F11" s="85">
        <f>E11-G11</f>
        <v>5552875</v>
      </c>
      <c r="G11" s="85">
        <v>550025</v>
      </c>
      <c r="H11" s="85"/>
    </row>
    <row r="12" spans="1:8" ht="18.75">
      <c r="A12" s="72"/>
      <c r="B12" s="12" t="s">
        <v>575</v>
      </c>
      <c r="C12" s="85"/>
      <c r="D12" s="85"/>
      <c r="E12" s="85"/>
      <c r="F12" s="85"/>
      <c r="G12" s="85"/>
      <c r="H12" s="85"/>
    </row>
    <row r="13" spans="1:8" ht="18.75">
      <c r="A13" s="72"/>
      <c r="B13" s="12"/>
      <c r="C13" s="85"/>
      <c r="D13" s="85"/>
      <c r="E13" s="85"/>
      <c r="F13" s="85"/>
      <c r="G13" s="85"/>
      <c r="H13" s="85"/>
    </row>
    <row r="14" spans="1:8" ht="18.75">
      <c r="A14" s="72">
        <v>3</v>
      </c>
      <c r="B14" s="12" t="s">
        <v>576</v>
      </c>
      <c r="C14" s="85"/>
      <c r="D14" s="85"/>
      <c r="E14" s="85"/>
      <c r="F14" s="85"/>
      <c r="G14" s="85"/>
      <c r="H14" s="85"/>
    </row>
    <row r="15" spans="1:8" ht="18.75">
      <c r="A15" s="72"/>
      <c r="B15" s="113" t="s">
        <v>431</v>
      </c>
      <c r="C15" s="168" t="s">
        <v>439</v>
      </c>
      <c r="D15" s="167">
        <v>5841320</v>
      </c>
      <c r="E15" s="85">
        <v>125000</v>
      </c>
      <c r="F15" s="85">
        <f>E15-G15</f>
        <v>124800</v>
      </c>
      <c r="G15" s="85">
        <v>200</v>
      </c>
      <c r="H15" s="85"/>
    </row>
    <row r="16" spans="1:8" ht="18.75">
      <c r="A16" s="72"/>
      <c r="B16" s="113" t="s">
        <v>432</v>
      </c>
      <c r="C16" s="168" t="s">
        <v>440</v>
      </c>
      <c r="D16" s="167">
        <v>5841320</v>
      </c>
      <c r="E16" s="85">
        <v>125000</v>
      </c>
      <c r="F16" s="85">
        <f>E16-G16</f>
        <v>118500</v>
      </c>
      <c r="G16" s="85">
        <v>6500</v>
      </c>
      <c r="H16" s="85"/>
    </row>
    <row r="17" spans="1:8" ht="18.75">
      <c r="A17" s="72"/>
      <c r="B17" s="113" t="s">
        <v>433</v>
      </c>
      <c r="C17" s="168" t="s">
        <v>441</v>
      </c>
      <c r="D17" s="167">
        <v>5841320</v>
      </c>
      <c r="E17" s="85">
        <v>125000</v>
      </c>
      <c r="F17" s="85">
        <f>E17-G17</f>
        <v>124500</v>
      </c>
      <c r="G17" s="85">
        <v>500</v>
      </c>
      <c r="H17" s="85"/>
    </row>
    <row r="18" spans="1:8" ht="18.75">
      <c r="A18" s="72"/>
      <c r="B18" s="12"/>
      <c r="C18" s="153"/>
      <c r="D18" s="153"/>
      <c r="E18" s="85"/>
      <c r="F18" s="85"/>
      <c r="G18" s="154"/>
      <c r="H18" s="154"/>
    </row>
    <row r="19" spans="1:8" ht="18.75">
      <c r="A19" s="72">
        <v>4</v>
      </c>
      <c r="B19" s="12" t="s">
        <v>577</v>
      </c>
      <c r="C19" s="85"/>
      <c r="D19" s="85"/>
      <c r="E19" s="85"/>
      <c r="F19" s="85"/>
      <c r="G19" s="85"/>
      <c r="H19" s="85"/>
    </row>
    <row r="20" spans="1:8" ht="18.75">
      <c r="A20" s="72"/>
      <c r="B20" s="12" t="s">
        <v>578</v>
      </c>
      <c r="C20" s="168" t="s">
        <v>442</v>
      </c>
      <c r="D20" s="167">
        <v>5841320</v>
      </c>
      <c r="E20" s="85">
        <v>741000</v>
      </c>
      <c r="F20" s="85">
        <f>E20-G20</f>
        <v>570000</v>
      </c>
      <c r="G20" s="85">
        <v>171000</v>
      </c>
      <c r="H20" s="85"/>
    </row>
    <row r="21" spans="1:8" ht="18.75">
      <c r="A21" s="72"/>
      <c r="B21" s="12" t="s">
        <v>579</v>
      </c>
      <c r="C21" s="168" t="s">
        <v>438</v>
      </c>
      <c r="D21" s="167">
        <v>5841320</v>
      </c>
      <c r="E21" s="85">
        <v>395000</v>
      </c>
      <c r="F21" s="85">
        <f>E21-G21</f>
        <v>392000</v>
      </c>
      <c r="G21" s="85">
        <v>3000</v>
      </c>
      <c r="H21" s="85"/>
    </row>
    <row r="22" spans="1:8" ht="18.75">
      <c r="A22" s="72"/>
      <c r="B22" s="12"/>
      <c r="C22" s="85"/>
      <c r="D22" s="85"/>
      <c r="E22" s="85"/>
      <c r="F22" s="85"/>
      <c r="G22" s="85"/>
      <c r="H22" s="85"/>
    </row>
    <row r="23" spans="1:8" ht="18.75">
      <c r="A23" s="72"/>
      <c r="B23" s="12"/>
      <c r="C23" s="85"/>
      <c r="D23" s="85"/>
      <c r="E23" s="85"/>
      <c r="F23" s="85"/>
      <c r="G23" s="85"/>
      <c r="H23" s="85"/>
    </row>
    <row r="24" spans="1:8" ht="18.75">
      <c r="A24" s="88"/>
      <c r="B24" s="77"/>
      <c r="C24" s="89"/>
      <c r="D24" s="89"/>
      <c r="E24" s="89"/>
      <c r="F24" s="89"/>
      <c r="G24" s="89"/>
      <c r="H24" s="89"/>
    </row>
    <row r="25" spans="1:8" ht="18.75">
      <c r="A25" s="63"/>
      <c r="B25" s="7" t="s">
        <v>6</v>
      </c>
      <c r="C25" s="84"/>
      <c r="D25" s="84"/>
      <c r="E25" s="84">
        <f>SUM(E7:E24)</f>
        <v>16893000</v>
      </c>
      <c r="F25" s="84">
        <f>SUM(F7:F24)</f>
        <v>15753875</v>
      </c>
      <c r="G25" s="170">
        <f>SUM(G7:G24)</f>
        <v>1139125</v>
      </c>
      <c r="H25" s="84"/>
    </row>
    <row r="26" spans="1:7" ht="18.75">
      <c r="A26" s="596"/>
      <c r="B26" s="596"/>
      <c r="C26" s="596"/>
      <c r="D26" s="596"/>
      <c r="E26" s="596"/>
      <c r="F26" s="122"/>
      <c r="G26" s="122"/>
    </row>
    <row r="27" spans="1:7" ht="18.75">
      <c r="A27" s="122"/>
      <c r="B27" s="122"/>
      <c r="C27" s="122"/>
      <c r="D27" s="122"/>
      <c r="E27" s="122"/>
      <c r="F27" s="122"/>
      <c r="G27" s="122"/>
    </row>
    <row r="28" spans="1:7" ht="18.75">
      <c r="A28" s="122"/>
      <c r="B28" s="122"/>
      <c r="C28" s="122"/>
      <c r="D28" s="122"/>
      <c r="E28" s="122"/>
      <c r="F28" s="122"/>
      <c r="G28" s="172">
        <f>G25-G7</f>
        <v>731225</v>
      </c>
    </row>
    <row r="29" spans="1:7" ht="18.75">
      <c r="A29" s="122"/>
      <c r="B29" s="122"/>
      <c r="C29" s="122"/>
      <c r="D29" s="122"/>
      <c r="E29" s="122"/>
      <c r="F29" s="122"/>
      <c r="G29" s="122"/>
    </row>
    <row r="30" spans="1:7" ht="18.75">
      <c r="A30" s="122"/>
      <c r="B30" s="122"/>
      <c r="C30" s="122"/>
      <c r="D30" s="122"/>
      <c r="E30" s="122"/>
      <c r="F30" s="122"/>
      <c r="G30" s="122"/>
    </row>
    <row r="31" spans="1:7" ht="18.75">
      <c r="A31" s="122"/>
      <c r="B31" s="122"/>
      <c r="C31" s="122"/>
      <c r="D31" s="122"/>
      <c r="E31" s="122"/>
      <c r="F31" s="122"/>
      <c r="G31" s="122"/>
    </row>
    <row r="32" spans="1:7" ht="18.75">
      <c r="A32" s="122"/>
      <c r="B32" s="122"/>
      <c r="C32" s="122"/>
      <c r="D32" s="122"/>
      <c r="E32" s="122"/>
      <c r="F32" s="122"/>
      <c r="G32" s="122"/>
    </row>
    <row r="33" spans="1:7" ht="18.75">
      <c r="A33" s="122"/>
      <c r="B33" s="122"/>
      <c r="C33" s="122"/>
      <c r="D33" s="122"/>
      <c r="E33" s="122"/>
      <c r="F33" s="122"/>
      <c r="G33" s="122"/>
    </row>
    <row r="34" spans="1:7" ht="18.75">
      <c r="A34" s="122"/>
      <c r="B34" s="122"/>
      <c r="C34" s="122"/>
      <c r="D34" s="122"/>
      <c r="E34" s="122"/>
      <c r="F34" s="122"/>
      <c r="G34" s="122"/>
    </row>
    <row r="35" spans="1:7" ht="18.75">
      <c r="A35" s="122"/>
      <c r="B35" s="122"/>
      <c r="C35" s="122"/>
      <c r="D35" s="122"/>
      <c r="E35" s="122"/>
      <c r="F35" s="122"/>
      <c r="G35" s="122"/>
    </row>
    <row r="36" spans="1:7" ht="18.75">
      <c r="A36" s="122"/>
      <c r="B36" s="122"/>
      <c r="C36" s="122"/>
      <c r="D36" s="122"/>
      <c r="E36" s="122"/>
      <c r="F36" s="122"/>
      <c r="G36" s="122"/>
    </row>
    <row r="37" spans="1:7" ht="18.75">
      <c r="A37" s="122"/>
      <c r="B37" s="122"/>
      <c r="C37" s="122"/>
      <c r="D37" s="122"/>
      <c r="E37" s="122"/>
      <c r="F37" s="122"/>
      <c r="G37" s="122"/>
    </row>
    <row r="38" spans="1:7" ht="18.75">
      <c r="A38" s="122"/>
      <c r="B38" s="122"/>
      <c r="C38" s="122"/>
      <c r="D38" s="122"/>
      <c r="E38" s="122"/>
      <c r="F38" s="122"/>
      <c r="G38" s="122"/>
    </row>
    <row r="39" spans="1:7" ht="18.75">
      <c r="A39" s="122"/>
      <c r="B39" s="122"/>
      <c r="C39" s="122"/>
      <c r="D39" s="122"/>
      <c r="E39" s="122"/>
      <c r="F39" s="122"/>
      <c r="G39" s="122"/>
    </row>
    <row r="40" spans="1:7" ht="18.75">
      <c r="A40" s="122"/>
      <c r="B40" s="122"/>
      <c r="C40" s="122"/>
      <c r="D40" s="122"/>
      <c r="E40" s="122"/>
      <c r="F40" s="122"/>
      <c r="G40" s="122"/>
    </row>
    <row r="41" spans="1:7" ht="18.75">
      <c r="A41" s="122"/>
      <c r="B41" s="122"/>
      <c r="C41" s="122"/>
      <c r="D41" s="122"/>
      <c r="E41" s="122"/>
      <c r="F41" s="122"/>
      <c r="G41" s="122"/>
    </row>
    <row r="42" spans="1:7" ht="18.75">
      <c r="A42" s="122"/>
      <c r="B42" s="122"/>
      <c r="C42" s="122"/>
      <c r="D42" s="122"/>
      <c r="E42" s="122"/>
      <c r="F42" s="122"/>
      <c r="G42" s="122"/>
    </row>
    <row r="43" spans="1:7" ht="18.75">
      <c r="A43" s="122"/>
      <c r="B43" s="122"/>
      <c r="C43" s="122"/>
      <c r="D43" s="122"/>
      <c r="E43" s="122"/>
      <c r="F43" s="122"/>
      <c r="G43" s="122"/>
    </row>
    <row r="44" spans="1:7" ht="18.75">
      <c r="A44" s="122"/>
      <c r="B44" s="122"/>
      <c r="C44" s="122"/>
      <c r="D44" s="122"/>
      <c r="E44" s="122"/>
      <c r="F44" s="122"/>
      <c r="G44" s="122"/>
    </row>
    <row r="46" spans="1:7" ht="18.75">
      <c r="A46" s="9"/>
      <c r="B46" s="9"/>
      <c r="C46" s="82"/>
      <c r="D46" s="82"/>
      <c r="E46" s="82"/>
      <c r="F46" s="165"/>
      <c r="G46" s="165"/>
    </row>
    <row r="47" spans="1:7" ht="18.75">
      <c r="A47" s="6"/>
      <c r="B47" s="86"/>
      <c r="C47" s="83"/>
      <c r="D47" s="83"/>
      <c r="E47" s="83"/>
      <c r="F47" s="164"/>
      <c r="G47" s="164"/>
    </row>
    <row r="48" spans="1:7" ht="18.75">
      <c r="A48" s="72"/>
      <c r="B48" s="12"/>
      <c r="C48" s="85"/>
      <c r="D48" s="85"/>
      <c r="E48" s="85"/>
      <c r="F48" s="164"/>
      <c r="G48" s="164"/>
    </row>
    <row r="49" spans="1:7" ht="18.75">
      <c r="A49" s="72"/>
      <c r="B49" s="12"/>
      <c r="C49" s="85"/>
      <c r="D49" s="85"/>
      <c r="E49" s="85"/>
      <c r="F49" s="164"/>
      <c r="G49" s="164"/>
    </row>
    <row r="50" spans="1:7" ht="18.75">
      <c r="A50" s="72"/>
      <c r="B50" s="12"/>
      <c r="C50" s="85"/>
      <c r="D50" s="85"/>
      <c r="E50" s="85"/>
      <c r="F50" s="164"/>
      <c r="G50" s="164"/>
    </row>
    <row r="51" spans="1:7" ht="18.75">
      <c r="A51" s="72"/>
      <c r="B51" s="12"/>
      <c r="C51" s="85"/>
      <c r="D51" s="85"/>
      <c r="E51" s="85"/>
      <c r="F51" s="164"/>
      <c r="G51" s="164"/>
    </row>
    <row r="52" spans="1:7" ht="18.75">
      <c r="A52" s="72"/>
      <c r="B52" s="12"/>
      <c r="C52" s="85"/>
      <c r="D52" s="85"/>
      <c r="E52" s="85"/>
      <c r="F52" s="164"/>
      <c r="G52" s="164"/>
    </row>
    <row r="53" spans="1:7" ht="18.75">
      <c r="A53" s="72"/>
      <c r="B53" s="12"/>
      <c r="C53" s="85"/>
      <c r="D53" s="85"/>
      <c r="E53" s="85"/>
      <c r="F53" s="164"/>
      <c r="G53" s="164"/>
    </row>
    <row r="54" spans="1:7" ht="18.75">
      <c r="A54" s="72"/>
      <c r="B54" s="12"/>
      <c r="C54" s="85"/>
      <c r="D54" s="85"/>
      <c r="E54" s="85"/>
      <c r="F54" s="164"/>
      <c r="G54" s="164"/>
    </row>
    <row r="55" spans="1:7" ht="18.75">
      <c r="A55" s="72"/>
      <c r="B55" s="12"/>
      <c r="C55" s="85"/>
      <c r="D55" s="85"/>
      <c r="E55" s="85"/>
      <c r="F55" s="164"/>
      <c r="G55" s="164"/>
    </row>
    <row r="56" spans="1:7" ht="18.75">
      <c r="A56" s="72"/>
      <c r="B56" s="12"/>
      <c r="C56" s="85"/>
      <c r="D56" s="85"/>
      <c r="E56" s="85"/>
      <c r="F56" s="164"/>
      <c r="G56" s="164"/>
    </row>
    <row r="57" spans="1:7" ht="18.75">
      <c r="A57" s="72"/>
      <c r="B57" s="12"/>
      <c r="C57" s="85"/>
      <c r="D57" s="85"/>
      <c r="E57" s="85"/>
      <c r="F57" s="164"/>
      <c r="G57" s="164"/>
    </row>
    <row r="58" spans="1:7" ht="18.75">
      <c r="A58" s="72"/>
      <c r="B58" s="12"/>
      <c r="C58" s="85"/>
      <c r="D58" s="85"/>
      <c r="E58" s="85"/>
      <c r="F58" s="164"/>
      <c r="G58" s="164"/>
    </row>
    <row r="59" spans="1:7" ht="18.75">
      <c r="A59" s="72"/>
      <c r="B59" s="12"/>
      <c r="C59" s="85"/>
      <c r="D59" s="85"/>
      <c r="E59" s="85"/>
      <c r="F59" s="164"/>
      <c r="G59" s="164"/>
    </row>
    <row r="60" spans="1:7" ht="18.75">
      <c r="A60" s="72">
        <v>13</v>
      </c>
      <c r="B60" s="12" t="s">
        <v>269</v>
      </c>
      <c r="C60" s="85">
        <v>15800</v>
      </c>
      <c r="D60" s="85"/>
      <c r="E60" s="85"/>
      <c r="F60" s="164"/>
      <c r="G60" s="164"/>
    </row>
    <row r="61" spans="1:7" ht="18.75">
      <c r="A61" s="72">
        <v>14</v>
      </c>
      <c r="B61" s="12" t="s">
        <v>270</v>
      </c>
      <c r="C61" s="85">
        <v>15800</v>
      </c>
      <c r="D61" s="85"/>
      <c r="E61" s="85"/>
      <c r="F61" s="164"/>
      <c r="G61" s="164"/>
    </row>
    <row r="62" spans="1:7" ht="18.75">
      <c r="A62" s="72">
        <v>15</v>
      </c>
      <c r="B62" s="12" t="s">
        <v>271</v>
      </c>
      <c r="C62" s="85">
        <v>15800</v>
      </c>
      <c r="D62" s="85"/>
      <c r="E62" s="85"/>
      <c r="F62" s="164"/>
      <c r="G62" s="164"/>
    </row>
    <row r="63" spans="1:7" ht="18.75">
      <c r="A63" s="72">
        <v>16</v>
      </c>
      <c r="B63" s="12" t="s">
        <v>272</v>
      </c>
      <c r="C63" s="85">
        <v>18960</v>
      </c>
      <c r="D63" s="85"/>
      <c r="E63" s="85"/>
      <c r="F63" s="164"/>
      <c r="G63" s="164"/>
    </row>
    <row r="64" spans="1:7" ht="18.75">
      <c r="A64" s="72">
        <v>17</v>
      </c>
      <c r="B64" s="12" t="s">
        <v>273</v>
      </c>
      <c r="C64" s="85">
        <v>15800</v>
      </c>
      <c r="D64" s="85"/>
      <c r="E64" s="85"/>
      <c r="F64" s="164"/>
      <c r="G64" s="164"/>
    </row>
    <row r="65" spans="1:7" ht="18.75">
      <c r="A65" s="72">
        <v>18</v>
      </c>
      <c r="B65" s="12" t="s">
        <v>274</v>
      </c>
      <c r="C65" s="85">
        <v>15800</v>
      </c>
      <c r="D65" s="85"/>
      <c r="E65" s="85"/>
      <c r="F65" s="164"/>
      <c r="G65" s="164"/>
    </row>
    <row r="66" spans="1:7" ht="18.75">
      <c r="A66" s="72">
        <v>19</v>
      </c>
      <c r="B66" s="12" t="s">
        <v>275</v>
      </c>
      <c r="C66" s="85">
        <v>15800</v>
      </c>
      <c r="D66" s="85"/>
      <c r="E66" s="85"/>
      <c r="F66" s="164"/>
      <c r="G66" s="164"/>
    </row>
    <row r="67" spans="1:7" ht="18.75">
      <c r="A67" s="72"/>
      <c r="B67" s="12"/>
      <c r="C67" s="85"/>
      <c r="D67" s="85"/>
      <c r="E67" s="85"/>
      <c r="F67" s="164"/>
      <c r="G67" s="164"/>
    </row>
    <row r="68" spans="1:7" ht="18.75">
      <c r="A68" s="72"/>
      <c r="B68" s="87" t="s">
        <v>280</v>
      </c>
      <c r="C68" s="85"/>
      <c r="D68" s="85"/>
      <c r="E68" s="85"/>
      <c r="F68" s="164"/>
      <c r="G68" s="164"/>
    </row>
    <row r="69" spans="1:7" ht="18.75">
      <c r="A69" s="72">
        <v>1</v>
      </c>
      <c r="B69" s="12" t="s">
        <v>276</v>
      </c>
      <c r="C69" s="85">
        <v>16800</v>
      </c>
      <c r="D69" s="85"/>
      <c r="E69" s="85"/>
      <c r="F69" s="164"/>
      <c r="G69" s="164"/>
    </row>
    <row r="70" spans="1:7" ht="18.75">
      <c r="A70" s="72">
        <v>2</v>
      </c>
      <c r="B70" s="12" t="s">
        <v>277</v>
      </c>
      <c r="C70" s="85">
        <v>10080</v>
      </c>
      <c r="D70" s="85"/>
      <c r="E70" s="85"/>
      <c r="F70" s="164"/>
      <c r="G70" s="164"/>
    </row>
    <row r="71" spans="1:7" ht="18.75">
      <c r="A71" s="72">
        <v>3</v>
      </c>
      <c r="B71" s="12" t="s">
        <v>278</v>
      </c>
      <c r="C71" s="85">
        <v>15120</v>
      </c>
      <c r="D71" s="85"/>
      <c r="E71" s="85"/>
      <c r="F71" s="164"/>
      <c r="G71" s="164"/>
    </row>
    <row r="72" spans="1:7" ht="18.75">
      <c r="A72" s="72">
        <v>4</v>
      </c>
      <c r="B72" s="12" t="s">
        <v>279</v>
      </c>
      <c r="C72" s="85">
        <v>11760</v>
      </c>
      <c r="D72" s="85"/>
      <c r="E72" s="85"/>
      <c r="F72" s="164"/>
      <c r="G72" s="164"/>
    </row>
    <row r="73" spans="1:7" ht="18.75">
      <c r="A73" s="72"/>
      <c r="B73" s="12"/>
      <c r="C73" s="85"/>
      <c r="D73" s="85"/>
      <c r="E73" s="85"/>
      <c r="F73" s="164"/>
      <c r="G73" s="164"/>
    </row>
    <row r="74" spans="1:7" ht="18.75">
      <c r="A74" s="72"/>
      <c r="B74" s="87" t="s">
        <v>314</v>
      </c>
      <c r="C74" s="85"/>
      <c r="D74" s="85"/>
      <c r="E74" s="85"/>
      <c r="F74" s="164"/>
      <c r="G74" s="164"/>
    </row>
    <row r="75" spans="1:7" ht="18.75">
      <c r="A75" s="72">
        <v>1</v>
      </c>
      <c r="B75" s="12" t="s">
        <v>315</v>
      </c>
      <c r="C75" s="85">
        <v>2000</v>
      </c>
      <c r="D75" s="85"/>
      <c r="E75" s="85"/>
      <c r="F75" s="164"/>
      <c r="G75" s="164"/>
    </row>
    <row r="76" spans="1:7" ht="18.75">
      <c r="A76" s="72">
        <v>2</v>
      </c>
      <c r="B76" s="12" t="s">
        <v>113</v>
      </c>
      <c r="C76" s="85">
        <v>2000</v>
      </c>
      <c r="D76" s="85"/>
      <c r="E76" s="85"/>
      <c r="F76" s="164"/>
      <c r="G76" s="164"/>
    </row>
    <row r="77" spans="1:7" ht="18.75">
      <c r="A77" s="72">
        <v>3</v>
      </c>
      <c r="B77" s="12" t="s">
        <v>316</v>
      </c>
      <c r="C77" s="85">
        <v>2000</v>
      </c>
      <c r="D77" s="85"/>
      <c r="E77" s="85"/>
      <c r="F77" s="164"/>
      <c r="G77" s="164"/>
    </row>
    <row r="78" spans="1:7" ht="18.75">
      <c r="A78" s="72">
        <v>4</v>
      </c>
      <c r="B78" s="12" t="s">
        <v>317</v>
      </c>
      <c r="C78" s="85">
        <v>2000</v>
      </c>
      <c r="D78" s="85"/>
      <c r="E78" s="85"/>
      <c r="F78" s="164"/>
      <c r="G78" s="164"/>
    </row>
    <row r="79" spans="1:7" ht="18.75">
      <c r="A79" s="72">
        <v>5</v>
      </c>
      <c r="B79" s="12" t="s">
        <v>277</v>
      </c>
      <c r="C79" s="85">
        <v>2000</v>
      </c>
      <c r="D79" s="85"/>
      <c r="E79" s="85"/>
      <c r="F79" s="164"/>
      <c r="G79" s="164"/>
    </row>
    <row r="80" spans="1:7" ht="18.75">
      <c r="A80" s="72">
        <v>6</v>
      </c>
      <c r="B80" s="12" t="s">
        <v>318</v>
      </c>
      <c r="C80" s="85">
        <v>2000</v>
      </c>
      <c r="D80" s="85"/>
      <c r="E80" s="85"/>
      <c r="F80" s="164"/>
      <c r="G80" s="164"/>
    </row>
    <row r="81" spans="1:7" ht="18.75">
      <c r="A81" s="72">
        <v>7</v>
      </c>
      <c r="B81" s="12" t="s">
        <v>319</v>
      </c>
      <c r="C81" s="85">
        <v>2000</v>
      </c>
      <c r="D81" s="85"/>
      <c r="E81" s="85"/>
      <c r="F81" s="164"/>
      <c r="G81" s="164"/>
    </row>
    <row r="82" spans="1:7" ht="18.75">
      <c r="A82" s="72">
        <v>8</v>
      </c>
      <c r="B82" s="12" t="s">
        <v>320</v>
      </c>
      <c r="C82" s="85">
        <v>2000</v>
      </c>
      <c r="D82" s="85"/>
      <c r="E82" s="85"/>
      <c r="F82" s="164"/>
      <c r="G82" s="164"/>
    </row>
    <row r="83" spans="1:7" ht="18.75">
      <c r="A83" s="72">
        <v>9</v>
      </c>
      <c r="B83" s="12" t="s">
        <v>268</v>
      </c>
      <c r="C83" s="85">
        <v>2000</v>
      </c>
      <c r="D83" s="85"/>
      <c r="E83" s="85"/>
      <c r="F83" s="164"/>
      <c r="G83" s="164"/>
    </row>
    <row r="84" spans="1:7" ht="18.75">
      <c r="A84" s="72">
        <v>10</v>
      </c>
      <c r="B84" s="12" t="s">
        <v>287</v>
      </c>
      <c r="C84" s="85">
        <v>2000</v>
      </c>
      <c r="D84" s="85"/>
      <c r="E84" s="85"/>
      <c r="F84" s="164"/>
      <c r="G84" s="164"/>
    </row>
    <row r="85" spans="1:7" ht="18.75">
      <c r="A85" s="72">
        <v>11</v>
      </c>
      <c r="B85" s="12" t="s">
        <v>321</v>
      </c>
      <c r="C85" s="85">
        <v>2000</v>
      </c>
      <c r="D85" s="85"/>
      <c r="E85" s="85"/>
      <c r="F85" s="164"/>
      <c r="G85" s="164"/>
    </row>
    <row r="86" spans="1:7" ht="18.75">
      <c r="A86" s="72"/>
      <c r="B86" s="12"/>
      <c r="C86" s="85"/>
      <c r="D86" s="85"/>
      <c r="E86" s="85"/>
      <c r="F86" s="164"/>
      <c r="G86" s="164"/>
    </row>
    <row r="87" spans="1:7" ht="18.75">
      <c r="A87" s="88"/>
      <c r="B87" s="77"/>
      <c r="C87" s="89"/>
      <c r="D87" s="89"/>
      <c r="E87" s="89"/>
      <c r="F87" s="164"/>
      <c r="G87" s="164"/>
    </row>
    <row r="88" spans="1:7" ht="18.75">
      <c r="A88" s="593" t="s">
        <v>232</v>
      </c>
      <c r="B88" s="593"/>
      <c r="C88" s="593"/>
      <c r="D88" s="593"/>
      <c r="E88" s="593"/>
      <c r="F88" s="2"/>
      <c r="G88" s="2"/>
    </row>
    <row r="89" ht="18.75">
      <c r="A89" s="1" t="s">
        <v>233</v>
      </c>
    </row>
    <row r="90" spans="1:7" ht="18.75">
      <c r="A90" s="9" t="s">
        <v>8</v>
      </c>
      <c r="B90" s="9" t="s">
        <v>4</v>
      </c>
      <c r="C90" s="82" t="s">
        <v>28</v>
      </c>
      <c r="D90" s="82"/>
      <c r="E90" s="82" t="s">
        <v>3</v>
      </c>
      <c r="F90" s="165"/>
      <c r="G90" s="165"/>
    </row>
    <row r="91" spans="1:7" ht="18.75">
      <c r="A91" s="72"/>
      <c r="B91" s="87" t="s">
        <v>325</v>
      </c>
      <c r="C91" s="85"/>
      <c r="D91" s="85"/>
      <c r="E91" s="85"/>
      <c r="F91" s="164"/>
      <c r="G91" s="164"/>
    </row>
    <row r="92" spans="1:7" ht="18.75">
      <c r="A92" s="72">
        <v>1</v>
      </c>
      <c r="B92" s="12" t="s">
        <v>286</v>
      </c>
      <c r="C92" s="85">
        <v>2400</v>
      </c>
      <c r="D92" s="85"/>
      <c r="E92" s="85"/>
      <c r="F92" s="164"/>
      <c r="G92" s="164"/>
    </row>
    <row r="93" spans="1:7" ht="18.75">
      <c r="A93" s="72">
        <v>2</v>
      </c>
      <c r="B93" s="12" t="s">
        <v>322</v>
      </c>
      <c r="C93" s="85">
        <v>2400</v>
      </c>
      <c r="D93" s="85"/>
      <c r="E93" s="85"/>
      <c r="F93" s="164"/>
      <c r="G93" s="164"/>
    </row>
    <row r="94" spans="1:7" ht="18.75">
      <c r="A94" s="72">
        <v>3</v>
      </c>
      <c r="B94" s="12" t="s">
        <v>323</v>
      </c>
      <c r="C94" s="85">
        <v>2400</v>
      </c>
      <c r="D94" s="85"/>
      <c r="E94" s="85"/>
      <c r="F94" s="164"/>
      <c r="G94" s="164"/>
    </row>
    <row r="95" spans="1:7" ht="18.75">
      <c r="A95" s="72">
        <v>4</v>
      </c>
      <c r="B95" s="12" t="s">
        <v>324</v>
      </c>
      <c r="C95" s="85">
        <v>2400</v>
      </c>
      <c r="D95" s="85"/>
      <c r="E95" s="85"/>
      <c r="F95" s="164"/>
      <c r="G95" s="164"/>
    </row>
    <row r="96" spans="1:7" ht="18.75">
      <c r="A96" s="72">
        <v>5</v>
      </c>
      <c r="B96" s="12" t="s">
        <v>288</v>
      </c>
      <c r="C96" s="85">
        <v>2400</v>
      </c>
      <c r="D96" s="85"/>
      <c r="E96" s="85"/>
      <c r="F96" s="164"/>
      <c r="G96" s="164"/>
    </row>
    <row r="97" spans="1:7" ht="18.75">
      <c r="A97" s="72"/>
      <c r="B97" s="12"/>
      <c r="C97" s="85"/>
      <c r="D97" s="85"/>
      <c r="E97" s="85"/>
      <c r="F97" s="164"/>
      <c r="G97" s="164"/>
    </row>
    <row r="98" spans="1:7" ht="18.75">
      <c r="A98" s="72"/>
      <c r="B98" s="87" t="s">
        <v>326</v>
      </c>
      <c r="C98" s="85"/>
      <c r="D98" s="85"/>
      <c r="E98" s="85"/>
      <c r="F98" s="164"/>
      <c r="G98" s="164"/>
    </row>
    <row r="99" spans="1:7" ht="18.75">
      <c r="A99" s="72">
        <v>1</v>
      </c>
      <c r="B99" s="12" t="s">
        <v>327</v>
      </c>
      <c r="C99" s="85">
        <v>12000</v>
      </c>
      <c r="D99" s="85"/>
      <c r="E99" s="85"/>
      <c r="F99" s="164"/>
      <c r="G99" s="164"/>
    </row>
    <row r="100" spans="1:7" ht="18.75">
      <c r="A100" s="72">
        <v>2</v>
      </c>
      <c r="B100" s="12" t="s">
        <v>328</v>
      </c>
      <c r="C100" s="85">
        <v>42850</v>
      </c>
      <c r="D100" s="85"/>
      <c r="E100" s="85"/>
      <c r="F100" s="164"/>
      <c r="G100" s="164"/>
    </row>
    <row r="101" spans="1:7" ht="18.75">
      <c r="A101" s="72"/>
      <c r="B101" s="12"/>
      <c r="C101" s="85"/>
      <c r="D101" s="85"/>
      <c r="E101" s="85"/>
      <c r="F101" s="164"/>
      <c r="G101" s="164"/>
    </row>
    <row r="102" spans="1:7" ht="18.75">
      <c r="A102" s="72"/>
      <c r="B102" s="87" t="s">
        <v>290</v>
      </c>
      <c r="C102" s="85"/>
      <c r="D102" s="85"/>
      <c r="E102" s="85"/>
      <c r="F102" s="164"/>
      <c r="G102" s="164"/>
    </row>
    <row r="103" spans="1:7" ht="18.75">
      <c r="A103" s="72">
        <v>1</v>
      </c>
      <c r="B103" s="12" t="s">
        <v>73</v>
      </c>
      <c r="C103" s="85">
        <v>19000</v>
      </c>
      <c r="D103" s="85"/>
      <c r="E103" s="85"/>
      <c r="F103" s="164"/>
      <c r="G103" s="164"/>
    </row>
    <row r="104" spans="1:7" ht="18.75">
      <c r="A104" s="72">
        <v>2</v>
      </c>
      <c r="B104" s="12" t="s">
        <v>291</v>
      </c>
      <c r="C104" s="85">
        <v>15000</v>
      </c>
      <c r="D104" s="85"/>
      <c r="E104" s="85"/>
      <c r="F104" s="164"/>
      <c r="G104" s="164"/>
    </row>
    <row r="105" spans="1:7" ht="18.75">
      <c r="A105" s="72">
        <v>3</v>
      </c>
      <c r="B105" s="12" t="s">
        <v>292</v>
      </c>
      <c r="C105" s="85">
        <v>55500</v>
      </c>
      <c r="D105" s="85"/>
      <c r="E105" s="85"/>
      <c r="F105" s="164"/>
      <c r="G105" s="164"/>
    </row>
    <row r="106" spans="1:7" ht="18.75">
      <c r="A106" s="72">
        <v>4</v>
      </c>
      <c r="B106" s="12" t="s">
        <v>293</v>
      </c>
      <c r="C106" s="85">
        <v>43500</v>
      </c>
      <c r="D106" s="85"/>
      <c r="E106" s="85"/>
      <c r="F106" s="164"/>
      <c r="G106" s="164"/>
    </row>
    <row r="107" spans="1:7" ht="18.75">
      <c r="A107" s="72">
        <v>5</v>
      </c>
      <c r="B107" s="12" t="s">
        <v>294</v>
      </c>
      <c r="C107" s="85">
        <v>69000</v>
      </c>
      <c r="D107" s="85"/>
      <c r="E107" s="85"/>
      <c r="F107" s="164"/>
      <c r="G107" s="164"/>
    </row>
    <row r="108" spans="1:7" ht="18.75">
      <c r="A108" s="72">
        <v>6</v>
      </c>
      <c r="B108" s="12" t="s">
        <v>287</v>
      </c>
      <c r="C108" s="85">
        <v>54000</v>
      </c>
      <c r="D108" s="85"/>
      <c r="E108" s="85"/>
      <c r="F108" s="164"/>
      <c r="G108" s="164"/>
    </row>
    <row r="109" spans="1:7" ht="18.75">
      <c r="A109" s="72">
        <v>7</v>
      </c>
      <c r="B109" s="12" t="s">
        <v>295</v>
      </c>
      <c r="C109" s="85">
        <v>170000</v>
      </c>
      <c r="D109" s="85"/>
      <c r="E109" s="85"/>
      <c r="F109" s="164"/>
      <c r="G109" s="164"/>
    </row>
    <row r="110" spans="1:7" ht="18.75">
      <c r="A110" s="72">
        <v>8</v>
      </c>
      <c r="B110" s="12" t="s">
        <v>296</v>
      </c>
      <c r="C110" s="85">
        <v>75000</v>
      </c>
      <c r="D110" s="85"/>
      <c r="E110" s="85"/>
      <c r="F110" s="164"/>
      <c r="G110" s="164"/>
    </row>
    <row r="111" spans="1:10" ht="18.75">
      <c r="A111" s="72">
        <v>9</v>
      </c>
      <c r="B111" s="12" t="s">
        <v>297</v>
      </c>
      <c r="C111" s="85">
        <v>16500</v>
      </c>
      <c r="D111" s="85"/>
      <c r="E111" s="85"/>
      <c r="F111" s="164"/>
      <c r="G111" s="164"/>
      <c r="J111" s="1">
        <v>40091.98</v>
      </c>
    </row>
    <row r="112" spans="1:10" ht="18.75">
      <c r="A112" s="72">
        <v>10</v>
      </c>
      <c r="B112" s="12" t="s">
        <v>298</v>
      </c>
      <c r="C112" s="85">
        <v>17000</v>
      </c>
      <c r="D112" s="85"/>
      <c r="E112" s="85"/>
      <c r="F112" s="164"/>
      <c r="G112" s="164"/>
      <c r="J112" s="1">
        <v>1206</v>
      </c>
    </row>
    <row r="113" spans="1:7" ht="18.75">
      <c r="A113" s="72">
        <v>11</v>
      </c>
      <c r="B113" s="12" t="s">
        <v>299</v>
      </c>
      <c r="C113" s="85">
        <v>45000</v>
      </c>
      <c r="D113" s="85"/>
      <c r="E113" s="85"/>
      <c r="F113" s="164"/>
      <c r="G113" s="164"/>
    </row>
    <row r="114" spans="1:7" ht="18.75">
      <c r="A114" s="72">
        <v>12</v>
      </c>
      <c r="B114" s="12" t="s">
        <v>300</v>
      </c>
      <c r="C114" s="85">
        <v>19500</v>
      </c>
      <c r="D114" s="85"/>
      <c r="E114" s="85"/>
      <c r="F114" s="164"/>
      <c r="G114" s="164"/>
    </row>
    <row r="115" spans="1:7" ht="18.75">
      <c r="A115" s="72">
        <v>13</v>
      </c>
      <c r="B115" s="12" t="s">
        <v>71</v>
      </c>
      <c r="C115" s="85">
        <v>48000</v>
      </c>
      <c r="D115" s="85"/>
      <c r="E115" s="85"/>
      <c r="F115" s="164"/>
      <c r="G115" s="164"/>
    </row>
    <row r="116" spans="1:7" ht="18.75">
      <c r="A116" s="72">
        <v>14</v>
      </c>
      <c r="B116" s="12" t="s">
        <v>72</v>
      </c>
      <c r="C116" s="85">
        <v>36000</v>
      </c>
      <c r="D116" s="85"/>
      <c r="E116" s="85"/>
      <c r="F116" s="164"/>
      <c r="G116" s="164"/>
    </row>
    <row r="117" spans="1:7" ht="18.75">
      <c r="A117" s="72">
        <v>15</v>
      </c>
      <c r="B117" s="12" t="s">
        <v>301</v>
      </c>
      <c r="C117" s="85">
        <v>15000</v>
      </c>
      <c r="D117" s="85"/>
      <c r="E117" s="85"/>
      <c r="F117" s="164"/>
      <c r="G117" s="164"/>
    </row>
    <row r="118" spans="1:7" ht="18.75">
      <c r="A118" s="72">
        <v>16</v>
      </c>
      <c r="B118" s="12" t="s">
        <v>302</v>
      </c>
      <c r="C118" s="85">
        <v>43500</v>
      </c>
      <c r="D118" s="85"/>
      <c r="E118" s="85"/>
      <c r="F118" s="164"/>
      <c r="G118" s="164"/>
    </row>
    <row r="119" spans="1:7" ht="18.75">
      <c r="A119" s="72">
        <v>17</v>
      </c>
      <c r="B119" s="12" t="s">
        <v>70</v>
      </c>
      <c r="C119" s="85">
        <v>36000</v>
      </c>
      <c r="D119" s="85"/>
      <c r="E119" s="85"/>
      <c r="F119" s="164"/>
      <c r="G119" s="164"/>
    </row>
    <row r="120" spans="1:7" ht="18.75">
      <c r="A120" s="72">
        <v>18</v>
      </c>
      <c r="B120" s="12" t="s">
        <v>285</v>
      </c>
      <c r="C120" s="85">
        <v>39000</v>
      </c>
      <c r="D120" s="85"/>
      <c r="E120" s="85"/>
      <c r="F120" s="164"/>
      <c r="G120" s="164"/>
    </row>
    <row r="121" spans="1:7" ht="18.75">
      <c r="A121" s="72">
        <v>19</v>
      </c>
      <c r="B121" s="12" t="s">
        <v>303</v>
      </c>
      <c r="C121" s="85">
        <v>52500</v>
      </c>
      <c r="D121" s="85"/>
      <c r="E121" s="85"/>
      <c r="F121" s="164"/>
      <c r="G121" s="164"/>
    </row>
    <row r="122" spans="1:7" ht="18.75">
      <c r="A122" s="72">
        <v>20</v>
      </c>
      <c r="B122" s="12" t="s">
        <v>304</v>
      </c>
      <c r="C122" s="85">
        <v>60000</v>
      </c>
      <c r="D122" s="85"/>
      <c r="E122" s="85"/>
      <c r="F122" s="164"/>
      <c r="G122" s="164"/>
    </row>
    <row r="123" spans="1:7" ht="18.75">
      <c r="A123" s="72">
        <v>21</v>
      </c>
      <c r="B123" s="12" t="s">
        <v>263</v>
      </c>
      <c r="C123" s="85">
        <v>27000</v>
      </c>
      <c r="D123" s="85"/>
      <c r="E123" s="85"/>
      <c r="F123" s="164"/>
      <c r="G123" s="164"/>
    </row>
    <row r="124" spans="1:7" ht="18.75">
      <c r="A124" s="72">
        <v>22</v>
      </c>
      <c r="B124" s="12" t="s">
        <v>305</v>
      </c>
      <c r="C124" s="85">
        <v>13500</v>
      </c>
      <c r="D124" s="85"/>
      <c r="E124" s="85"/>
      <c r="F124" s="164"/>
      <c r="G124" s="164"/>
    </row>
    <row r="125" spans="1:7" ht="18.75">
      <c r="A125" s="72">
        <v>23</v>
      </c>
      <c r="B125" s="12" t="s">
        <v>306</v>
      </c>
      <c r="C125" s="85">
        <v>33000</v>
      </c>
      <c r="D125" s="85"/>
      <c r="E125" s="85"/>
      <c r="F125" s="164"/>
      <c r="G125" s="164"/>
    </row>
    <row r="126" spans="1:7" ht="18.75">
      <c r="A126" s="72">
        <v>24</v>
      </c>
      <c r="B126" s="12" t="s">
        <v>307</v>
      </c>
      <c r="C126" s="85">
        <v>33000</v>
      </c>
      <c r="D126" s="85"/>
      <c r="E126" s="85"/>
      <c r="F126" s="164"/>
      <c r="G126" s="164"/>
    </row>
    <row r="127" spans="1:7" ht="18.75">
      <c r="A127" s="72">
        <v>25</v>
      </c>
      <c r="B127" s="12" t="s">
        <v>308</v>
      </c>
      <c r="C127" s="85">
        <v>90000</v>
      </c>
      <c r="D127" s="85"/>
      <c r="E127" s="85"/>
      <c r="F127" s="164"/>
      <c r="G127" s="164"/>
    </row>
    <row r="128" spans="1:7" ht="18.75">
      <c r="A128" s="72">
        <v>26</v>
      </c>
      <c r="B128" s="12" t="s">
        <v>309</v>
      </c>
      <c r="C128" s="85">
        <v>34500</v>
      </c>
      <c r="D128" s="85"/>
      <c r="E128" s="85"/>
      <c r="F128" s="164"/>
      <c r="G128" s="164"/>
    </row>
    <row r="129" spans="1:7" ht="18.75">
      <c r="A129" s="72">
        <v>27</v>
      </c>
      <c r="B129" s="12" t="s">
        <v>310</v>
      </c>
      <c r="C129" s="85">
        <v>48000</v>
      </c>
      <c r="D129" s="85"/>
      <c r="E129" s="85"/>
      <c r="F129" s="164"/>
      <c r="G129" s="164"/>
    </row>
    <row r="130" spans="1:7" ht="18.75">
      <c r="A130" s="72">
        <v>28</v>
      </c>
      <c r="B130" s="12" t="s">
        <v>311</v>
      </c>
      <c r="C130" s="85">
        <v>22500</v>
      </c>
      <c r="D130" s="85"/>
      <c r="E130" s="85"/>
      <c r="F130" s="164"/>
      <c r="G130" s="164"/>
    </row>
    <row r="131" spans="1:7" ht="18.75">
      <c r="A131" s="88"/>
      <c r="B131" s="77"/>
      <c r="C131" s="89"/>
      <c r="D131" s="89"/>
      <c r="E131" s="89"/>
      <c r="F131" s="164"/>
      <c r="G131" s="164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00390625" style="18" customWidth="1"/>
    <col min="2" max="2" width="30.28125" style="18" customWidth="1"/>
    <col min="3" max="3" width="16.28125" style="18" customWidth="1"/>
    <col min="4" max="4" width="12.57421875" style="18" customWidth="1"/>
    <col min="5" max="5" width="17.28125" style="18" customWidth="1"/>
    <col min="6" max="16384" width="9.140625" style="18" customWidth="1"/>
  </cols>
  <sheetData>
    <row r="1" spans="1:5" ht="23.25">
      <c r="A1" s="599" t="s">
        <v>623</v>
      </c>
      <c r="B1" s="599"/>
      <c r="C1" s="599"/>
      <c r="D1" s="599"/>
      <c r="E1" s="599"/>
    </row>
    <row r="2" ht="23.25">
      <c r="A2" s="18" t="s">
        <v>624</v>
      </c>
    </row>
    <row r="3" ht="19.5" customHeight="1"/>
    <row r="4" spans="1:6" ht="23.25">
      <c r="A4" s="178" t="s">
        <v>117</v>
      </c>
      <c r="B4" s="178" t="s">
        <v>4</v>
      </c>
      <c r="C4" s="178" t="s">
        <v>629</v>
      </c>
      <c r="D4" s="178" t="s">
        <v>630</v>
      </c>
      <c r="E4" s="178" t="s">
        <v>6</v>
      </c>
      <c r="F4" s="178" t="s">
        <v>3</v>
      </c>
    </row>
    <row r="5" spans="1:6" ht="23.25">
      <c r="A5" s="20"/>
      <c r="B5" s="20"/>
      <c r="C5" s="179"/>
      <c r="D5" s="179" t="s">
        <v>631</v>
      </c>
      <c r="E5" s="179"/>
      <c r="F5" s="179"/>
    </row>
    <row r="6" spans="1:6" ht="23.25">
      <c r="A6" s="180">
        <v>1</v>
      </c>
      <c r="B6" s="182" t="s">
        <v>625</v>
      </c>
      <c r="C6" s="180"/>
      <c r="D6" s="180"/>
      <c r="E6" s="180"/>
      <c r="F6" s="180"/>
    </row>
    <row r="7" spans="1:6" ht="23.25">
      <c r="A7" s="180"/>
      <c r="B7" s="180" t="s">
        <v>626</v>
      </c>
      <c r="C7" s="180"/>
      <c r="D7" s="23">
        <v>1</v>
      </c>
      <c r="E7" s="180"/>
      <c r="F7" s="180"/>
    </row>
    <row r="8" spans="1:6" ht="23.25">
      <c r="A8" s="180"/>
      <c r="B8" s="180" t="s">
        <v>627</v>
      </c>
      <c r="C8" s="180"/>
      <c r="D8" s="23">
        <v>1</v>
      </c>
      <c r="E8" s="180"/>
      <c r="F8" s="180"/>
    </row>
    <row r="9" spans="1:6" ht="23.25">
      <c r="A9" s="180"/>
      <c r="B9" s="180"/>
      <c r="C9" s="180"/>
      <c r="D9" s="180"/>
      <c r="E9" s="180"/>
      <c r="F9" s="180"/>
    </row>
    <row r="10" spans="1:6" ht="23.25">
      <c r="A10" s="180">
        <v>2</v>
      </c>
      <c r="B10" s="182" t="s">
        <v>628</v>
      </c>
      <c r="C10" s="180"/>
      <c r="D10" s="180"/>
      <c r="E10" s="180"/>
      <c r="F10" s="180"/>
    </row>
    <row r="11" spans="1:6" ht="23.25">
      <c r="A11" s="180"/>
      <c r="B11" s="180" t="s">
        <v>626</v>
      </c>
      <c r="C11" s="180"/>
      <c r="D11" s="180"/>
      <c r="E11" s="180"/>
      <c r="F11" s="180"/>
    </row>
    <row r="12" spans="1:6" ht="23.25">
      <c r="A12" s="180"/>
      <c r="B12" s="180" t="s">
        <v>627</v>
      </c>
      <c r="C12" s="180"/>
      <c r="D12" s="180"/>
      <c r="E12" s="180"/>
      <c r="F12" s="180"/>
    </row>
    <row r="13" spans="1:6" ht="23.25">
      <c r="A13" s="19"/>
      <c r="B13" s="19"/>
      <c r="C13" s="19"/>
      <c r="D13" s="19"/>
      <c r="E13" s="180"/>
      <c r="F13" s="180"/>
    </row>
    <row r="14" spans="1:6" ht="23.25">
      <c r="A14" s="183"/>
      <c r="B14" s="600" t="s">
        <v>390</v>
      </c>
      <c r="C14" s="600"/>
      <c r="D14" s="601"/>
      <c r="E14" s="184"/>
      <c r="F14" s="185"/>
    </row>
    <row r="17" ht="23.25">
      <c r="A17" s="186" t="s">
        <v>632</v>
      </c>
    </row>
  </sheetData>
  <sheetProtection/>
  <mergeCells count="2">
    <mergeCell ref="A1:E1"/>
    <mergeCell ref="B14:D14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8515625" style="18" customWidth="1"/>
    <col min="2" max="2" width="28.8515625" style="18" customWidth="1"/>
    <col min="3" max="3" width="25.851562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599" t="s">
        <v>616</v>
      </c>
      <c r="B1" s="599"/>
      <c r="C1" s="599"/>
      <c r="D1" s="599"/>
      <c r="E1" s="599"/>
    </row>
    <row r="2" ht="23.25">
      <c r="B2" s="18" t="s">
        <v>617</v>
      </c>
    </row>
    <row r="3" ht="19.5" customHeight="1"/>
    <row r="4" spans="1:5" ht="23.25">
      <c r="A4" s="178" t="s">
        <v>117</v>
      </c>
      <c r="B4" s="178" t="s">
        <v>618</v>
      </c>
      <c r="C4" s="178" t="s">
        <v>436</v>
      </c>
      <c r="D4" s="178" t="s">
        <v>30</v>
      </c>
      <c r="E4" s="178" t="s">
        <v>3</v>
      </c>
    </row>
    <row r="5" spans="1:5" ht="23.25">
      <c r="A5" s="20"/>
      <c r="B5" s="20"/>
      <c r="C5" s="179"/>
      <c r="D5" s="179" t="s">
        <v>580</v>
      </c>
      <c r="E5" s="179"/>
    </row>
    <row r="6" spans="1:5" ht="23.25">
      <c r="A6" s="23">
        <v>1</v>
      </c>
      <c r="B6" s="180" t="s">
        <v>619</v>
      </c>
      <c r="C6" s="181" t="s">
        <v>622</v>
      </c>
      <c r="D6" s="23">
        <v>5611310</v>
      </c>
      <c r="E6" s="180"/>
    </row>
    <row r="7" spans="1:5" ht="23.25">
      <c r="A7" s="23"/>
      <c r="B7" s="180"/>
      <c r="C7" s="180"/>
      <c r="D7" s="23"/>
      <c r="E7" s="180"/>
    </row>
    <row r="8" spans="1:5" ht="23.25">
      <c r="A8" s="23">
        <v>2</v>
      </c>
      <c r="B8" s="180" t="s">
        <v>620</v>
      </c>
      <c r="C8" s="181" t="s">
        <v>621</v>
      </c>
      <c r="D8" s="23">
        <v>5711310</v>
      </c>
      <c r="E8" s="180"/>
    </row>
    <row r="9" spans="1:5" ht="23.25">
      <c r="A9" s="180"/>
      <c r="B9" s="180"/>
      <c r="C9" s="180"/>
      <c r="D9" s="180"/>
      <c r="E9" s="180"/>
    </row>
    <row r="10" spans="1:5" ht="23.25">
      <c r="A10" s="180"/>
      <c r="B10" s="180"/>
      <c r="C10" s="180"/>
      <c r="D10" s="180"/>
      <c r="E10" s="180"/>
    </row>
    <row r="11" spans="1:5" ht="23.25">
      <c r="A11" s="180"/>
      <c r="B11" s="23"/>
      <c r="C11" s="180"/>
      <c r="D11" s="180"/>
      <c r="E11" s="180"/>
    </row>
  </sheetData>
  <sheetProtection/>
  <mergeCells count="1">
    <mergeCell ref="A1:E1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28125" style="18" customWidth="1"/>
    <col min="2" max="2" width="40.421875" style="18" customWidth="1"/>
    <col min="3" max="3" width="18.42187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599" t="s">
        <v>636</v>
      </c>
      <c r="B1" s="599"/>
      <c r="C1" s="599"/>
      <c r="D1" s="599"/>
      <c r="E1" s="599"/>
    </row>
    <row r="2" spans="2:3" ht="23.25">
      <c r="B2" s="18" t="s">
        <v>637</v>
      </c>
      <c r="C2" s="18" t="s">
        <v>647</v>
      </c>
    </row>
    <row r="3" ht="19.5" customHeight="1"/>
    <row r="4" spans="1:5" ht="23.25">
      <c r="A4" s="178" t="s">
        <v>117</v>
      </c>
      <c r="B4" s="178" t="s">
        <v>618</v>
      </c>
      <c r="C4" s="178" t="s">
        <v>638</v>
      </c>
      <c r="D4" s="178" t="s">
        <v>639</v>
      </c>
      <c r="E4" s="178" t="s">
        <v>455</v>
      </c>
    </row>
    <row r="5" spans="1:5" ht="12.75" customHeight="1">
      <c r="A5" s="20"/>
      <c r="B5" s="20"/>
      <c r="C5" s="179"/>
      <c r="D5" s="179"/>
      <c r="E5" s="179"/>
    </row>
    <row r="6" spans="1:5" ht="23.25">
      <c r="A6" s="23">
        <v>1</v>
      </c>
      <c r="B6" s="180" t="s">
        <v>640</v>
      </c>
      <c r="C6" s="187">
        <v>600000</v>
      </c>
      <c r="D6" s="187">
        <v>559000</v>
      </c>
      <c r="E6" s="187">
        <f>C6-D6</f>
        <v>41000</v>
      </c>
    </row>
    <row r="7" spans="1:5" ht="23.25">
      <c r="A7" s="23">
        <v>2</v>
      </c>
      <c r="B7" s="180" t="s">
        <v>641</v>
      </c>
      <c r="C7" s="187">
        <v>570000</v>
      </c>
      <c r="D7" s="187">
        <v>488000</v>
      </c>
      <c r="E7" s="187">
        <f aca="true" t="shared" si="0" ref="E7:E12">C7-D7</f>
        <v>82000</v>
      </c>
    </row>
    <row r="8" spans="1:5" ht="23.25">
      <c r="A8" s="23">
        <v>3</v>
      </c>
      <c r="B8" s="180" t="s">
        <v>642</v>
      </c>
      <c r="C8" s="187">
        <v>1417149</v>
      </c>
      <c r="D8" s="187">
        <v>1416000</v>
      </c>
      <c r="E8" s="187">
        <f t="shared" si="0"/>
        <v>1149</v>
      </c>
    </row>
    <row r="9" spans="1:5" ht="23.25">
      <c r="A9" s="23">
        <v>4</v>
      </c>
      <c r="B9" s="180" t="s">
        <v>643</v>
      </c>
      <c r="C9" s="187">
        <v>4790000</v>
      </c>
      <c r="D9" s="187">
        <v>4764503</v>
      </c>
      <c r="E9" s="187">
        <f t="shared" si="0"/>
        <v>25497</v>
      </c>
    </row>
    <row r="10" spans="1:5" ht="23.25">
      <c r="A10" s="23">
        <v>5</v>
      </c>
      <c r="B10" s="180" t="s">
        <v>644</v>
      </c>
      <c r="C10" s="187">
        <v>3481800</v>
      </c>
      <c r="D10" s="187">
        <v>3421829.62</v>
      </c>
      <c r="E10" s="187">
        <f t="shared" si="0"/>
        <v>59970.37999999989</v>
      </c>
    </row>
    <row r="11" spans="1:5" ht="23.25">
      <c r="A11" s="23">
        <v>6</v>
      </c>
      <c r="B11" s="180" t="s">
        <v>645</v>
      </c>
      <c r="C11" s="187">
        <v>3481800</v>
      </c>
      <c r="D11" s="187">
        <v>3406618.75</v>
      </c>
      <c r="E11" s="187">
        <f t="shared" si="0"/>
        <v>75181.25</v>
      </c>
    </row>
    <row r="12" spans="1:5" ht="23.25">
      <c r="A12" s="23">
        <v>7</v>
      </c>
      <c r="B12" s="180" t="s">
        <v>646</v>
      </c>
      <c r="C12" s="187">
        <v>1154000</v>
      </c>
      <c r="D12" s="187">
        <v>1140000</v>
      </c>
      <c r="E12" s="187">
        <f t="shared" si="0"/>
        <v>14000</v>
      </c>
    </row>
    <row r="13" spans="1:5" ht="23.25">
      <c r="A13" s="180"/>
      <c r="B13" s="180"/>
      <c r="C13" s="180"/>
      <c r="D13" s="180"/>
      <c r="E13" s="180"/>
    </row>
    <row r="14" spans="1:5" ht="23.25">
      <c r="A14" s="180"/>
      <c r="B14" s="180"/>
      <c r="C14" s="188">
        <f>SUM(C6:C13)</f>
        <v>15494749</v>
      </c>
      <c r="D14" s="188">
        <f>SUM(D6:D13)</f>
        <v>15195951.370000001</v>
      </c>
      <c r="E14" s="189">
        <f>SUM(E6:E13)</f>
        <v>298797.6299999999</v>
      </c>
    </row>
    <row r="15" spans="1:5" ht="23.25">
      <c r="A15" s="180"/>
      <c r="B15" s="23"/>
      <c r="C15" s="180"/>
      <c r="D15" s="180"/>
      <c r="E15" s="180"/>
    </row>
  </sheetData>
  <sheetProtection/>
  <mergeCells count="1">
    <mergeCell ref="A1:E1"/>
  </mergeCells>
  <printOptions/>
  <pageMargins left="0.37" right="0.2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5">
      <selection activeCell="D37" sqref="D37"/>
    </sheetView>
  </sheetViews>
  <sheetFormatPr defaultColWidth="9.140625" defaultRowHeight="12.75"/>
  <cols>
    <col min="1" max="1" width="9.140625" style="242" customWidth="1"/>
    <col min="2" max="2" width="8.140625" style="242" customWidth="1"/>
    <col min="3" max="3" width="29.7109375" style="242" customWidth="1"/>
    <col min="4" max="4" width="12.421875" style="242" bestFit="1" customWidth="1"/>
    <col min="5" max="5" width="10.421875" style="242" customWidth="1"/>
    <col min="6" max="6" width="10.00390625" style="242" bestFit="1" customWidth="1"/>
    <col min="7" max="7" width="11.28125" style="242" customWidth="1"/>
    <col min="8" max="9" width="9.140625" style="242" customWidth="1"/>
    <col min="10" max="10" width="12.140625" style="242" customWidth="1"/>
    <col min="11" max="16384" width="9.140625" style="242" customWidth="1"/>
  </cols>
  <sheetData>
    <row r="1" spans="1:8" ht="17.25">
      <c r="A1" s="240"/>
      <c r="B1" s="240"/>
      <c r="C1" s="240"/>
      <c r="D1" s="240"/>
      <c r="E1" s="240"/>
      <c r="F1" s="489"/>
      <c r="G1" s="240"/>
      <c r="H1" s="240"/>
    </row>
    <row r="2" spans="1:8" ht="17.25">
      <c r="A2" s="240" t="s">
        <v>3135</v>
      </c>
      <c r="B2" s="240"/>
      <c r="C2" s="240"/>
      <c r="D2" s="240"/>
      <c r="E2" s="240"/>
      <c r="F2" s="240"/>
      <c r="G2" s="240"/>
      <c r="H2" s="243" t="s">
        <v>1737</v>
      </c>
    </row>
    <row r="3" spans="1:8" ht="17.25">
      <c r="A3" s="240" t="s">
        <v>32</v>
      </c>
      <c r="B3" s="240"/>
      <c r="C3" s="240"/>
      <c r="D3" s="240"/>
      <c r="E3" s="240"/>
      <c r="F3" s="240"/>
      <c r="G3" s="240"/>
      <c r="H3" s="240"/>
    </row>
    <row r="4" spans="1:8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</row>
    <row r="5" spans="1:8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</row>
    <row r="6" spans="1:8" ht="17.25">
      <c r="A6" s="253" t="s">
        <v>1272</v>
      </c>
      <c r="B6" s="254">
        <v>309123</v>
      </c>
      <c r="C6" s="234" t="s">
        <v>1696</v>
      </c>
      <c r="D6" s="257">
        <v>300000</v>
      </c>
      <c r="E6" s="255"/>
      <c r="F6" s="255"/>
      <c r="G6" s="256">
        <f>D6</f>
        <v>300000</v>
      </c>
      <c r="H6" s="472"/>
    </row>
    <row r="7" spans="1:8" ht="17.25">
      <c r="A7" s="253"/>
      <c r="B7" s="254"/>
      <c r="C7" s="237"/>
      <c r="D7" s="506"/>
      <c r="E7" s="506"/>
      <c r="F7" s="506"/>
      <c r="G7" s="507"/>
      <c r="H7" s="330"/>
    </row>
    <row r="8" spans="1:9" ht="18.75">
      <c r="A8" s="273"/>
      <c r="B8" s="233"/>
      <c r="C8" s="113"/>
      <c r="D8" s="478"/>
      <c r="E8" s="479"/>
      <c r="F8" s="478"/>
      <c r="G8" s="479"/>
      <c r="H8" s="485"/>
      <c r="I8" s="242" t="s">
        <v>2273</v>
      </c>
    </row>
    <row r="9" spans="1:8" ht="18.75">
      <c r="A9" s="273"/>
      <c r="B9" s="233">
        <v>1</v>
      </c>
      <c r="C9" s="113" t="s">
        <v>2032</v>
      </c>
      <c r="D9" s="236">
        <v>66240</v>
      </c>
      <c r="E9" s="275"/>
      <c r="F9" s="236"/>
      <c r="G9" s="275">
        <v>66240</v>
      </c>
      <c r="H9" s="238" t="s">
        <v>873</v>
      </c>
    </row>
    <row r="10" spans="1:10" ht="17.25">
      <c r="A10" s="253"/>
      <c r="B10" s="254"/>
      <c r="C10" s="113" t="s">
        <v>2033</v>
      </c>
      <c r="D10" s="257"/>
      <c r="E10" s="257"/>
      <c r="F10" s="257"/>
      <c r="G10" s="256"/>
      <c r="H10" s="258"/>
      <c r="J10" s="331"/>
    </row>
    <row r="11" spans="1:10" ht="17.25">
      <c r="A11" s="253" t="s">
        <v>2352</v>
      </c>
      <c r="B11" s="261" t="s">
        <v>2359</v>
      </c>
      <c r="C11" s="239" t="s">
        <v>818</v>
      </c>
      <c r="D11" s="257"/>
      <c r="E11" s="257">
        <v>28800</v>
      </c>
      <c r="F11" s="257"/>
      <c r="G11" s="256">
        <f>G9-E11</f>
        <v>37440</v>
      </c>
      <c r="H11" s="258"/>
      <c r="J11" s="331"/>
    </row>
    <row r="12" spans="1:10" ht="17.25">
      <c r="A12" s="253" t="s">
        <v>2362</v>
      </c>
      <c r="B12" s="261" t="s">
        <v>2363</v>
      </c>
      <c r="C12" s="239" t="s">
        <v>2364</v>
      </c>
      <c r="D12" s="257"/>
      <c r="E12" s="257">
        <v>37440</v>
      </c>
      <c r="F12" s="257"/>
      <c r="G12" s="256">
        <f>G11-E12</f>
        <v>0</v>
      </c>
      <c r="H12" s="258"/>
      <c r="J12" s="331"/>
    </row>
    <row r="13" spans="1:8" ht="17.25">
      <c r="A13" s="253"/>
      <c r="B13" s="261"/>
      <c r="C13" s="239"/>
      <c r="D13" s="262"/>
      <c r="E13" s="262"/>
      <c r="F13" s="257"/>
      <c r="G13" s="256"/>
      <c r="H13" s="258"/>
    </row>
    <row r="14" spans="1:8" ht="17.25">
      <c r="A14" s="253"/>
      <c r="B14" s="261">
        <v>2</v>
      </c>
      <c r="C14" s="239" t="s">
        <v>2034</v>
      </c>
      <c r="D14" s="262">
        <v>15000</v>
      </c>
      <c r="E14" s="262"/>
      <c r="F14" s="303"/>
      <c r="G14" s="256">
        <v>15000</v>
      </c>
      <c r="H14" s="258" t="s">
        <v>2589</v>
      </c>
    </row>
    <row r="15" spans="1:10" ht="17.25">
      <c r="A15" s="253" t="s">
        <v>2208</v>
      </c>
      <c r="B15" s="261" t="s">
        <v>2211</v>
      </c>
      <c r="C15" s="239" t="s">
        <v>2212</v>
      </c>
      <c r="D15" s="262"/>
      <c r="E15" s="262">
        <v>15000</v>
      </c>
      <c r="F15" s="257"/>
      <c r="G15" s="256">
        <f>G14-E15</f>
        <v>0</v>
      </c>
      <c r="H15" s="258"/>
      <c r="J15" s="377"/>
    </row>
    <row r="16" spans="1:8" ht="17.25">
      <c r="A16" s="253"/>
      <c r="B16" s="254"/>
      <c r="C16" s="237"/>
      <c r="D16" s="257"/>
      <c r="E16" s="257"/>
      <c r="F16" s="257"/>
      <c r="G16" s="256"/>
      <c r="H16" s="258"/>
    </row>
    <row r="17" spans="1:9" ht="17.25">
      <c r="A17" s="253"/>
      <c r="B17" s="254">
        <v>3</v>
      </c>
      <c r="C17" s="237" t="s">
        <v>2424</v>
      </c>
      <c r="D17" s="257">
        <v>47240</v>
      </c>
      <c r="E17" s="257"/>
      <c r="F17" s="257"/>
      <c r="G17" s="256">
        <v>47240</v>
      </c>
      <c r="H17" s="258" t="s">
        <v>56</v>
      </c>
      <c r="I17" s="242" t="s">
        <v>2426</v>
      </c>
    </row>
    <row r="18" spans="1:8" ht="17.25">
      <c r="A18" s="253" t="s">
        <v>2401</v>
      </c>
      <c r="B18" s="254" t="s">
        <v>2425</v>
      </c>
      <c r="C18" s="113" t="s">
        <v>2795</v>
      </c>
      <c r="D18" s="257"/>
      <c r="E18" s="257">
        <v>5100</v>
      </c>
      <c r="F18" s="257"/>
      <c r="G18" s="256">
        <f aca="true" t="shared" si="0" ref="G18:G24">G17-E18</f>
        <v>42140</v>
      </c>
      <c r="H18" s="258"/>
    </row>
    <row r="19" spans="1:8" ht="17.25">
      <c r="A19" s="253" t="s">
        <v>2452</v>
      </c>
      <c r="B19" s="254"/>
      <c r="C19" s="113" t="s">
        <v>2600</v>
      </c>
      <c r="D19" s="257"/>
      <c r="E19" s="257">
        <v>-600</v>
      </c>
      <c r="F19" s="257"/>
      <c r="G19" s="256">
        <f t="shared" si="0"/>
        <v>42740</v>
      </c>
      <c r="H19" s="258"/>
    </row>
    <row r="20" spans="1:8" ht="17.25">
      <c r="A20" s="253" t="s">
        <v>2571</v>
      </c>
      <c r="B20" s="254" t="s">
        <v>2578</v>
      </c>
      <c r="C20" s="113" t="s">
        <v>2795</v>
      </c>
      <c r="D20" s="257"/>
      <c r="E20" s="257">
        <v>23620</v>
      </c>
      <c r="F20" s="257"/>
      <c r="G20" s="256">
        <f t="shared" si="0"/>
        <v>19120</v>
      </c>
      <c r="H20" s="258"/>
    </row>
    <row r="21" spans="1:8" ht="17.25">
      <c r="A21" s="253"/>
      <c r="B21" s="254"/>
      <c r="C21" s="113" t="s">
        <v>2600</v>
      </c>
      <c r="D21" s="257"/>
      <c r="E21" s="257">
        <v>-1565</v>
      </c>
      <c r="F21" s="257"/>
      <c r="G21" s="256">
        <f t="shared" si="0"/>
        <v>20685</v>
      </c>
      <c r="H21" s="258"/>
    </row>
    <row r="22" spans="1:8" ht="17.25">
      <c r="A22" s="253" t="s">
        <v>2596</v>
      </c>
      <c r="B22" s="254" t="s">
        <v>2622</v>
      </c>
      <c r="C22" s="113" t="s">
        <v>1602</v>
      </c>
      <c r="D22" s="257"/>
      <c r="E22" s="257">
        <v>568.5</v>
      </c>
      <c r="F22" s="257"/>
      <c r="G22" s="256">
        <f t="shared" si="0"/>
        <v>20116.5</v>
      </c>
      <c r="H22" s="258"/>
    </row>
    <row r="23" spans="1:8" ht="17.25">
      <c r="A23" s="253" t="s">
        <v>2596</v>
      </c>
      <c r="B23" s="254" t="s">
        <v>2632</v>
      </c>
      <c r="C23" s="113" t="s">
        <v>2631</v>
      </c>
      <c r="D23" s="257"/>
      <c r="E23" s="257">
        <v>2000</v>
      </c>
      <c r="F23" s="257"/>
      <c r="G23" s="256">
        <f t="shared" si="0"/>
        <v>18116.5</v>
      </c>
      <c r="H23" s="258"/>
    </row>
    <row r="24" spans="1:10" ht="17.25">
      <c r="A24" s="253" t="s">
        <v>2596</v>
      </c>
      <c r="B24" s="254" t="s">
        <v>2633</v>
      </c>
      <c r="C24" s="113" t="s">
        <v>1082</v>
      </c>
      <c r="D24" s="257"/>
      <c r="E24" s="257">
        <v>750</v>
      </c>
      <c r="F24" s="257"/>
      <c r="G24" s="256">
        <f t="shared" si="0"/>
        <v>17366.5</v>
      </c>
      <c r="H24" s="258"/>
      <c r="J24" s="377"/>
    </row>
    <row r="25" spans="1:10" ht="17.25">
      <c r="A25" s="253"/>
      <c r="B25" s="254"/>
      <c r="C25" s="113"/>
      <c r="D25" s="257">
        <v>-17366.5</v>
      </c>
      <c r="E25" s="257"/>
      <c r="F25" s="257"/>
      <c r="G25" s="256">
        <f>G24+D25</f>
        <v>0</v>
      </c>
      <c r="H25" s="258"/>
      <c r="J25" s="377"/>
    </row>
    <row r="26" spans="1:10" ht="17.25">
      <c r="A26" s="253"/>
      <c r="B26" s="254"/>
      <c r="C26" s="113"/>
      <c r="D26" s="257"/>
      <c r="E26" s="257"/>
      <c r="F26" s="257"/>
      <c r="G26" s="256"/>
      <c r="H26" s="258"/>
      <c r="J26" s="377"/>
    </row>
    <row r="27" spans="1:10" ht="17.25">
      <c r="A27" s="253"/>
      <c r="B27" s="254">
        <v>4</v>
      </c>
      <c r="C27" s="113" t="s">
        <v>2921</v>
      </c>
      <c r="D27" s="257">
        <v>90100</v>
      </c>
      <c r="E27" s="257"/>
      <c r="F27" s="257"/>
      <c r="G27" s="256">
        <v>90100</v>
      </c>
      <c r="H27" s="258" t="s">
        <v>62</v>
      </c>
      <c r="J27" s="377"/>
    </row>
    <row r="28" spans="1:10" ht="17.25">
      <c r="A28" s="253" t="s">
        <v>2922</v>
      </c>
      <c r="B28" s="254" t="s">
        <v>2923</v>
      </c>
      <c r="C28" s="113" t="s">
        <v>2926</v>
      </c>
      <c r="D28" s="257"/>
      <c r="E28" s="257">
        <v>1950</v>
      </c>
      <c r="F28" s="257"/>
      <c r="G28" s="256">
        <f>G27-E28</f>
        <v>88150</v>
      </c>
      <c r="H28" s="258"/>
      <c r="J28" s="377"/>
    </row>
    <row r="29" spans="1:10" ht="17.25">
      <c r="A29" s="253"/>
      <c r="B29" s="254" t="s">
        <v>2923</v>
      </c>
      <c r="C29" s="113" t="s">
        <v>2925</v>
      </c>
      <c r="D29" s="257"/>
      <c r="E29" s="257">
        <v>250</v>
      </c>
      <c r="F29" s="257"/>
      <c r="G29" s="256">
        <f>G28-E29</f>
        <v>87900</v>
      </c>
      <c r="H29" s="258"/>
      <c r="J29" s="377"/>
    </row>
    <row r="30" spans="1:10" ht="17.25">
      <c r="A30" s="253" t="s">
        <v>2993</v>
      </c>
      <c r="B30" s="254" t="s">
        <v>3133</v>
      </c>
      <c r="C30" s="113" t="s">
        <v>3134</v>
      </c>
      <c r="D30" s="257"/>
      <c r="E30" s="257">
        <v>375</v>
      </c>
      <c r="F30" s="257"/>
      <c r="G30" s="256">
        <f>G29-E30</f>
        <v>87525</v>
      </c>
      <c r="H30" s="258"/>
      <c r="J30" s="377"/>
    </row>
    <row r="31" spans="1:10" ht="17.25">
      <c r="A31" s="253"/>
      <c r="B31" s="254"/>
      <c r="C31" s="113" t="s">
        <v>3160</v>
      </c>
      <c r="D31" s="257">
        <v>-73460</v>
      </c>
      <c r="E31" s="257"/>
      <c r="F31" s="257"/>
      <c r="G31" s="256">
        <f>G30+D31</f>
        <v>14065</v>
      </c>
      <c r="H31" s="258"/>
      <c r="J31" s="377"/>
    </row>
    <row r="32" spans="1:10" ht="17.25">
      <c r="A32" s="253"/>
      <c r="B32" s="254"/>
      <c r="C32" s="113"/>
      <c r="D32" s="257"/>
      <c r="E32" s="257"/>
      <c r="F32" s="257"/>
      <c r="G32" s="256"/>
      <c r="H32" s="258"/>
      <c r="J32" s="377"/>
    </row>
    <row r="33" spans="1:10" ht="17.25">
      <c r="A33" s="253"/>
      <c r="B33" s="254"/>
      <c r="C33" s="113" t="s">
        <v>3172</v>
      </c>
      <c r="D33" s="257">
        <v>403900</v>
      </c>
      <c r="E33" s="257"/>
      <c r="F33" s="257"/>
      <c r="G33" s="256">
        <v>403900</v>
      </c>
      <c r="H33" s="258" t="s">
        <v>931</v>
      </c>
      <c r="J33" s="377"/>
    </row>
    <row r="34" spans="1:8" ht="17.25">
      <c r="A34" s="253"/>
      <c r="B34" s="261"/>
      <c r="C34" s="113"/>
      <c r="D34" s="257"/>
      <c r="E34" s="257"/>
      <c r="F34" s="257"/>
      <c r="G34" s="256"/>
      <c r="H34" s="260"/>
    </row>
    <row r="35" spans="1:8" ht="17.25">
      <c r="A35" s="253" t="s">
        <v>2401</v>
      </c>
      <c r="B35" s="261" t="s">
        <v>2405</v>
      </c>
      <c r="C35" s="113" t="s">
        <v>2406</v>
      </c>
      <c r="D35" s="257"/>
      <c r="E35" s="257"/>
      <c r="F35" s="257"/>
      <c r="G35" s="256">
        <v>300000</v>
      </c>
      <c r="H35" s="260"/>
    </row>
    <row r="36" spans="1:8" ht="17.25">
      <c r="A36" s="253"/>
      <c r="B36" s="261"/>
      <c r="C36" s="113"/>
      <c r="D36" s="257"/>
      <c r="E36" s="257"/>
      <c r="F36" s="257"/>
      <c r="G36" s="256"/>
      <c r="H36" s="260"/>
    </row>
    <row r="37" spans="1:10" ht="17.25">
      <c r="A37" s="253"/>
      <c r="B37" s="261"/>
      <c r="C37" s="113" t="s">
        <v>2294</v>
      </c>
      <c r="D37" s="257">
        <v>68346.5</v>
      </c>
      <c r="E37" s="257"/>
      <c r="F37" s="257"/>
      <c r="G37" s="256"/>
      <c r="H37" s="260"/>
      <c r="J37" s="377"/>
    </row>
    <row r="38" spans="1:8" ht="17.25">
      <c r="A38" s="259"/>
      <c r="B38" s="261"/>
      <c r="C38" s="113"/>
      <c r="D38" s="257"/>
      <c r="E38" s="257"/>
      <c r="F38" s="257"/>
      <c r="G38" s="256"/>
      <c r="H38" s="260"/>
    </row>
    <row r="39" spans="1:8" ht="19.5" thickBot="1">
      <c r="A39" s="282"/>
      <c r="B39" s="283"/>
      <c r="C39" s="284" t="s">
        <v>1263</v>
      </c>
      <c r="D39" s="285">
        <f>SUM(D8:D38)</f>
        <v>600000</v>
      </c>
      <c r="E39" s="285">
        <f>SUM(E6:E38)</f>
        <v>113688.5</v>
      </c>
      <c r="F39" s="285">
        <f>SUM(F6:F38)</f>
        <v>0</v>
      </c>
      <c r="G39" s="285">
        <f>D39-E39-F39</f>
        <v>486311.5</v>
      </c>
      <c r="H39" s="286"/>
    </row>
    <row r="40" ht="18" thickTop="1"/>
    <row r="42" ht="17.25">
      <c r="D42" s="331">
        <f>600000-D39</f>
        <v>0</v>
      </c>
    </row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8.7109375" style="114" customWidth="1"/>
    <col min="2" max="2" width="27.28125" style="18" customWidth="1"/>
    <col min="3" max="3" width="14.8515625" style="190" customWidth="1"/>
    <col min="4" max="4" width="19.7109375" style="18" customWidth="1"/>
    <col min="5" max="5" width="16.57421875" style="18" customWidth="1"/>
    <col min="6" max="16384" width="9.140625" style="18" customWidth="1"/>
  </cols>
  <sheetData>
    <row r="1" ht="23.25">
      <c r="B1" s="186" t="s">
        <v>658</v>
      </c>
    </row>
    <row r="2" spans="1:5" ht="23.25">
      <c r="A2" s="23" t="s">
        <v>650</v>
      </c>
      <c r="B2" s="180" t="s">
        <v>4</v>
      </c>
      <c r="C2" s="191" t="s">
        <v>28</v>
      </c>
      <c r="D2" s="192" t="s">
        <v>649</v>
      </c>
      <c r="E2" s="23" t="s">
        <v>3</v>
      </c>
    </row>
    <row r="3" spans="1:5" ht="23.25">
      <c r="A3" s="204">
        <v>1</v>
      </c>
      <c r="B3" s="19" t="s">
        <v>648</v>
      </c>
      <c r="C3" s="194">
        <v>100000</v>
      </c>
      <c r="D3" s="19"/>
      <c r="E3" s="19"/>
    </row>
    <row r="4" spans="1:5" ht="23.25">
      <c r="A4" s="205"/>
      <c r="B4" s="197"/>
      <c r="C4" s="198"/>
      <c r="D4" s="197"/>
      <c r="E4" s="197"/>
    </row>
    <row r="5" spans="1:5" ht="23.25">
      <c r="A5" s="205">
        <v>2</v>
      </c>
      <c r="B5" s="197" t="s">
        <v>648</v>
      </c>
      <c r="C5" s="198">
        <v>33430.39</v>
      </c>
      <c r="D5" s="197"/>
      <c r="E5" s="197"/>
    </row>
    <row r="6" spans="1:5" ht="23.25">
      <c r="A6" s="205"/>
      <c r="B6" s="197" t="s">
        <v>651</v>
      </c>
      <c r="C6" s="199">
        <v>53960.92</v>
      </c>
      <c r="D6" s="197"/>
      <c r="E6" s="197"/>
    </row>
    <row r="7" spans="1:5" ht="23.25">
      <c r="A7" s="205"/>
      <c r="B7" s="207" t="s">
        <v>656</v>
      </c>
      <c r="C7" s="193">
        <f>SUM(C5:C6)</f>
        <v>87391.31</v>
      </c>
      <c r="D7" s="197"/>
      <c r="E7" s="197"/>
    </row>
    <row r="8" spans="1:5" ht="23.25">
      <c r="A8" s="205"/>
      <c r="B8" s="197"/>
      <c r="C8" s="200"/>
      <c r="D8" s="197"/>
      <c r="E8" s="197"/>
    </row>
    <row r="9" spans="1:5" ht="23.25">
      <c r="A9" s="205">
        <v>3</v>
      </c>
      <c r="B9" s="197" t="s">
        <v>652</v>
      </c>
      <c r="C9" s="198">
        <v>100000</v>
      </c>
      <c r="D9" s="197"/>
      <c r="E9" s="197"/>
    </row>
    <row r="10" spans="1:5" ht="23.25">
      <c r="A10" s="205"/>
      <c r="B10" s="197"/>
      <c r="C10" s="198"/>
      <c r="D10" s="197"/>
      <c r="E10" s="197"/>
    </row>
    <row r="11" spans="1:5" ht="23.25">
      <c r="A11" s="205">
        <v>4</v>
      </c>
      <c r="B11" s="197" t="s">
        <v>653</v>
      </c>
      <c r="C11" s="198">
        <v>15291.5</v>
      </c>
      <c r="D11" s="197"/>
      <c r="E11" s="197"/>
    </row>
    <row r="12" spans="1:5" ht="23.25">
      <c r="A12" s="205"/>
      <c r="B12" s="197" t="s">
        <v>654</v>
      </c>
      <c r="C12" s="199">
        <v>21435.67</v>
      </c>
      <c r="D12" s="197"/>
      <c r="E12" s="197"/>
    </row>
    <row r="13" spans="1:5" ht="23.25">
      <c r="A13" s="205"/>
      <c r="B13" s="207" t="s">
        <v>655</v>
      </c>
      <c r="C13" s="193">
        <f>SUM(C11:C12)</f>
        <v>36727.17</v>
      </c>
      <c r="D13" s="197"/>
      <c r="E13" s="197"/>
    </row>
    <row r="14" spans="1:5" ht="23.25">
      <c r="A14" s="206"/>
      <c r="B14" s="201"/>
      <c r="C14" s="203"/>
      <c r="D14" s="202"/>
      <c r="E14" s="202"/>
    </row>
    <row r="15" spans="1:5" ht="23.25">
      <c r="A15" s="205">
        <v>5</v>
      </c>
      <c r="B15" s="197" t="s">
        <v>657</v>
      </c>
      <c r="C15" s="198">
        <v>100000</v>
      </c>
      <c r="D15" s="197"/>
      <c r="E15" s="197"/>
    </row>
    <row r="16" spans="1:5" ht="23.25">
      <c r="A16" s="196"/>
      <c r="B16" s="197"/>
      <c r="C16" s="198"/>
      <c r="D16" s="197"/>
      <c r="E16" s="197"/>
    </row>
    <row r="17" spans="1:5" ht="23.25">
      <c r="A17" s="179"/>
      <c r="B17" s="20"/>
      <c r="C17" s="195"/>
      <c r="D17" s="20"/>
      <c r="E17" s="20"/>
    </row>
    <row r="21" ht="23.25">
      <c r="B21" s="186" t="s">
        <v>659</v>
      </c>
    </row>
    <row r="22" spans="1:5" ht="23.25">
      <c r="A22" s="23" t="s">
        <v>650</v>
      </c>
      <c r="B22" s="180" t="s">
        <v>4</v>
      </c>
      <c r="C22" s="191" t="s">
        <v>28</v>
      </c>
      <c r="D22" s="192" t="s">
        <v>649</v>
      </c>
      <c r="E22" s="23" t="s">
        <v>3</v>
      </c>
    </row>
    <row r="23" spans="1:5" ht="23.25">
      <c r="A23" s="178">
        <v>1</v>
      </c>
      <c r="B23" s="19" t="s">
        <v>660</v>
      </c>
      <c r="C23" s="194">
        <v>100000</v>
      </c>
      <c r="D23" s="19"/>
      <c r="E23" s="19"/>
    </row>
    <row r="24" spans="1:5" ht="23.25">
      <c r="A24" s="196"/>
      <c r="B24" s="197"/>
      <c r="C24" s="198"/>
      <c r="D24" s="197"/>
      <c r="E24" s="197"/>
    </row>
    <row r="25" spans="1:5" ht="23.25">
      <c r="A25" s="196">
        <v>2</v>
      </c>
      <c r="B25" s="197" t="s">
        <v>661</v>
      </c>
      <c r="C25" s="198">
        <v>62480</v>
      </c>
      <c r="D25" s="197"/>
      <c r="E25" s="197"/>
    </row>
    <row r="26" spans="1:5" ht="23.25">
      <c r="A26" s="196"/>
      <c r="B26" s="197"/>
      <c r="C26" s="199"/>
      <c r="D26" s="197"/>
      <c r="E26" s="197"/>
    </row>
    <row r="27" spans="1:5" ht="23.25">
      <c r="A27" s="196"/>
      <c r="B27" s="197"/>
      <c r="C27" s="198"/>
      <c r="D27" s="197"/>
      <c r="E27" s="197"/>
    </row>
    <row r="28" spans="1:5" ht="23.25">
      <c r="A28" s="196">
        <v>3</v>
      </c>
      <c r="B28" s="197" t="s">
        <v>662</v>
      </c>
      <c r="C28" s="198">
        <v>100000</v>
      </c>
      <c r="D28" s="197"/>
      <c r="E28" s="197"/>
    </row>
    <row r="29" spans="1:5" ht="23.25">
      <c r="A29" s="196"/>
      <c r="B29" s="197"/>
      <c r="C29" s="198"/>
      <c r="D29" s="197"/>
      <c r="E29" s="197"/>
    </row>
    <row r="30" spans="1:5" ht="23.25">
      <c r="A30" s="196"/>
      <c r="B30" s="197"/>
      <c r="C30" s="198"/>
      <c r="D30" s="197"/>
      <c r="E30" s="197"/>
    </row>
    <row r="31" spans="1:5" ht="23.25">
      <c r="A31" s="196"/>
      <c r="B31" s="197"/>
      <c r="C31" s="198"/>
      <c r="D31" s="197"/>
      <c r="E31" s="197"/>
    </row>
    <row r="32" spans="1:5" ht="23.25">
      <c r="A32" s="179"/>
      <c r="B32" s="20"/>
      <c r="C32" s="195"/>
      <c r="D32" s="20"/>
      <c r="E32" s="20"/>
    </row>
    <row r="34" ht="23.25">
      <c r="B34" s="18" t="s">
        <v>682</v>
      </c>
    </row>
    <row r="36" spans="2:4" ht="23.25">
      <c r="B36" s="208">
        <v>21436</v>
      </c>
      <c r="C36" s="209"/>
      <c r="D36" s="210"/>
    </row>
    <row r="37" spans="2:4" ht="23.25">
      <c r="B37" s="185" t="s">
        <v>663</v>
      </c>
      <c r="C37" s="211"/>
      <c r="D37" s="212" t="s">
        <v>664</v>
      </c>
    </row>
    <row r="38" spans="2:4" ht="23.25">
      <c r="B38" s="185" t="s">
        <v>674</v>
      </c>
      <c r="C38" s="211"/>
      <c r="D38" s="212"/>
    </row>
    <row r="39" spans="2:4" ht="23.25">
      <c r="B39" s="185"/>
      <c r="C39" s="211"/>
      <c r="D39" s="212"/>
    </row>
    <row r="40" spans="2:4" ht="23.25">
      <c r="B40" s="185" t="s">
        <v>665</v>
      </c>
      <c r="C40" s="211"/>
      <c r="D40" s="213">
        <v>13280</v>
      </c>
    </row>
    <row r="41" spans="2:4" ht="23.25">
      <c r="B41" s="214" t="s">
        <v>675</v>
      </c>
      <c r="C41" s="215"/>
      <c r="D41" s="216"/>
    </row>
    <row r="43" spans="2:4" ht="23.25">
      <c r="B43" s="208">
        <v>21439</v>
      </c>
      <c r="C43" s="209"/>
      <c r="D43" s="210"/>
    </row>
    <row r="44" spans="2:4" ht="23.25">
      <c r="B44" s="185" t="s">
        <v>669</v>
      </c>
      <c r="C44" s="211"/>
      <c r="D44" s="213" t="s">
        <v>666</v>
      </c>
    </row>
    <row r="45" spans="2:4" ht="23.25">
      <c r="B45" s="185" t="s">
        <v>676</v>
      </c>
      <c r="C45" s="211"/>
      <c r="D45" s="212"/>
    </row>
    <row r="46" spans="2:4" ht="23.25">
      <c r="B46" s="185" t="s">
        <v>667</v>
      </c>
      <c r="C46" s="211"/>
      <c r="D46" s="213" t="s">
        <v>668</v>
      </c>
    </row>
    <row r="47" spans="2:4" ht="23.25">
      <c r="B47" s="214" t="s">
        <v>677</v>
      </c>
      <c r="C47" s="215"/>
      <c r="D47" s="216"/>
    </row>
    <row r="49" spans="2:4" ht="23.25">
      <c r="B49" s="208">
        <v>21442</v>
      </c>
      <c r="C49" s="209"/>
      <c r="D49" s="210"/>
    </row>
    <row r="50" spans="2:4" ht="23.25">
      <c r="B50" s="185" t="s">
        <v>669</v>
      </c>
      <c r="C50" s="211"/>
      <c r="D50" s="213"/>
    </row>
    <row r="51" spans="2:4" ht="23.25">
      <c r="B51" s="185" t="s">
        <v>678</v>
      </c>
      <c r="C51" s="211" t="s">
        <v>670</v>
      </c>
      <c r="D51" s="212"/>
    </row>
    <row r="52" spans="2:4" ht="23.25">
      <c r="B52" s="185" t="s">
        <v>679</v>
      </c>
      <c r="C52" s="211" t="s">
        <v>671</v>
      </c>
      <c r="D52" s="212"/>
    </row>
    <row r="53" spans="2:4" ht="23.25">
      <c r="B53" s="185" t="s">
        <v>680</v>
      </c>
      <c r="C53" s="211" t="s">
        <v>672</v>
      </c>
      <c r="D53" s="217" t="s">
        <v>673</v>
      </c>
    </row>
    <row r="54" spans="2:4" ht="23.25">
      <c r="B54" s="185"/>
      <c r="C54" s="211"/>
      <c r="D54" s="212"/>
    </row>
    <row r="55" spans="2:4" ht="23.25">
      <c r="B55" s="185" t="s">
        <v>667</v>
      </c>
      <c r="C55" s="211"/>
      <c r="D55" s="213">
        <v>56000</v>
      </c>
    </row>
    <row r="56" spans="2:4" ht="23.25">
      <c r="B56" s="214" t="s">
        <v>681</v>
      </c>
      <c r="C56" s="215"/>
      <c r="D56" s="2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140625" style="18" customWidth="1"/>
    <col min="2" max="2" width="18.57421875" style="18" customWidth="1"/>
    <col min="3" max="3" width="5.7109375" style="18" customWidth="1"/>
    <col min="4" max="16384" width="9.140625" style="18" customWidth="1"/>
  </cols>
  <sheetData>
    <row r="3" spans="1:5" ht="23.25">
      <c r="A3" s="31"/>
      <c r="B3" s="35" t="s">
        <v>1214</v>
      </c>
      <c r="C3" s="35"/>
      <c r="D3" s="35"/>
      <c r="E3" s="35"/>
    </row>
    <row r="4" spans="1:5" ht="23.25">
      <c r="A4" s="31"/>
      <c r="B4" s="35" t="s">
        <v>1223</v>
      </c>
      <c r="C4" s="35"/>
      <c r="D4" s="35"/>
      <c r="E4" s="35"/>
    </row>
    <row r="5" spans="1:5" ht="23.25">
      <c r="A5" s="31">
        <v>1</v>
      </c>
      <c r="B5" s="35" t="s">
        <v>1215</v>
      </c>
      <c r="C5" s="35">
        <v>98</v>
      </c>
      <c r="D5" s="35"/>
      <c r="E5" s="35"/>
    </row>
    <row r="6" spans="1:5" ht="23.25">
      <c r="A6" s="31">
        <v>2</v>
      </c>
      <c r="B6" s="35" t="s">
        <v>1216</v>
      </c>
      <c r="C6" s="35">
        <v>94</v>
      </c>
      <c r="D6" s="35"/>
      <c r="E6" s="35"/>
    </row>
    <row r="7" spans="1:5" ht="23.25">
      <c r="A7" s="31">
        <v>3</v>
      </c>
      <c r="B7" s="35" t="s">
        <v>1217</v>
      </c>
      <c r="C7" s="35">
        <v>92</v>
      </c>
      <c r="D7" s="35"/>
      <c r="E7" s="35"/>
    </row>
    <row r="8" spans="1:5" ht="23.25">
      <c r="A8" s="31">
        <v>4</v>
      </c>
      <c r="B8" s="35" t="s">
        <v>1218</v>
      </c>
      <c r="C8" s="35">
        <v>92</v>
      </c>
      <c r="D8" s="35"/>
      <c r="E8" s="35"/>
    </row>
    <row r="9" spans="1:5" ht="23.25">
      <c r="A9" s="31">
        <v>5</v>
      </c>
      <c r="B9" s="35" t="s">
        <v>1229</v>
      </c>
      <c r="C9" s="35">
        <v>92</v>
      </c>
      <c r="D9" s="35"/>
      <c r="E9" s="35"/>
    </row>
    <row r="10" spans="1:5" ht="23.25">
      <c r="A10" s="31">
        <v>6</v>
      </c>
      <c r="B10" s="35" t="s">
        <v>1219</v>
      </c>
      <c r="C10" s="35">
        <v>88</v>
      </c>
      <c r="D10" s="35"/>
      <c r="E10" s="35"/>
    </row>
    <row r="11" spans="1:5" ht="23.25">
      <c r="A11" s="31">
        <v>7</v>
      </c>
      <c r="B11" s="35" t="s">
        <v>407</v>
      </c>
      <c r="C11" s="35">
        <v>86</v>
      </c>
      <c r="D11" s="35"/>
      <c r="E11" s="35"/>
    </row>
    <row r="12" spans="1:5" ht="23.25">
      <c r="A12" s="31">
        <v>8</v>
      </c>
      <c r="B12" s="35" t="s">
        <v>1220</v>
      </c>
      <c r="C12" s="35">
        <v>82</v>
      </c>
      <c r="D12" s="35"/>
      <c r="E12" s="35"/>
    </row>
    <row r="13" spans="1:5" ht="23.25">
      <c r="A13" s="31"/>
      <c r="B13" s="35" t="s">
        <v>1222</v>
      </c>
      <c r="C13" s="35"/>
      <c r="D13" s="35"/>
      <c r="E13" s="35"/>
    </row>
    <row r="14" spans="1:5" ht="23.25">
      <c r="A14" s="31">
        <v>9</v>
      </c>
      <c r="B14" s="35" t="s">
        <v>1221</v>
      </c>
      <c r="C14" s="35">
        <v>74</v>
      </c>
      <c r="D14" s="35"/>
      <c r="E14" s="35"/>
    </row>
    <row r="15" spans="1:5" ht="23.25">
      <c r="A15" s="31">
        <v>10</v>
      </c>
      <c r="B15" s="35" t="s">
        <v>1224</v>
      </c>
      <c r="C15" s="35">
        <v>74</v>
      </c>
      <c r="D15" s="35"/>
      <c r="E15" s="35"/>
    </row>
    <row r="16" spans="1:5" ht="23.25">
      <c r="A16" s="31">
        <v>11</v>
      </c>
      <c r="B16" s="35" t="s">
        <v>1225</v>
      </c>
      <c r="C16" s="35">
        <v>72</v>
      </c>
      <c r="D16" s="35"/>
      <c r="E16" s="35"/>
    </row>
    <row r="17" spans="1:5" ht="23.25">
      <c r="A17" s="31">
        <v>12</v>
      </c>
      <c r="B17" s="35" t="s">
        <v>1226</v>
      </c>
      <c r="C17" s="35">
        <v>72</v>
      </c>
      <c r="D17" s="35"/>
      <c r="E17" s="35"/>
    </row>
    <row r="18" spans="1:5" ht="23.25">
      <c r="A18" s="31">
        <v>13</v>
      </c>
      <c r="B18" s="35" t="s">
        <v>1227</v>
      </c>
      <c r="C18" s="35">
        <v>70</v>
      </c>
      <c r="D18" s="35"/>
      <c r="E18" s="35"/>
    </row>
    <row r="19" spans="1:5" ht="23.25">
      <c r="A19" s="35"/>
      <c r="B19" s="35" t="s">
        <v>1228</v>
      </c>
      <c r="C19" s="35"/>
      <c r="D19" s="35"/>
      <c r="E19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1:C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140625" style="18" customWidth="1"/>
    <col min="2" max="2" width="16.7109375" style="37" customWidth="1"/>
    <col min="3" max="3" width="18.140625" style="18" customWidth="1"/>
    <col min="4" max="4" width="13.8515625" style="18" customWidth="1"/>
    <col min="5" max="16384" width="9.140625" style="18" customWidth="1"/>
  </cols>
  <sheetData>
    <row r="1" ht="23.25">
      <c r="B1" s="37" t="s">
        <v>1922</v>
      </c>
    </row>
    <row r="2" spans="2:3" ht="23.25">
      <c r="B2" s="37">
        <v>3920</v>
      </c>
      <c r="C2" s="18">
        <v>49140</v>
      </c>
    </row>
    <row r="3" spans="2:3" ht="23.25">
      <c r="B3" s="37">
        <v>4680</v>
      </c>
      <c r="C3" s="18">
        <v>6375</v>
      </c>
    </row>
    <row r="4" spans="2:3" ht="23.25">
      <c r="B4" s="37">
        <v>2340</v>
      </c>
      <c r="C4" s="18">
        <v>13095</v>
      </c>
    </row>
    <row r="5" spans="2:3" ht="23.25">
      <c r="B5" s="37">
        <v>4125</v>
      </c>
      <c r="C5" s="18">
        <v>15000</v>
      </c>
    </row>
    <row r="6" spans="2:3" ht="23.25">
      <c r="B6" s="37">
        <v>17640</v>
      </c>
      <c r="C6" s="519">
        <f>SUM(C2:C5)</f>
        <v>83610</v>
      </c>
    </row>
    <row r="7" ht="23.25">
      <c r="B7" s="37">
        <v>10140</v>
      </c>
    </row>
    <row r="8" ht="23.25">
      <c r="B8" s="37">
        <v>22500</v>
      </c>
    </row>
    <row r="9" ht="23.25">
      <c r="B9" s="37">
        <v>18720</v>
      </c>
    </row>
    <row r="10" ht="23.25">
      <c r="B10" s="37">
        <v>17250</v>
      </c>
    </row>
    <row r="11" ht="23.25">
      <c r="B11" s="37">
        <v>42795</v>
      </c>
    </row>
    <row r="12" ht="23.25">
      <c r="B12" s="37">
        <v>17250</v>
      </c>
    </row>
    <row r="13" ht="23.25">
      <c r="B13" s="37">
        <v>12750</v>
      </c>
    </row>
    <row r="14" ht="23.25">
      <c r="B14" s="37">
        <v>9750</v>
      </c>
    </row>
    <row r="15" ht="23.25">
      <c r="B15" s="37">
        <v>4875</v>
      </c>
    </row>
    <row r="16" ht="23.25">
      <c r="B16" s="37">
        <v>9375</v>
      </c>
    </row>
    <row r="17" ht="23.25">
      <c r="B17" s="37">
        <v>22360</v>
      </c>
    </row>
    <row r="19" ht="23.25">
      <c r="B19" s="519">
        <f>SUM(B2:B18)</f>
        <v>220470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36">
      <selection activeCell="D151" sqref="D151"/>
    </sheetView>
  </sheetViews>
  <sheetFormatPr defaultColWidth="9.140625" defaultRowHeight="12.75"/>
  <cols>
    <col min="1" max="1" width="7.28125" style="45" customWidth="1"/>
    <col min="2" max="2" width="8.7109375" style="34" customWidth="1"/>
    <col min="3" max="3" width="34.8515625" style="34" customWidth="1"/>
    <col min="4" max="4" width="11.28125" style="34" customWidth="1"/>
    <col min="5" max="5" width="9.57421875" style="34" customWidth="1"/>
    <col min="6" max="6" width="6.421875" style="34" customWidth="1"/>
    <col min="7" max="7" width="11.28125" style="34" customWidth="1"/>
    <col min="8" max="8" width="9.140625" style="45" customWidth="1"/>
    <col min="9" max="9" width="9.140625" style="34" customWidth="1"/>
    <col min="10" max="10" width="12.8515625" style="34" bestFit="1" customWidth="1"/>
    <col min="11" max="11" width="11.140625" style="34" customWidth="1"/>
    <col min="12" max="12" width="10.421875" style="34" customWidth="1"/>
    <col min="13" max="13" width="9.140625" style="34" customWidth="1"/>
    <col min="14" max="14" width="14.421875" style="1" customWidth="1"/>
    <col min="15" max="15" width="11.28125" style="34" customWidth="1"/>
    <col min="16" max="16" width="8.00390625" style="34" customWidth="1"/>
    <col min="17" max="16384" width="9.140625" style="34" customWidth="1"/>
  </cols>
  <sheetData>
    <row r="1" spans="1:8" ht="18.75">
      <c r="A1" s="588" t="s">
        <v>1271</v>
      </c>
      <c r="B1" s="588"/>
      <c r="C1" s="588"/>
      <c r="D1" s="588"/>
      <c r="E1" s="588"/>
      <c r="F1" s="588"/>
      <c r="G1" s="588"/>
      <c r="H1" s="266" t="s">
        <v>1270</v>
      </c>
    </row>
    <row r="2" spans="1:8" ht="18.75">
      <c r="A2" s="588" t="s">
        <v>3127</v>
      </c>
      <c r="B2" s="588"/>
      <c r="C2" s="588"/>
      <c r="D2" s="588"/>
      <c r="E2" s="588"/>
      <c r="F2" s="588"/>
      <c r="G2" s="588"/>
      <c r="H2" s="266"/>
    </row>
    <row r="3" spans="1:8" ht="18.75">
      <c r="A3" s="266" t="s">
        <v>32</v>
      </c>
      <c r="B3" s="226"/>
      <c r="C3" s="226"/>
      <c r="D3" s="226"/>
      <c r="E3" s="226"/>
      <c r="F3" s="226"/>
      <c r="G3" s="226"/>
      <c r="H3" s="266"/>
    </row>
    <row r="4" spans="1:8" ht="18.75">
      <c r="A4" s="267" t="s">
        <v>34</v>
      </c>
      <c r="B4" s="227" t="s">
        <v>18</v>
      </c>
      <c r="C4" s="228" t="s">
        <v>4</v>
      </c>
      <c r="D4" s="229" t="s">
        <v>59</v>
      </c>
      <c r="E4" s="268" t="s">
        <v>1</v>
      </c>
      <c r="F4" s="508" t="s">
        <v>532</v>
      </c>
      <c r="G4" s="229" t="s">
        <v>2</v>
      </c>
      <c r="H4" s="269" t="s">
        <v>3</v>
      </c>
    </row>
    <row r="5" spans="1:8" ht="18.75">
      <c r="A5" s="270"/>
      <c r="B5" s="230"/>
      <c r="C5" s="231"/>
      <c r="D5" s="232"/>
      <c r="E5" s="271"/>
      <c r="F5" s="509" t="s">
        <v>99</v>
      </c>
      <c r="G5" s="232"/>
      <c r="H5" s="272" t="s">
        <v>37</v>
      </c>
    </row>
    <row r="6" spans="1:14" ht="18.75">
      <c r="A6" s="253" t="s">
        <v>1272</v>
      </c>
      <c r="B6" s="254" t="s">
        <v>1273</v>
      </c>
      <c r="C6" s="113" t="s">
        <v>1274</v>
      </c>
      <c r="D6" s="274">
        <v>1700000</v>
      </c>
      <c r="E6" s="236"/>
      <c r="F6" s="275"/>
      <c r="G6" s="275">
        <v>1700000</v>
      </c>
      <c r="H6" s="238"/>
      <c r="N6" s="550"/>
    </row>
    <row r="7" spans="1:14" ht="18.75">
      <c r="A7" s="310"/>
      <c r="B7" s="327"/>
      <c r="C7" s="330"/>
      <c r="D7" s="480"/>
      <c r="E7" s="481"/>
      <c r="F7" s="482"/>
      <c r="G7" s="482"/>
      <c r="H7" s="486"/>
      <c r="N7" s="474"/>
    </row>
    <row r="8" spans="1:8" ht="18.75">
      <c r="A8" s="483"/>
      <c r="B8" s="484">
        <v>1</v>
      </c>
      <c r="C8" s="476" t="s">
        <v>1418</v>
      </c>
      <c r="D8" s="477">
        <v>103800</v>
      </c>
      <c r="E8" s="478"/>
      <c r="F8" s="479"/>
      <c r="G8" s="479">
        <v>103800</v>
      </c>
      <c r="H8" s="485" t="s">
        <v>931</v>
      </c>
    </row>
    <row r="9" spans="1:8" ht="18.75">
      <c r="A9" s="253"/>
      <c r="B9" s="254"/>
      <c r="C9" s="113" t="s">
        <v>1417</v>
      </c>
      <c r="D9" s="274"/>
      <c r="E9" s="236"/>
      <c r="F9" s="275"/>
      <c r="G9" s="275"/>
      <c r="H9" s="238"/>
    </row>
    <row r="10" spans="1:8" ht="18.75">
      <c r="A10" s="273" t="s">
        <v>1315</v>
      </c>
      <c r="B10" s="233" t="s">
        <v>1341</v>
      </c>
      <c r="C10" s="113" t="s">
        <v>1419</v>
      </c>
      <c r="D10" s="274"/>
      <c r="E10" s="275">
        <v>103800</v>
      </c>
      <c r="F10" s="275"/>
      <c r="G10" s="275">
        <f>G8-E10</f>
        <v>0</v>
      </c>
      <c r="H10" s="238" t="s">
        <v>931</v>
      </c>
    </row>
    <row r="11" spans="1:8" ht="18.75">
      <c r="A11" s="273"/>
      <c r="B11" s="233"/>
      <c r="C11" s="113" t="s">
        <v>2330</v>
      </c>
      <c r="D11" s="274"/>
      <c r="E11" s="275">
        <v>-3880</v>
      </c>
      <c r="F11" s="275"/>
      <c r="G11" s="275">
        <f>G9-E11</f>
        <v>3880</v>
      </c>
      <c r="H11" s="238"/>
    </row>
    <row r="12" spans="1:8" ht="18.75">
      <c r="A12" s="273"/>
      <c r="B12" s="233"/>
      <c r="C12" s="113" t="s">
        <v>2763</v>
      </c>
      <c r="D12" s="275">
        <v>-3880</v>
      </c>
      <c r="E12" s="275"/>
      <c r="F12" s="275"/>
      <c r="G12" s="275">
        <f>G11+D12</f>
        <v>0</v>
      </c>
      <c r="H12" s="238"/>
    </row>
    <row r="13" spans="1:8" ht="18.75">
      <c r="A13" s="273"/>
      <c r="B13" s="233"/>
      <c r="C13" s="113"/>
      <c r="D13" s="274"/>
      <c r="E13" s="275"/>
      <c r="F13" s="275"/>
      <c r="G13" s="275"/>
      <c r="H13" s="238"/>
    </row>
    <row r="14" spans="1:8" ht="18.75">
      <c r="A14" s="273"/>
      <c r="B14" s="254">
        <v>2</v>
      </c>
      <c r="C14" s="113" t="s">
        <v>1420</v>
      </c>
      <c r="D14" s="274">
        <v>50800</v>
      </c>
      <c r="E14" s="275"/>
      <c r="F14" s="275"/>
      <c r="G14" s="275">
        <v>50800</v>
      </c>
      <c r="H14" s="258" t="s">
        <v>56</v>
      </c>
    </row>
    <row r="15" spans="1:8" ht="18.75">
      <c r="A15" s="273" t="s">
        <v>1432</v>
      </c>
      <c r="B15" s="254" t="s">
        <v>2342</v>
      </c>
      <c r="C15" s="113" t="s">
        <v>817</v>
      </c>
      <c r="D15" s="274"/>
      <c r="E15" s="275">
        <v>40000</v>
      </c>
      <c r="F15" s="275"/>
      <c r="G15" s="275">
        <f>G14-E15</f>
        <v>10800</v>
      </c>
      <c r="H15" s="238"/>
    </row>
    <row r="16" spans="1:8" ht="18.75">
      <c r="A16" s="273" t="s">
        <v>1804</v>
      </c>
      <c r="B16" s="254" t="s">
        <v>1900</v>
      </c>
      <c r="C16" s="113" t="s">
        <v>1901</v>
      </c>
      <c r="D16" s="274"/>
      <c r="E16" s="275">
        <v>3460</v>
      </c>
      <c r="F16" s="275"/>
      <c r="G16" s="275">
        <f>G15-E16</f>
        <v>7340</v>
      </c>
      <c r="H16" s="238"/>
    </row>
    <row r="17" spans="1:8" ht="18.75">
      <c r="A17" s="273"/>
      <c r="B17" s="254"/>
      <c r="C17" s="113" t="s">
        <v>2341</v>
      </c>
      <c r="D17" s="274"/>
      <c r="E17" s="275">
        <v>-9752</v>
      </c>
      <c r="F17" s="275"/>
      <c r="G17" s="275">
        <f>G16-E17</f>
        <v>17092</v>
      </c>
      <c r="H17" s="238"/>
    </row>
    <row r="18" spans="1:8" ht="18.75">
      <c r="A18" s="273"/>
      <c r="B18" s="254"/>
      <c r="C18" s="113" t="s">
        <v>2763</v>
      </c>
      <c r="D18" s="275">
        <v>-17092</v>
      </c>
      <c r="E18" s="275"/>
      <c r="F18" s="275"/>
      <c r="G18" s="275">
        <f>G17+D18</f>
        <v>0</v>
      </c>
      <c r="H18" s="238"/>
    </row>
    <row r="19" spans="1:8" ht="18.75">
      <c r="A19" s="273"/>
      <c r="B19" s="254"/>
      <c r="C19" s="113"/>
      <c r="D19" s="275"/>
      <c r="E19" s="275"/>
      <c r="F19" s="275"/>
      <c r="G19" s="275"/>
      <c r="H19" s="238"/>
    </row>
    <row r="20" spans="1:8" ht="18.75">
      <c r="A20" s="273"/>
      <c r="B20" s="254">
        <v>3</v>
      </c>
      <c r="C20" s="113" t="s">
        <v>1423</v>
      </c>
      <c r="D20" s="274">
        <v>100000</v>
      </c>
      <c r="E20" s="275"/>
      <c r="F20" s="275"/>
      <c r="G20" s="275">
        <v>100000</v>
      </c>
      <c r="H20" s="258" t="s">
        <v>56</v>
      </c>
    </row>
    <row r="21" spans="1:8" ht="18.75">
      <c r="A21" s="273"/>
      <c r="B21" s="254"/>
      <c r="C21" s="113" t="s">
        <v>867</v>
      </c>
      <c r="D21" s="274"/>
      <c r="E21" s="275"/>
      <c r="F21" s="275"/>
      <c r="G21" s="275"/>
      <c r="H21" s="238"/>
    </row>
    <row r="22" spans="1:8" ht="18.75">
      <c r="A22" s="273" t="s">
        <v>1432</v>
      </c>
      <c r="B22" s="254" t="s">
        <v>1440</v>
      </c>
      <c r="C22" s="113" t="s">
        <v>2822</v>
      </c>
      <c r="D22" s="274"/>
      <c r="E22" s="275">
        <v>4452</v>
      </c>
      <c r="F22" s="275"/>
      <c r="G22" s="275">
        <f>G20-E22</f>
        <v>95548</v>
      </c>
      <c r="H22" s="238"/>
    </row>
    <row r="23" spans="1:8" ht="18.75">
      <c r="A23" s="348" t="s">
        <v>1540</v>
      </c>
      <c r="B23" s="254" t="s">
        <v>1548</v>
      </c>
      <c r="C23" s="113" t="s">
        <v>2823</v>
      </c>
      <c r="D23" s="274"/>
      <c r="E23" s="275">
        <v>736</v>
      </c>
      <c r="F23" s="275"/>
      <c r="G23" s="275">
        <f aca="true" t="shared" si="0" ref="G23:G38">G22-E23</f>
        <v>94812</v>
      </c>
      <c r="H23" s="238"/>
    </row>
    <row r="24" spans="1:8" ht="18.75">
      <c r="A24" s="273"/>
      <c r="B24" s="254" t="s">
        <v>1548</v>
      </c>
      <c r="C24" s="113" t="s">
        <v>2824</v>
      </c>
      <c r="D24" s="274"/>
      <c r="E24" s="275">
        <v>1096</v>
      </c>
      <c r="F24" s="275"/>
      <c r="G24" s="275">
        <f t="shared" si="0"/>
        <v>93716</v>
      </c>
      <c r="H24" s="238"/>
    </row>
    <row r="25" spans="1:8" ht="18.75">
      <c r="A25" s="273"/>
      <c r="B25" s="254" t="s">
        <v>1548</v>
      </c>
      <c r="C25" s="113" t="s">
        <v>2824</v>
      </c>
      <c r="D25" s="274"/>
      <c r="E25" s="275">
        <v>2712</v>
      </c>
      <c r="F25" s="275"/>
      <c r="G25" s="275">
        <f t="shared" si="0"/>
        <v>91004</v>
      </c>
      <c r="H25" s="238"/>
    </row>
    <row r="26" spans="1:8" ht="18.75">
      <c r="A26" s="273" t="s">
        <v>1558</v>
      </c>
      <c r="B26" s="254" t="s">
        <v>1562</v>
      </c>
      <c r="C26" s="113" t="s">
        <v>2797</v>
      </c>
      <c r="D26" s="274"/>
      <c r="E26" s="275">
        <v>2204</v>
      </c>
      <c r="F26" s="275"/>
      <c r="G26" s="275">
        <f t="shared" si="0"/>
        <v>88800</v>
      </c>
      <c r="H26" s="238"/>
    </row>
    <row r="27" spans="1:8" ht="18.75">
      <c r="A27" s="273" t="s">
        <v>1607</v>
      </c>
      <c r="B27" s="254" t="s">
        <v>1616</v>
      </c>
      <c r="C27" s="113" t="s">
        <v>2797</v>
      </c>
      <c r="D27" s="274"/>
      <c r="E27" s="275">
        <v>1740</v>
      </c>
      <c r="F27" s="275"/>
      <c r="G27" s="275">
        <f t="shared" si="0"/>
        <v>87060</v>
      </c>
      <c r="H27" s="238"/>
    </row>
    <row r="28" spans="1:8" ht="18.75">
      <c r="A28" s="273" t="s">
        <v>1797</v>
      </c>
      <c r="B28" s="253" t="s">
        <v>1813</v>
      </c>
      <c r="C28" s="113" t="s">
        <v>1812</v>
      </c>
      <c r="D28" s="274"/>
      <c r="E28" s="275">
        <v>13516</v>
      </c>
      <c r="F28" s="275"/>
      <c r="G28" s="275">
        <f t="shared" si="0"/>
        <v>73544</v>
      </c>
      <c r="H28" s="238"/>
    </row>
    <row r="29" spans="1:8" ht="18.75">
      <c r="A29" s="515" t="s">
        <v>1910</v>
      </c>
      <c r="B29" s="253" t="s">
        <v>1950</v>
      </c>
      <c r="C29" s="476" t="s">
        <v>2784</v>
      </c>
      <c r="D29" s="274"/>
      <c r="E29" s="275">
        <v>1400</v>
      </c>
      <c r="F29" s="275"/>
      <c r="G29" s="275">
        <f t="shared" si="0"/>
        <v>72144</v>
      </c>
      <c r="H29" s="238"/>
    </row>
    <row r="30" spans="1:8" ht="18.75">
      <c r="A30" s="515" t="s">
        <v>1917</v>
      </c>
      <c r="B30" s="253"/>
      <c r="C30" s="476" t="s">
        <v>2334</v>
      </c>
      <c r="D30" s="274"/>
      <c r="E30" s="275">
        <v>-504</v>
      </c>
      <c r="F30" s="275"/>
      <c r="G30" s="275">
        <f t="shared" si="0"/>
        <v>72648</v>
      </c>
      <c r="H30" s="238"/>
    </row>
    <row r="31" spans="1:8" ht="18.75">
      <c r="A31" s="515" t="s">
        <v>1979</v>
      </c>
      <c r="B31" s="253" t="s">
        <v>1996</v>
      </c>
      <c r="C31" s="113" t="s">
        <v>2824</v>
      </c>
      <c r="D31" s="274"/>
      <c r="E31" s="275">
        <v>1692</v>
      </c>
      <c r="F31" s="275"/>
      <c r="G31" s="275">
        <f t="shared" si="0"/>
        <v>70956</v>
      </c>
      <c r="H31" s="238"/>
    </row>
    <row r="32" spans="1:8" ht="18.75">
      <c r="A32" s="515" t="s">
        <v>2197</v>
      </c>
      <c r="B32" s="253" t="s">
        <v>2200</v>
      </c>
      <c r="C32" s="113" t="s">
        <v>2825</v>
      </c>
      <c r="D32" s="274"/>
      <c r="E32" s="275">
        <v>2744</v>
      </c>
      <c r="F32" s="275"/>
      <c r="G32" s="275">
        <f t="shared" si="0"/>
        <v>68212</v>
      </c>
      <c r="H32" s="238"/>
    </row>
    <row r="33" spans="1:8" ht="18.75">
      <c r="A33" s="515" t="s">
        <v>2313</v>
      </c>
      <c r="B33" s="253" t="s">
        <v>2320</v>
      </c>
      <c r="C33" s="476" t="s">
        <v>2784</v>
      </c>
      <c r="D33" s="274"/>
      <c r="E33" s="275">
        <v>1900</v>
      </c>
      <c r="F33" s="275"/>
      <c r="G33" s="275">
        <f t="shared" si="0"/>
        <v>66312</v>
      </c>
      <c r="H33" s="238"/>
    </row>
    <row r="34" spans="1:8" ht="18.75">
      <c r="A34" s="515"/>
      <c r="B34" s="514"/>
      <c r="C34" s="476" t="s">
        <v>2499</v>
      </c>
      <c r="D34" s="274"/>
      <c r="E34" s="275">
        <v>9984</v>
      </c>
      <c r="F34" s="275"/>
      <c r="G34" s="275">
        <f t="shared" si="0"/>
        <v>56328</v>
      </c>
      <c r="H34" s="238"/>
    </row>
    <row r="35" spans="1:8" ht="18.75">
      <c r="A35" s="515" t="s">
        <v>2596</v>
      </c>
      <c r="B35" s="514" t="s">
        <v>2621</v>
      </c>
      <c r="C35" s="476" t="s">
        <v>2620</v>
      </c>
      <c r="D35" s="274"/>
      <c r="E35" s="275">
        <v>10912</v>
      </c>
      <c r="F35" s="275"/>
      <c r="G35" s="275">
        <f t="shared" si="0"/>
        <v>45416</v>
      </c>
      <c r="H35" s="238"/>
    </row>
    <row r="36" spans="1:8" ht="18.75">
      <c r="A36" s="515" t="s">
        <v>2731</v>
      </c>
      <c r="B36" s="514" t="s">
        <v>2738</v>
      </c>
      <c r="C36" s="476" t="s">
        <v>2826</v>
      </c>
      <c r="D36" s="274"/>
      <c r="E36" s="275">
        <v>3028</v>
      </c>
      <c r="F36" s="275"/>
      <c r="G36" s="275">
        <f t="shared" si="0"/>
        <v>42388</v>
      </c>
      <c r="H36" s="238"/>
    </row>
    <row r="37" spans="1:8" ht="18.75">
      <c r="A37" s="515" t="s">
        <v>2739</v>
      </c>
      <c r="B37" s="514" t="s">
        <v>2740</v>
      </c>
      <c r="C37" s="476" t="s">
        <v>2741</v>
      </c>
      <c r="D37" s="274"/>
      <c r="E37" s="275">
        <v>4760</v>
      </c>
      <c r="F37" s="275"/>
      <c r="G37" s="275">
        <f t="shared" si="0"/>
        <v>37628</v>
      </c>
      <c r="H37" s="238"/>
    </row>
    <row r="38" spans="1:8" ht="18.75">
      <c r="A38" s="515" t="s">
        <v>2817</v>
      </c>
      <c r="B38" s="514" t="s">
        <v>2821</v>
      </c>
      <c r="C38" s="476" t="s">
        <v>2827</v>
      </c>
      <c r="D38" s="274"/>
      <c r="E38" s="275">
        <v>598</v>
      </c>
      <c r="F38" s="275"/>
      <c r="G38" s="275">
        <f t="shared" si="0"/>
        <v>37030</v>
      </c>
      <c r="H38" s="238"/>
    </row>
    <row r="39" spans="1:8" ht="18.75">
      <c r="A39" s="515"/>
      <c r="B39" s="514"/>
      <c r="C39" s="476"/>
      <c r="D39" s="274"/>
      <c r="E39" s="275"/>
      <c r="F39" s="275"/>
      <c r="G39" s="275"/>
      <c r="H39" s="238"/>
    </row>
    <row r="40" spans="1:8" ht="18.75">
      <c r="A40" s="273"/>
      <c r="B40" s="254">
        <v>4</v>
      </c>
      <c r="C40" s="113" t="s">
        <v>1426</v>
      </c>
      <c r="D40" s="274">
        <v>263080</v>
      </c>
      <c r="E40" s="275"/>
      <c r="F40" s="275"/>
      <c r="G40" s="275">
        <v>263080</v>
      </c>
      <c r="H40" s="258" t="s">
        <v>56</v>
      </c>
    </row>
    <row r="41" spans="1:8" ht="18.75">
      <c r="A41" s="273"/>
      <c r="B41" s="254"/>
      <c r="C41" s="113" t="s">
        <v>1427</v>
      </c>
      <c r="D41" s="274"/>
      <c r="E41" s="275"/>
      <c r="F41" s="275"/>
      <c r="G41" s="275"/>
      <c r="H41" s="238"/>
    </row>
    <row r="42" spans="1:8" ht="18.75">
      <c r="A42" s="273" t="s">
        <v>1798</v>
      </c>
      <c r="B42" s="254" t="s">
        <v>1827</v>
      </c>
      <c r="C42" s="113" t="s">
        <v>1828</v>
      </c>
      <c r="D42" s="274"/>
      <c r="E42" s="275">
        <v>2600</v>
      </c>
      <c r="F42" s="275"/>
      <c r="G42" s="275">
        <f>G40-E42</f>
        <v>260480</v>
      </c>
      <c r="H42" s="238"/>
    </row>
    <row r="43" spans="1:8" ht="18.75">
      <c r="A43" s="273" t="s">
        <v>1751</v>
      </c>
      <c r="B43" s="254" t="s">
        <v>1845</v>
      </c>
      <c r="C43" s="113" t="s">
        <v>817</v>
      </c>
      <c r="D43" s="274"/>
      <c r="E43" s="275">
        <v>32200</v>
      </c>
      <c r="F43" s="275"/>
      <c r="G43" s="275">
        <f aca="true" t="shared" si="1" ref="G43:G48">G42-E43</f>
        <v>228280</v>
      </c>
      <c r="H43" s="238"/>
    </row>
    <row r="44" spans="1:8" ht="18.75">
      <c r="A44" s="273" t="s">
        <v>1846</v>
      </c>
      <c r="B44" s="254" t="s">
        <v>1847</v>
      </c>
      <c r="C44" s="113" t="s">
        <v>1848</v>
      </c>
      <c r="D44" s="274"/>
      <c r="E44" s="275">
        <v>66015</v>
      </c>
      <c r="F44" s="275"/>
      <c r="G44" s="275">
        <f t="shared" si="1"/>
        <v>162265</v>
      </c>
      <c r="H44" s="238"/>
    </row>
    <row r="45" spans="1:8" ht="18.75">
      <c r="A45" s="273" t="s">
        <v>1979</v>
      </c>
      <c r="B45" s="254" t="s">
        <v>1991</v>
      </c>
      <c r="C45" s="113" t="s">
        <v>1992</v>
      </c>
      <c r="D45" s="274"/>
      <c r="E45" s="275">
        <v>9060</v>
      </c>
      <c r="F45" s="275"/>
      <c r="G45" s="275">
        <f t="shared" si="1"/>
        <v>153205</v>
      </c>
      <c r="H45" s="238"/>
    </row>
    <row r="46" spans="1:8" ht="18.75">
      <c r="A46" s="273" t="s">
        <v>2375</v>
      </c>
      <c r="B46" s="254" t="s">
        <v>2422</v>
      </c>
      <c r="C46" s="113" t="s">
        <v>2423</v>
      </c>
      <c r="D46" s="274"/>
      <c r="E46" s="275">
        <v>7920</v>
      </c>
      <c r="F46" s="275"/>
      <c r="G46" s="275">
        <f t="shared" si="1"/>
        <v>145285</v>
      </c>
      <c r="H46" s="238"/>
    </row>
    <row r="47" spans="1:8" ht="18.75">
      <c r="A47" s="273" t="s">
        <v>2445</v>
      </c>
      <c r="B47" s="254" t="s">
        <v>2471</v>
      </c>
      <c r="C47" s="113" t="s">
        <v>2423</v>
      </c>
      <c r="D47" s="274"/>
      <c r="E47" s="275">
        <v>990</v>
      </c>
      <c r="F47" s="275"/>
      <c r="G47" s="275">
        <f t="shared" si="1"/>
        <v>144295</v>
      </c>
      <c r="H47" s="238"/>
    </row>
    <row r="48" spans="1:8" ht="18.75">
      <c r="A48" s="273" t="s">
        <v>2705</v>
      </c>
      <c r="B48" s="254" t="s">
        <v>2713</v>
      </c>
      <c r="C48" s="113" t="s">
        <v>2714</v>
      </c>
      <c r="D48" s="274"/>
      <c r="E48" s="275">
        <v>86670</v>
      </c>
      <c r="F48" s="275"/>
      <c r="G48" s="275">
        <f t="shared" si="1"/>
        <v>57625</v>
      </c>
      <c r="H48" s="238"/>
    </row>
    <row r="49" spans="1:8" ht="18.75">
      <c r="A49" s="273"/>
      <c r="B49" s="254"/>
      <c r="C49" s="113" t="s">
        <v>2763</v>
      </c>
      <c r="D49" s="275">
        <v>-57625</v>
      </c>
      <c r="E49" s="275"/>
      <c r="F49" s="275"/>
      <c r="G49" s="275">
        <f>G48+D49</f>
        <v>0</v>
      </c>
      <c r="H49" s="238"/>
    </row>
    <row r="50" spans="1:8" ht="18.75">
      <c r="A50" s="273"/>
      <c r="B50" s="254"/>
      <c r="C50" s="113"/>
      <c r="D50" s="275"/>
      <c r="E50" s="275"/>
      <c r="F50" s="275"/>
      <c r="G50" s="275"/>
      <c r="H50" s="238"/>
    </row>
    <row r="51" spans="1:8" ht="18.75">
      <c r="A51" s="273"/>
      <c r="B51" s="254">
        <v>5</v>
      </c>
      <c r="C51" s="113" t="s">
        <v>1428</v>
      </c>
      <c r="D51" s="274">
        <v>248340</v>
      </c>
      <c r="E51" s="275"/>
      <c r="F51" s="275"/>
      <c r="G51" s="275">
        <v>248340</v>
      </c>
      <c r="H51" s="238" t="s">
        <v>2370</v>
      </c>
    </row>
    <row r="52" spans="1:8" ht="18.75">
      <c r="A52" s="273" t="s">
        <v>1394</v>
      </c>
      <c r="B52" s="233" t="s">
        <v>1395</v>
      </c>
      <c r="C52" s="113" t="s">
        <v>1396</v>
      </c>
      <c r="D52" s="274"/>
      <c r="E52" s="275">
        <v>27870</v>
      </c>
      <c r="F52" s="275"/>
      <c r="G52" s="275">
        <f aca="true" t="shared" si="2" ref="G52:G69">G51-E52</f>
        <v>220470</v>
      </c>
      <c r="H52" s="238"/>
    </row>
    <row r="53" spans="1:8" ht="18.75">
      <c r="A53" s="273"/>
      <c r="B53" s="233"/>
      <c r="C53" s="113"/>
      <c r="D53" s="236"/>
      <c r="E53" s="236"/>
      <c r="F53" s="276"/>
      <c r="G53" s="275">
        <f t="shared" si="2"/>
        <v>220470</v>
      </c>
      <c r="H53" s="238"/>
    </row>
    <row r="54" spans="1:8" ht="18.75">
      <c r="A54" s="273" t="s">
        <v>1461</v>
      </c>
      <c r="B54" s="233" t="s">
        <v>1462</v>
      </c>
      <c r="C54" s="113" t="s">
        <v>1460</v>
      </c>
      <c r="D54" s="274"/>
      <c r="E54" s="236">
        <v>3745</v>
      </c>
      <c r="F54" s="276"/>
      <c r="G54" s="275">
        <f t="shared" si="2"/>
        <v>216725</v>
      </c>
      <c r="H54" s="238"/>
    </row>
    <row r="55" spans="1:8" ht="18.75">
      <c r="A55" s="273" t="s">
        <v>1558</v>
      </c>
      <c r="B55" s="233" t="s">
        <v>1564</v>
      </c>
      <c r="C55" s="113" t="s">
        <v>1563</v>
      </c>
      <c r="D55" s="274"/>
      <c r="E55" s="236">
        <v>5500</v>
      </c>
      <c r="F55" s="276"/>
      <c r="G55" s="275">
        <f t="shared" si="2"/>
        <v>211225</v>
      </c>
      <c r="H55" s="238"/>
    </row>
    <row r="56" spans="1:8" ht="18.75">
      <c r="A56" s="273" t="s">
        <v>1585</v>
      </c>
      <c r="B56" s="233" t="s">
        <v>1591</v>
      </c>
      <c r="C56" s="113" t="s">
        <v>1590</v>
      </c>
      <c r="D56" s="274"/>
      <c r="E56" s="275">
        <v>11780</v>
      </c>
      <c r="F56" s="276"/>
      <c r="G56" s="275">
        <f t="shared" si="2"/>
        <v>199445</v>
      </c>
      <c r="H56" s="238"/>
    </row>
    <row r="57" spans="1:8" ht="18.75">
      <c r="A57" s="273" t="s">
        <v>1718</v>
      </c>
      <c r="B57" s="233" t="s">
        <v>1730</v>
      </c>
      <c r="C57" s="113" t="s">
        <v>1729</v>
      </c>
      <c r="D57" s="274"/>
      <c r="E57" s="236">
        <v>1925</v>
      </c>
      <c r="F57" s="276"/>
      <c r="G57" s="275">
        <f t="shared" si="2"/>
        <v>197520</v>
      </c>
      <c r="H57" s="238"/>
    </row>
    <row r="58" spans="1:8" ht="18.75">
      <c r="A58" s="273" t="s">
        <v>1906</v>
      </c>
      <c r="B58" s="233" t="s">
        <v>1932</v>
      </c>
      <c r="C58" s="113" t="s">
        <v>1124</v>
      </c>
      <c r="D58" s="274"/>
      <c r="E58" s="275">
        <v>27820</v>
      </c>
      <c r="F58" s="276"/>
      <c r="G58" s="275">
        <f t="shared" si="2"/>
        <v>169700</v>
      </c>
      <c r="H58" s="238"/>
    </row>
    <row r="59" spans="1:8" ht="18.75">
      <c r="A59" s="273" t="s">
        <v>1935</v>
      </c>
      <c r="B59" s="233" t="s">
        <v>1968</v>
      </c>
      <c r="C59" s="113" t="s">
        <v>1969</v>
      </c>
      <c r="D59" s="274"/>
      <c r="E59" s="236">
        <v>1498</v>
      </c>
      <c r="F59" s="276"/>
      <c r="G59" s="275">
        <f t="shared" si="2"/>
        <v>168202</v>
      </c>
      <c r="H59" s="238"/>
    </row>
    <row r="60" spans="1:8" ht="18.75">
      <c r="A60" s="273" t="s">
        <v>1979</v>
      </c>
      <c r="B60" s="233" t="s">
        <v>1994</v>
      </c>
      <c r="C60" s="113" t="s">
        <v>1995</v>
      </c>
      <c r="D60" s="274"/>
      <c r="E60" s="236">
        <v>1700</v>
      </c>
      <c r="F60" s="276"/>
      <c r="G60" s="275">
        <f t="shared" si="2"/>
        <v>166502</v>
      </c>
      <c r="H60" s="238"/>
    </row>
    <row r="61" spans="1:8" ht="18.75">
      <c r="A61" s="273" t="s">
        <v>2263</v>
      </c>
      <c r="B61" s="233" t="s">
        <v>2285</v>
      </c>
      <c r="C61" s="113" t="s">
        <v>1995</v>
      </c>
      <c r="D61" s="274"/>
      <c r="E61" s="236">
        <v>1725</v>
      </c>
      <c r="F61" s="276"/>
      <c r="G61" s="275">
        <f t="shared" si="2"/>
        <v>164777</v>
      </c>
      <c r="H61" s="238"/>
    </row>
    <row r="62" spans="1:8" ht="18.75">
      <c r="A62" s="273" t="s">
        <v>2365</v>
      </c>
      <c r="B62" s="233" t="s">
        <v>2371</v>
      </c>
      <c r="C62" s="113" t="s">
        <v>2372</v>
      </c>
      <c r="D62" s="274"/>
      <c r="E62" s="275">
        <v>27820</v>
      </c>
      <c r="F62" s="276"/>
      <c r="G62" s="275">
        <f t="shared" si="2"/>
        <v>136957</v>
      </c>
      <c r="H62" s="238"/>
    </row>
    <row r="63" spans="1:8" ht="18.75">
      <c r="A63" s="273" t="s">
        <v>2590</v>
      </c>
      <c r="B63" s="233" t="s">
        <v>2606</v>
      </c>
      <c r="C63" s="113" t="s">
        <v>2608</v>
      </c>
      <c r="D63" s="274"/>
      <c r="E63" s="236">
        <v>1475</v>
      </c>
      <c r="F63" s="276"/>
      <c r="G63" s="275">
        <f t="shared" si="2"/>
        <v>135482</v>
      </c>
      <c r="H63" s="238"/>
    </row>
    <row r="64" spans="1:8" ht="18.75">
      <c r="A64" s="273" t="s">
        <v>2654</v>
      </c>
      <c r="B64" s="233" t="s">
        <v>2661</v>
      </c>
      <c r="C64" s="113" t="s">
        <v>2660</v>
      </c>
      <c r="D64" s="274"/>
      <c r="E64" s="236">
        <v>2140</v>
      </c>
      <c r="F64" s="276"/>
      <c r="G64" s="275">
        <f t="shared" si="2"/>
        <v>133342</v>
      </c>
      <c r="H64" s="238"/>
    </row>
    <row r="65" spans="1:8" ht="18.75">
      <c r="A65" s="273" t="s">
        <v>2705</v>
      </c>
      <c r="B65" s="233" t="s">
        <v>2715</v>
      </c>
      <c r="C65" s="113" t="s">
        <v>1995</v>
      </c>
      <c r="D65" s="274"/>
      <c r="E65" s="236">
        <v>7350</v>
      </c>
      <c r="F65" s="276"/>
      <c r="G65" s="275">
        <f t="shared" si="2"/>
        <v>125992</v>
      </c>
      <c r="H65" s="238"/>
    </row>
    <row r="66" spans="1:8" ht="18.75">
      <c r="A66" s="273" t="s">
        <v>2963</v>
      </c>
      <c r="B66" s="233" t="s">
        <v>2965</v>
      </c>
      <c r="C66" s="113" t="s">
        <v>2372</v>
      </c>
      <c r="D66" s="274"/>
      <c r="E66" s="564">
        <v>29420</v>
      </c>
      <c r="F66" s="276"/>
      <c r="G66" s="275">
        <f t="shared" si="2"/>
        <v>96572</v>
      </c>
      <c r="H66" s="238"/>
    </row>
    <row r="67" spans="1:8" ht="18.75">
      <c r="A67" s="273" t="s">
        <v>2993</v>
      </c>
      <c r="B67" s="233" t="s">
        <v>3101</v>
      </c>
      <c r="C67" s="113" t="s">
        <v>3102</v>
      </c>
      <c r="D67" s="274"/>
      <c r="E67" s="255">
        <v>20440</v>
      </c>
      <c r="F67" s="276"/>
      <c r="G67" s="275">
        <f t="shared" si="2"/>
        <v>76132</v>
      </c>
      <c r="H67" s="238"/>
    </row>
    <row r="68" spans="1:8" ht="18.75">
      <c r="A68" s="273"/>
      <c r="B68" s="233" t="s">
        <v>3103</v>
      </c>
      <c r="C68" s="113" t="s">
        <v>3104</v>
      </c>
      <c r="D68" s="274"/>
      <c r="E68" s="255">
        <v>856</v>
      </c>
      <c r="F68" s="276"/>
      <c r="G68" s="275">
        <f t="shared" si="2"/>
        <v>75276</v>
      </c>
      <c r="H68" s="238"/>
    </row>
    <row r="69" spans="1:8" ht="18.75">
      <c r="A69" s="273"/>
      <c r="B69" s="233"/>
      <c r="C69" s="113" t="s">
        <v>3162</v>
      </c>
      <c r="D69" s="274"/>
      <c r="E69" s="255">
        <v>37460</v>
      </c>
      <c r="F69" s="276"/>
      <c r="G69" s="275">
        <f t="shared" si="2"/>
        <v>37816</v>
      </c>
      <c r="H69" s="238"/>
    </row>
    <row r="70" spans="1:8" ht="18.75">
      <c r="A70" s="273"/>
      <c r="B70" s="233"/>
      <c r="C70" s="113"/>
      <c r="D70" s="274">
        <v>-37816</v>
      </c>
      <c r="E70" s="274"/>
      <c r="F70" s="276"/>
      <c r="G70" s="275">
        <f>G69+D70</f>
        <v>0</v>
      </c>
      <c r="H70" s="238"/>
    </row>
    <row r="71" spans="1:8" ht="18.75">
      <c r="A71" s="273"/>
      <c r="B71" s="233"/>
      <c r="C71" s="113"/>
      <c r="D71" s="274"/>
      <c r="E71" s="274"/>
      <c r="F71" s="276"/>
      <c r="G71" s="275"/>
      <c r="H71" s="238"/>
    </row>
    <row r="72" spans="1:8" ht="18.75">
      <c r="A72" s="273"/>
      <c r="B72" s="233">
        <v>6</v>
      </c>
      <c r="C72" s="113" t="s">
        <v>1429</v>
      </c>
      <c r="D72" s="274">
        <v>205690</v>
      </c>
      <c r="E72" s="275"/>
      <c r="F72" s="275"/>
      <c r="G72" s="275">
        <v>205690</v>
      </c>
      <c r="H72" s="238" t="s">
        <v>1384</v>
      </c>
    </row>
    <row r="73" spans="1:8" ht="18.75">
      <c r="A73" s="273" t="s">
        <v>1425</v>
      </c>
      <c r="B73" s="233" t="s">
        <v>1385</v>
      </c>
      <c r="C73" s="113" t="s">
        <v>1430</v>
      </c>
      <c r="D73" s="274"/>
      <c r="E73" s="275">
        <v>205690</v>
      </c>
      <c r="F73" s="275"/>
      <c r="G73" s="275">
        <f>G72-E73</f>
        <v>0</v>
      </c>
      <c r="H73" s="238"/>
    </row>
    <row r="74" spans="1:8" ht="18.75">
      <c r="A74" s="273"/>
      <c r="B74" s="233"/>
      <c r="C74" s="113"/>
      <c r="D74" s="236"/>
      <c r="E74" s="236"/>
      <c r="F74" s="236"/>
      <c r="G74" s="275"/>
      <c r="H74" s="238"/>
    </row>
    <row r="75" spans="1:8" ht="18.75">
      <c r="A75" s="273"/>
      <c r="B75" s="233">
        <v>7</v>
      </c>
      <c r="C75" s="113" t="s">
        <v>1459</v>
      </c>
      <c r="D75" s="274">
        <v>168975</v>
      </c>
      <c r="E75" s="236"/>
      <c r="F75" s="236"/>
      <c r="G75" s="275">
        <v>168975</v>
      </c>
      <c r="H75" s="238" t="s">
        <v>2786</v>
      </c>
    </row>
    <row r="76" spans="1:8" ht="18.75">
      <c r="A76" s="273" t="s">
        <v>1456</v>
      </c>
      <c r="B76" s="233" t="s">
        <v>1457</v>
      </c>
      <c r="C76" s="258" t="s">
        <v>1458</v>
      </c>
      <c r="D76" s="236"/>
      <c r="E76" s="275">
        <v>151775</v>
      </c>
      <c r="F76" s="236"/>
      <c r="G76" s="275">
        <f>G75-E76</f>
        <v>17200</v>
      </c>
      <c r="H76" s="238"/>
    </row>
    <row r="77" spans="1:8" ht="18.75">
      <c r="A77" s="273" t="s">
        <v>1557</v>
      </c>
      <c r="B77" s="233" t="s">
        <v>1553</v>
      </c>
      <c r="C77" s="113" t="s">
        <v>1550</v>
      </c>
      <c r="D77" s="236"/>
      <c r="E77" s="236">
        <v>3600</v>
      </c>
      <c r="F77" s="236"/>
      <c r="G77" s="275">
        <f>G76-E77</f>
        <v>13600</v>
      </c>
      <c r="H77" s="238"/>
    </row>
    <row r="78" spans="1:8" ht="18.75">
      <c r="A78" s="273"/>
      <c r="B78" s="233" t="s">
        <v>1554</v>
      </c>
      <c r="C78" s="113" t="s">
        <v>1551</v>
      </c>
      <c r="D78" s="236"/>
      <c r="E78" s="236">
        <v>7200</v>
      </c>
      <c r="F78" s="236"/>
      <c r="G78" s="275">
        <f>G77-E78</f>
        <v>6400</v>
      </c>
      <c r="H78" s="238"/>
    </row>
    <row r="79" spans="1:8" ht="18.75">
      <c r="A79" s="273"/>
      <c r="B79" s="233" t="s">
        <v>1555</v>
      </c>
      <c r="C79" s="113" t="s">
        <v>1552</v>
      </c>
      <c r="D79" s="236"/>
      <c r="E79" s="236">
        <v>2000</v>
      </c>
      <c r="F79" s="236"/>
      <c r="G79" s="275">
        <f>G78-E79</f>
        <v>4400</v>
      </c>
      <c r="H79" s="238"/>
    </row>
    <row r="80" spans="1:8" ht="18.75">
      <c r="A80" s="273"/>
      <c r="B80" s="233" t="s">
        <v>1556</v>
      </c>
      <c r="C80" s="113" t="s">
        <v>1551</v>
      </c>
      <c r="D80" s="236"/>
      <c r="E80" s="236">
        <v>3000</v>
      </c>
      <c r="F80" s="236"/>
      <c r="G80" s="275">
        <f>G79-E80</f>
        <v>1400</v>
      </c>
      <c r="H80" s="238"/>
    </row>
    <row r="81" spans="1:8" ht="18.75">
      <c r="A81" s="273"/>
      <c r="B81" s="233"/>
      <c r="C81" s="113" t="s">
        <v>2763</v>
      </c>
      <c r="D81" s="275">
        <v>-1400</v>
      </c>
      <c r="E81" s="236"/>
      <c r="F81" s="236"/>
      <c r="G81" s="275">
        <f>G80+D81</f>
        <v>0</v>
      </c>
      <c r="H81" s="238"/>
    </row>
    <row r="82" spans="1:8" ht="18.75">
      <c r="A82" s="273"/>
      <c r="B82" s="233"/>
      <c r="C82" s="113"/>
      <c r="D82" s="236"/>
      <c r="E82" s="236"/>
      <c r="F82" s="236"/>
      <c r="G82" s="275"/>
      <c r="H82" s="238"/>
    </row>
    <row r="83" spans="1:8" ht="18.75">
      <c r="A83" s="273" t="s">
        <v>1540</v>
      </c>
      <c r="B83" s="233">
        <v>8</v>
      </c>
      <c r="C83" s="113" t="s">
        <v>1565</v>
      </c>
      <c r="D83" s="236">
        <v>175620</v>
      </c>
      <c r="E83" s="236"/>
      <c r="F83" s="236"/>
      <c r="G83" s="275">
        <v>175620</v>
      </c>
      <c r="H83" s="238" t="s">
        <v>1654</v>
      </c>
    </row>
    <row r="84" spans="1:8" ht="18.75">
      <c r="A84" s="273" t="s">
        <v>1540</v>
      </c>
      <c r="B84" s="233" t="s">
        <v>1566</v>
      </c>
      <c r="C84" s="113" t="s">
        <v>1567</v>
      </c>
      <c r="D84" s="236"/>
      <c r="E84" s="275">
        <v>36660</v>
      </c>
      <c r="F84" s="236"/>
      <c r="G84" s="275">
        <f aca="true" t="shared" si="3" ref="G84:G103">G83-E84</f>
        <v>138960</v>
      </c>
      <c r="H84" s="238"/>
    </row>
    <row r="85" spans="1:8" ht="18.75">
      <c r="A85" s="273" t="s">
        <v>1394</v>
      </c>
      <c r="B85" s="233" t="s">
        <v>1406</v>
      </c>
      <c r="C85" s="113" t="s">
        <v>1404</v>
      </c>
      <c r="D85" s="274"/>
      <c r="E85" s="275">
        <v>1080</v>
      </c>
      <c r="F85" s="236"/>
      <c r="G85" s="275">
        <f t="shared" si="3"/>
        <v>137880</v>
      </c>
      <c r="H85" s="238"/>
    </row>
    <row r="86" spans="1:8" ht="18.75">
      <c r="A86" s="273" t="s">
        <v>1594</v>
      </c>
      <c r="B86" s="233" t="s">
        <v>1447</v>
      </c>
      <c r="C86" s="113" t="s">
        <v>1448</v>
      </c>
      <c r="D86" s="274"/>
      <c r="E86" s="275">
        <v>1080</v>
      </c>
      <c r="F86" s="236"/>
      <c r="G86" s="275">
        <f t="shared" si="3"/>
        <v>136800</v>
      </c>
      <c r="H86" s="238"/>
    </row>
    <row r="87" spans="1:8" ht="18.75">
      <c r="A87" s="273" t="s">
        <v>1595</v>
      </c>
      <c r="B87" s="233" t="s">
        <v>1596</v>
      </c>
      <c r="C87" s="113" t="s">
        <v>1597</v>
      </c>
      <c r="D87" s="236"/>
      <c r="E87" s="275">
        <v>1080</v>
      </c>
      <c r="F87" s="236"/>
      <c r="G87" s="275">
        <f t="shared" si="3"/>
        <v>135720</v>
      </c>
      <c r="H87" s="238"/>
    </row>
    <row r="88" spans="1:8" ht="18.75">
      <c r="A88" s="273" t="s">
        <v>1595</v>
      </c>
      <c r="B88" s="233" t="s">
        <v>1620</v>
      </c>
      <c r="C88" s="113" t="s">
        <v>1621</v>
      </c>
      <c r="D88" s="236"/>
      <c r="E88" s="275">
        <v>2730</v>
      </c>
      <c r="F88" s="236"/>
      <c r="G88" s="275">
        <f t="shared" si="3"/>
        <v>132990</v>
      </c>
      <c r="H88" s="238" t="s">
        <v>1030</v>
      </c>
    </row>
    <row r="89" spans="1:8" ht="18.75">
      <c r="A89" s="273" t="s">
        <v>1633</v>
      </c>
      <c r="B89" s="233" t="s">
        <v>1634</v>
      </c>
      <c r="C89" s="113" t="s">
        <v>1635</v>
      </c>
      <c r="D89" s="236"/>
      <c r="E89" s="275">
        <v>1850</v>
      </c>
      <c r="F89" s="236"/>
      <c r="G89" s="275">
        <f t="shared" si="3"/>
        <v>131140</v>
      </c>
      <c r="H89" s="238"/>
    </row>
    <row r="90" spans="1:8" ht="18.75">
      <c r="A90" s="273" t="s">
        <v>2343</v>
      </c>
      <c r="B90" s="233" t="s">
        <v>1664</v>
      </c>
      <c r="C90" s="113" t="s">
        <v>757</v>
      </c>
      <c r="D90" s="236"/>
      <c r="E90" s="275">
        <v>1250</v>
      </c>
      <c r="F90" s="236"/>
      <c r="G90" s="275">
        <f t="shared" si="3"/>
        <v>129890</v>
      </c>
      <c r="H90" s="238"/>
    </row>
    <row r="91" spans="1:8" ht="18.75">
      <c r="A91" s="273"/>
      <c r="B91" s="233" t="s">
        <v>1665</v>
      </c>
      <c r="C91" s="113" t="s">
        <v>1666</v>
      </c>
      <c r="D91" s="236"/>
      <c r="E91" s="275">
        <v>13135</v>
      </c>
      <c r="F91" s="236"/>
      <c r="G91" s="275">
        <f t="shared" si="3"/>
        <v>116755</v>
      </c>
      <c r="H91" s="238"/>
    </row>
    <row r="92" spans="1:8" ht="18.75">
      <c r="A92" s="273" t="s">
        <v>1668</v>
      </c>
      <c r="B92" s="233"/>
      <c r="C92" s="113" t="s">
        <v>2344</v>
      </c>
      <c r="D92" s="236"/>
      <c r="E92" s="275">
        <v>-4420</v>
      </c>
      <c r="F92" s="236"/>
      <c r="G92" s="275">
        <f t="shared" si="3"/>
        <v>121175</v>
      </c>
      <c r="H92" s="238"/>
    </row>
    <row r="93" spans="1:8" ht="18.75">
      <c r="A93" s="273" t="s">
        <v>1935</v>
      </c>
      <c r="B93" s="233" t="s">
        <v>1971</v>
      </c>
      <c r="C93" s="113" t="s">
        <v>1970</v>
      </c>
      <c r="D93" s="236"/>
      <c r="E93" s="275">
        <v>1080</v>
      </c>
      <c r="F93" s="236"/>
      <c r="G93" s="275">
        <f t="shared" si="3"/>
        <v>120095</v>
      </c>
      <c r="H93" s="238"/>
    </row>
    <row r="94" spans="1:8" ht="18.75">
      <c r="A94" s="273" t="s">
        <v>2208</v>
      </c>
      <c r="B94" s="233" t="s">
        <v>697</v>
      </c>
      <c r="C94" s="113" t="s">
        <v>2213</v>
      </c>
      <c r="D94" s="236"/>
      <c r="E94" s="275">
        <v>32890</v>
      </c>
      <c r="F94" s="236"/>
      <c r="G94" s="275">
        <f t="shared" si="3"/>
        <v>87205</v>
      </c>
      <c r="H94" s="238"/>
    </row>
    <row r="95" spans="1:8" ht="18.75">
      <c r="A95" s="273" t="s">
        <v>2248</v>
      </c>
      <c r="B95" s="233" t="s">
        <v>2252</v>
      </c>
      <c r="C95" s="113" t="s">
        <v>2253</v>
      </c>
      <c r="D95" s="236"/>
      <c r="E95" s="275">
        <v>1080</v>
      </c>
      <c r="F95" s="236"/>
      <c r="G95" s="275">
        <f t="shared" si="3"/>
        <v>86125</v>
      </c>
      <c r="H95" s="238"/>
    </row>
    <row r="96" spans="1:8" ht="18.75">
      <c r="A96" s="273" t="s">
        <v>2375</v>
      </c>
      <c r="B96" s="233" t="s">
        <v>2411</v>
      </c>
      <c r="C96" s="113" t="s">
        <v>2412</v>
      </c>
      <c r="D96" s="236"/>
      <c r="E96" s="275">
        <v>12680</v>
      </c>
      <c r="F96" s="236"/>
      <c r="G96" s="275">
        <f t="shared" si="3"/>
        <v>73445</v>
      </c>
      <c r="H96" s="238"/>
    </row>
    <row r="97" spans="1:8" ht="18.75">
      <c r="A97" s="273"/>
      <c r="B97" s="233" t="s">
        <v>2420</v>
      </c>
      <c r="C97" s="113" t="s">
        <v>2421</v>
      </c>
      <c r="D97" s="236"/>
      <c r="E97" s="275">
        <v>1080</v>
      </c>
      <c r="F97" s="236"/>
      <c r="G97" s="275">
        <f t="shared" si="3"/>
        <v>72365</v>
      </c>
      <c r="H97" s="238"/>
    </row>
    <row r="98" spans="1:8" ht="18.75">
      <c r="A98" s="273" t="s">
        <v>2590</v>
      </c>
      <c r="B98" s="233" t="s">
        <v>2606</v>
      </c>
      <c r="C98" s="113" t="s">
        <v>2608</v>
      </c>
      <c r="D98" s="236"/>
      <c r="E98" s="275">
        <v>625</v>
      </c>
      <c r="F98" s="236"/>
      <c r="G98" s="275">
        <f t="shared" si="3"/>
        <v>71740</v>
      </c>
      <c r="H98" s="238"/>
    </row>
    <row r="99" spans="1:8" ht="18.75">
      <c r="A99" s="273" t="s">
        <v>2596</v>
      </c>
      <c r="B99" s="233" t="s">
        <v>839</v>
      </c>
      <c r="C99" s="113" t="s">
        <v>2639</v>
      </c>
      <c r="D99" s="236"/>
      <c r="E99" s="275">
        <v>1080</v>
      </c>
      <c r="F99" s="236"/>
      <c r="G99" s="275">
        <f t="shared" si="3"/>
        <v>70660</v>
      </c>
      <c r="H99" s="238"/>
    </row>
    <row r="100" spans="1:8" ht="18.75">
      <c r="A100" s="273" t="s">
        <v>2705</v>
      </c>
      <c r="B100" s="233" t="s">
        <v>2717</v>
      </c>
      <c r="C100" s="113" t="s">
        <v>2716</v>
      </c>
      <c r="D100" s="236"/>
      <c r="E100" s="275">
        <v>750</v>
      </c>
      <c r="F100" s="236"/>
      <c r="G100" s="275">
        <f t="shared" si="3"/>
        <v>69910</v>
      </c>
      <c r="H100" s="238"/>
    </row>
    <row r="101" spans="1:14" ht="18.75">
      <c r="A101" s="273" t="s">
        <v>2883</v>
      </c>
      <c r="B101" s="233" t="s">
        <v>2912</v>
      </c>
      <c r="C101" s="113" t="s">
        <v>2913</v>
      </c>
      <c r="D101" s="236"/>
      <c r="E101" s="275">
        <v>1080</v>
      </c>
      <c r="F101" s="236"/>
      <c r="G101" s="275">
        <f t="shared" si="3"/>
        <v>68830</v>
      </c>
      <c r="H101" s="238"/>
      <c r="N101" s="1" t="s">
        <v>2812</v>
      </c>
    </row>
    <row r="102" spans="1:8" ht="18.75">
      <c r="A102" s="273"/>
      <c r="B102" s="233"/>
      <c r="C102" s="113" t="s">
        <v>3163</v>
      </c>
      <c r="D102" s="236"/>
      <c r="E102" s="275">
        <v>3240</v>
      </c>
      <c r="F102" s="236"/>
      <c r="G102" s="275">
        <f t="shared" si="3"/>
        <v>65590</v>
      </c>
      <c r="H102" s="238"/>
    </row>
    <row r="103" spans="1:8" ht="18.75">
      <c r="A103" s="273"/>
      <c r="B103" s="233"/>
      <c r="C103" s="113" t="s">
        <v>3164</v>
      </c>
      <c r="D103" s="236"/>
      <c r="E103" s="275">
        <v>46380</v>
      </c>
      <c r="F103" s="236"/>
      <c r="G103" s="275">
        <f t="shared" si="3"/>
        <v>19210</v>
      </c>
      <c r="H103" s="238"/>
    </row>
    <row r="104" spans="1:8" ht="18.75">
      <c r="A104" s="273"/>
      <c r="B104" s="233"/>
      <c r="C104" s="113" t="s">
        <v>3165</v>
      </c>
      <c r="D104" s="236">
        <v>-19210</v>
      </c>
      <c r="E104" s="275"/>
      <c r="F104" s="236"/>
      <c r="G104" s="275">
        <f>G103+D104</f>
        <v>0</v>
      </c>
      <c r="H104" s="238"/>
    </row>
    <row r="105" spans="1:16" ht="18.75">
      <c r="A105" s="273"/>
      <c r="B105" s="233"/>
      <c r="C105" s="113"/>
      <c r="D105" s="236"/>
      <c r="E105" s="275"/>
      <c r="F105" s="236"/>
      <c r="G105" s="275"/>
      <c r="H105" s="238"/>
      <c r="L105" s="273" t="s">
        <v>1705</v>
      </c>
      <c r="M105" s="233" t="s">
        <v>1709</v>
      </c>
      <c r="N105" s="113" t="s">
        <v>1710</v>
      </c>
      <c r="O105" s="236"/>
      <c r="P105" s="275">
        <v>10495</v>
      </c>
    </row>
    <row r="106" spans="1:16" ht="18.75">
      <c r="A106" s="273"/>
      <c r="B106" s="233">
        <v>9</v>
      </c>
      <c r="C106" s="113" t="s">
        <v>1625</v>
      </c>
      <c r="D106" s="236">
        <v>11000</v>
      </c>
      <c r="E106" s="275"/>
      <c r="F106" s="236"/>
      <c r="G106" s="275">
        <v>11000</v>
      </c>
      <c r="H106" s="238" t="s">
        <v>1903</v>
      </c>
      <c r="L106" s="273" t="s">
        <v>2490</v>
      </c>
      <c r="M106" s="233" t="s">
        <v>2491</v>
      </c>
      <c r="N106" s="113" t="s">
        <v>2492</v>
      </c>
      <c r="O106" s="236"/>
      <c r="P106" s="275">
        <v>12700</v>
      </c>
    </row>
    <row r="107" spans="1:16" ht="18.75">
      <c r="A107" s="273" t="s">
        <v>1394</v>
      </c>
      <c r="B107" s="233" t="s">
        <v>1405</v>
      </c>
      <c r="C107" s="113" t="s">
        <v>1403</v>
      </c>
      <c r="D107" s="236"/>
      <c r="E107" s="275">
        <v>1500</v>
      </c>
      <c r="F107" s="236"/>
      <c r="G107" s="275">
        <f aca="true" t="shared" si="4" ref="G107:G113">G106-E107</f>
        <v>9500</v>
      </c>
      <c r="H107" s="238"/>
      <c r="L107" s="273"/>
      <c r="M107" s="233"/>
      <c r="N107" s="113"/>
      <c r="O107" s="236"/>
      <c r="P107" s="275"/>
    </row>
    <row r="108" spans="1:16" ht="18.75">
      <c r="A108" s="273" t="s">
        <v>1626</v>
      </c>
      <c r="B108" s="233" t="s">
        <v>1627</v>
      </c>
      <c r="C108" s="113" t="s">
        <v>1630</v>
      </c>
      <c r="D108" s="236"/>
      <c r="E108" s="275">
        <v>1800</v>
      </c>
      <c r="F108" s="236"/>
      <c r="G108" s="275">
        <f t="shared" si="4"/>
        <v>7700</v>
      </c>
      <c r="H108" s="238"/>
      <c r="L108" s="273" t="s">
        <v>2596</v>
      </c>
      <c r="M108" s="233" t="s">
        <v>2637</v>
      </c>
      <c r="N108" s="113" t="s">
        <v>2638</v>
      </c>
      <c r="O108" s="236"/>
      <c r="P108" s="275">
        <v>885</v>
      </c>
    </row>
    <row r="109" spans="1:16" ht="18.75">
      <c r="A109" s="273"/>
      <c r="B109" s="233" t="s">
        <v>1629</v>
      </c>
      <c r="C109" s="113" t="s">
        <v>1631</v>
      </c>
      <c r="D109" s="236"/>
      <c r="E109" s="275">
        <v>1050</v>
      </c>
      <c r="F109" s="236"/>
      <c r="G109" s="275">
        <f t="shared" si="4"/>
        <v>6650</v>
      </c>
      <c r="H109" s="238"/>
      <c r="L109" s="273" t="s">
        <v>2654</v>
      </c>
      <c r="M109" s="233" t="s">
        <v>2658</v>
      </c>
      <c r="N109" s="113" t="s">
        <v>2659</v>
      </c>
      <c r="O109" s="236"/>
      <c r="P109" s="275">
        <v>135</v>
      </c>
    </row>
    <row r="110" spans="1:16" ht="18.75">
      <c r="A110" s="273" t="s">
        <v>1670</v>
      </c>
      <c r="B110" s="233" t="s">
        <v>1671</v>
      </c>
      <c r="C110" s="113" t="s">
        <v>1672</v>
      </c>
      <c r="D110" s="236"/>
      <c r="E110" s="275">
        <v>2500</v>
      </c>
      <c r="F110" s="236"/>
      <c r="G110" s="275">
        <f t="shared" si="4"/>
        <v>4150</v>
      </c>
      <c r="H110" s="238"/>
      <c r="L110" s="273" t="s">
        <v>2705</v>
      </c>
      <c r="M110" s="233" t="s">
        <v>2717</v>
      </c>
      <c r="N110" s="113" t="s">
        <v>2718</v>
      </c>
      <c r="O110" s="236"/>
      <c r="P110" s="275">
        <v>350</v>
      </c>
    </row>
    <row r="111" spans="1:8" ht="18.75">
      <c r="A111" s="273"/>
      <c r="B111" s="233" t="s">
        <v>1674</v>
      </c>
      <c r="C111" s="113" t="s">
        <v>1673</v>
      </c>
      <c r="D111" s="236"/>
      <c r="E111" s="275">
        <v>1000</v>
      </c>
      <c r="F111" s="236"/>
      <c r="G111" s="275">
        <f t="shared" si="4"/>
        <v>3150</v>
      </c>
      <c r="H111" s="238"/>
    </row>
    <row r="112" spans="1:8" ht="18.75">
      <c r="A112" s="273" t="s">
        <v>2375</v>
      </c>
      <c r="B112" s="233" t="s">
        <v>2410</v>
      </c>
      <c r="C112" s="113" t="s">
        <v>3106</v>
      </c>
      <c r="D112" s="236"/>
      <c r="E112" s="275">
        <v>1500</v>
      </c>
      <c r="F112" s="236"/>
      <c r="G112" s="275">
        <f t="shared" si="4"/>
        <v>1650</v>
      </c>
      <c r="H112" s="238"/>
    </row>
    <row r="113" spans="1:8" ht="18.75">
      <c r="A113" s="273" t="s">
        <v>2993</v>
      </c>
      <c r="B113" s="233" t="s">
        <v>3105</v>
      </c>
      <c r="C113" s="113" t="s">
        <v>2947</v>
      </c>
      <c r="D113" s="236"/>
      <c r="E113" s="275">
        <v>1500</v>
      </c>
      <c r="F113" s="236"/>
      <c r="G113" s="275">
        <f t="shared" si="4"/>
        <v>150</v>
      </c>
      <c r="H113" s="238"/>
    </row>
    <row r="114" spans="1:8" ht="18.75">
      <c r="A114" s="273"/>
      <c r="B114" s="233"/>
      <c r="C114" s="113" t="s">
        <v>3165</v>
      </c>
      <c r="D114" s="236">
        <v>-150</v>
      </c>
      <c r="E114" s="275"/>
      <c r="F114" s="236"/>
      <c r="G114" s="275">
        <f>G113+D114</f>
        <v>0</v>
      </c>
      <c r="H114" s="238"/>
    </row>
    <row r="115" spans="1:8" ht="18.75">
      <c r="A115" s="273"/>
      <c r="B115" s="233"/>
      <c r="C115" s="113"/>
      <c r="D115" s="478"/>
      <c r="E115" s="479"/>
      <c r="F115" s="478"/>
      <c r="G115" s="479"/>
      <c r="H115" s="485"/>
    </row>
    <row r="116" spans="1:16" ht="18.75">
      <c r="A116" s="273"/>
      <c r="B116" s="233">
        <v>10</v>
      </c>
      <c r="C116" s="113" t="s">
        <v>1708</v>
      </c>
      <c r="D116" s="478">
        <v>91690</v>
      </c>
      <c r="E116" s="479"/>
      <c r="F116" s="478"/>
      <c r="G116" s="479">
        <v>91690</v>
      </c>
      <c r="H116" s="485" t="s">
        <v>2902</v>
      </c>
      <c r="I116" s="242" t="s">
        <v>2728</v>
      </c>
      <c r="L116" s="273"/>
      <c r="M116" s="233"/>
      <c r="N116" s="113"/>
      <c r="O116" s="236"/>
      <c r="P116" s="275"/>
    </row>
    <row r="117" spans="1:9" ht="18.75">
      <c r="A117" s="273" t="s">
        <v>2730</v>
      </c>
      <c r="B117" s="233" t="s">
        <v>2729</v>
      </c>
      <c r="C117" s="113" t="s">
        <v>2811</v>
      </c>
      <c r="D117" s="236"/>
      <c r="E117" s="275">
        <v>2600</v>
      </c>
      <c r="F117" s="236"/>
      <c r="G117" s="275">
        <f>G116-E117</f>
        <v>89090</v>
      </c>
      <c r="H117" s="238"/>
      <c r="I117" s="1">
        <v>30540</v>
      </c>
    </row>
    <row r="118" spans="1:8" ht="18.75">
      <c r="A118" s="273" t="s">
        <v>2817</v>
      </c>
      <c r="B118" s="233" t="s">
        <v>2819</v>
      </c>
      <c r="C118" s="113" t="s">
        <v>2820</v>
      </c>
      <c r="D118" s="236"/>
      <c r="E118" s="275">
        <v>3380</v>
      </c>
      <c r="F118" s="236"/>
      <c r="G118" s="275">
        <f>G117-E118</f>
        <v>85710</v>
      </c>
      <c r="H118" s="238"/>
    </row>
    <row r="119" spans="1:8" ht="18.75">
      <c r="A119" s="273"/>
      <c r="B119" s="233"/>
      <c r="C119" s="113" t="s">
        <v>3165</v>
      </c>
      <c r="D119" s="236">
        <v>-85710</v>
      </c>
      <c r="E119" s="275"/>
      <c r="F119" s="236"/>
      <c r="G119" s="275">
        <f>G118+D119</f>
        <v>0</v>
      </c>
      <c r="H119" s="238"/>
    </row>
    <row r="120" spans="1:8" ht="18.75">
      <c r="A120" s="273"/>
      <c r="B120" s="233"/>
      <c r="C120" s="113"/>
      <c r="D120" s="236"/>
      <c r="E120" s="275"/>
      <c r="F120" s="236"/>
      <c r="G120" s="275"/>
      <c r="H120" s="238"/>
    </row>
    <row r="121" spans="1:8" ht="18.75">
      <c r="A121" s="273"/>
      <c r="B121" s="233">
        <v>11</v>
      </c>
      <c r="C121" s="113" t="s">
        <v>1655</v>
      </c>
      <c r="D121" s="236">
        <v>119100</v>
      </c>
      <c r="E121" s="275"/>
      <c r="F121" s="236"/>
      <c r="G121" s="275">
        <v>119100</v>
      </c>
      <c r="H121" s="238" t="s">
        <v>1654</v>
      </c>
    </row>
    <row r="122" spans="1:14" ht="21">
      <c r="A122" s="273" t="s">
        <v>1610</v>
      </c>
      <c r="B122" s="233" t="s">
        <v>1656</v>
      </c>
      <c r="C122" s="113" t="s">
        <v>1657</v>
      </c>
      <c r="D122" s="236"/>
      <c r="E122" s="275">
        <v>46800</v>
      </c>
      <c r="F122" s="236"/>
      <c r="G122" s="275">
        <f>G121-E122</f>
        <v>72300</v>
      </c>
      <c r="H122" s="238"/>
      <c r="J122" s="35">
        <f>72300-44300</f>
        <v>28000</v>
      </c>
      <c r="N122" s="1">
        <v>3880</v>
      </c>
    </row>
    <row r="123" spans="1:8" ht="18.75">
      <c r="A123" s="273"/>
      <c r="B123" s="233"/>
      <c r="C123" s="113" t="s">
        <v>3169</v>
      </c>
      <c r="D123" s="236"/>
      <c r="E123" s="275">
        <v>28000</v>
      </c>
      <c r="F123" s="236"/>
      <c r="G123" s="275">
        <f>G122-E123</f>
        <v>44300</v>
      </c>
      <c r="H123" s="238"/>
    </row>
    <row r="124" spans="1:8" ht="18.75">
      <c r="A124" s="273"/>
      <c r="B124" s="233"/>
      <c r="C124" s="113"/>
      <c r="D124" s="236">
        <v>-44300</v>
      </c>
      <c r="E124" s="275"/>
      <c r="F124" s="236"/>
      <c r="G124" s="275">
        <f>G123+D124</f>
        <v>0</v>
      </c>
      <c r="H124" s="238"/>
    </row>
    <row r="125" spans="1:14" ht="18.75">
      <c r="A125" s="273"/>
      <c r="B125" s="233"/>
      <c r="C125" s="113"/>
      <c r="D125" s="236"/>
      <c r="E125" s="275"/>
      <c r="F125" s="236"/>
      <c r="G125" s="275"/>
      <c r="H125" s="238"/>
      <c r="N125" s="1">
        <v>17092</v>
      </c>
    </row>
    <row r="126" spans="1:14" ht="18.75">
      <c r="A126" s="273"/>
      <c r="B126" s="233">
        <v>12</v>
      </c>
      <c r="C126" s="113" t="s">
        <v>1898</v>
      </c>
      <c r="D126" s="236">
        <v>65300</v>
      </c>
      <c r="E126" s="236"/>
      <c r="F126" s="236"/>
      <c r="G126" s="275">
        <v>65300</v>
      </c>
      <c r="H126" s="238" t="s">
        <v>46</v>
      </c>
      <c r="J126" s="277"/>
      <c r="N126" s="15">
        <v>57625</v>
      </c>
    </row>
    <row r="127" spans="1:14" ht="18.75">
      <c r="A127" s="273" t="s">
        <v>1910</v>
      </c>
      <c r="B127" s="233" t="s">
        <v>1947</v>
      </c>
      <c r="C127" s="113" t="s">
        <v>1948</v>
      </c>
      <c r="D127" s="236"/>
      <c r="E127" s="275">
        <v>50000</v>
      </c>
      <c r="F127" s="236"/>
      <c r="G127" s="275">
        <f>G126-E127</f>
        <v>15300</v>
      </c>
      <c r="H127" s="238"/>
      <c r="J127" s="277"/>
      <c r="N127" s="15">
        <v>1400</v>
      </c>
    </row>
    <row r="128" spans="1:14" ht="18.75">
      <c r="A128" s="273"/>
      <c r="B128" s="233"/>
      <c r="C128" s="113" t="s">
        <v>3165</v>
      </c>
      <c r="D128" s="236">
        <v>-10000</v>
      </c>
      <c r="E128" s="236"/>
      <c r="F128" s="236"/>
      <c r="G128" s="275">
        <f>G127+D128</f>
        <v>5300</v>
      </c>
      <c r="H128" s="238"/>
      <c r="J128" s="277"/>
      <c r="N128" s="15"/>
    </row>
    <row r="129" spans="1:14" ht="18.75">
      <c r="A129" s="273"/>
      <c r="B129" s="233"/>
      <c r="C129" s="113"/>
      <c r="D129" s="236"/>
      <c r="E129" s="236"/>
      <c r="F129" s="236"/>
      <c r="G129" s="275"/>
      <c r="H129" s="238"/>
      <c r="J129" s="277"/>
      <c r="N129" s="15"/>
    </row>
    <row r="130" spans="1:14" ht="18.75">
      <c r="A130" s="273"/>
      <c r="B130" s="233">
        <v>13</v>
      </c>
      <c r="C130" s="113" t="s">
        <v>1899</v>
      </c>
      <c r="D130" s="236">
        <v>72000</v>
      </c>
      <c r="E130" s="236"/>
      <c r="F130" s="236"/>
      <c r="G130" s="275">
        <v>72000</v>
      </c>
      <c r="H130" s="238" t="s">
        <v>54</v>
      </c>
      <c r="J130" s="277"/>
      <c r="N130" s="15"/>
    </row>
    <row r="131" spans="1:14" ht="18.75">
      <c r="A131" s="273" t="s">
        <v>1945</v>
      </c>
      <c r="B131" s="233" t="s">
        <v>1983</v>
      </c>
      <c r="C131" s="113" t="s">
        <v>1984</v>
      </c>
      <c r="D131" s="236"/>
      <c r="E131" s="236">
        <v>3000</v>
      </c>
      <c r="F131" s="236"/>
      <c r="G131" s="275">
        <f>G130-E131</f>
        <v>69000</v>
      </c>
      <c r="H131" s="238"/>
      <c r="J131" s="277"/>
      <c r="N131" s="15"/>
    </row>
    <row r="132" spans="1:14" ht="18.75">
      <c r="A132" s="273" t="s">
        <v>2208</v>
      </c>
      <c r="B132" s="233" t="s">
        <v>2207</v>
      </c>
      <c r="C132" s="113" t="s">
        <v>1984</v>
      </c>
      <c r="D132" s="236"/>
      <c r="E132" s="255">
        <v>46264</v>
      </c>
      <c r="F132" s="236"/>
      <c r="G132" s="275">
        <f>G131-E132</f>
        <v>22736</v>
      </c>
      <c r="H132" s="238"/>
      <c r="J132" s="277"/>
      <c r="N132" s="15"/>
    </row>
    <row r="133" spans="1:14" ht="18.75">
      <c r="A133" s="273"/>
      <c r="B133" s="233"/>
      <c r="C133" s="113"/>
      <c r="D133" s="236"/>
      <c r="E133" s="236"/>
      <c r="F133" s="236"/>
      <c r="G133" s="275"/>
      <c r="H133" s="238"/>
      <c r="J133" s="277"/>
      <c r="N133" s="15"/>
    </row>
    <row r="134" spans="1:14" ht="18.75">
      <c r="A134" s="273"/>
      <c r="B134" s="233">
        <v>14</v>
      </c>
      <c r="C134" s="113" t="s">
        <v>1902</v>
      </c>
      <c r="D134" s="236">
        <v>6300</v>
      </c>
      <c r="E134" s="236"/>
      <c r="F134" s="236"/>
      <c r="G134" s="275">
        <v>6300</v>
      </c>
      <c r="H134" s="238" t="s">
        <v>39</v>
      </c>
      <c r="J134" s="277"/>
      <c r="N134" s="15"/>
    </row>
    <row r="135" spans="1:14" ht="21">
      <c r="A135" s="273" t="s">
        <v>2764</v>
      </c>
      <c r="B135" s="233" t="s">
        <v>1958</v>
      </c>
      <c r="C135" s="113" t="s">
        <v>818</v>
      </c>
      <c r="D135" s="236"/>
      <c r="E135" s="236">
        <v>6300</v>
      </c>
      <c r="F135" s="236"/>
      <c r="G135" s="275">
        <v>0</v>
      </c>
      <c r="H135" s="238"/>
      <c r="J135" s="277"/>
      <c r="L135" s="35">
        <v>229.78</v>
      </c>
      <c r="N135" s="15"/>
    </row>
    <row r="136" spans="1:14" ht="21">
      <c r="A136" s="273"/>
      <c r="B136" s="233"/>
      <c r="C136" s="113"/>
      <c r="D136" s="236"/>
      <c r="E136" s="236"/>
      <c r="F136" s="236"/>
      <c r="G136" s="275"/>
      <c r="H136" s="238"/>
      <c r="J136" s="15">
        <v>18035</v>
      </c>
      <c r="L136" s="35">
        <v>150.73</v>
      </c>
      <c r="N136" s="15"/>
    </row>
    <row r="137" spans="1:14" ht="21">
      <c r="A137" s="273" t="s">
        <v>2765</v>
      </c>
      <c r="B137" s="233">
        <v>15</v>
      </c>
      <c r="C137" s="113" t="s">
        <v>2766</v>
      </c>
      <c r="D137" s="236">
        <v>27228</v>
      </c>
      <c r="E137" s="236"/>
      <c r="F137" s="236"/>
      <c r="G137" s="275">
        <v>27228</v>
      </c>
      <c r="H137" s="238" t="s">
        <v>708</v>
      </c>
      <c r="J137" s="15">
        <v>79997</v>
      </c>
      <c r="L137" s="35">
        <v>115.28</v>
      </c>
      <c r="N137" s="15"/>
    </row>
    <row r="138" spans="1:14" ht="21">
      <c r="A138" s="273" t="s">
        <v>2813</v>
      </c>
      <c r="B138" s="233" t="s">
        <v>2828</v>
      </c>
      <c r="C138" s="113" t="s">
        <v>2829</v>
      </c>
      <c r="D138" s="236"/>
      <c r="E138" s="301">
        <v>12580</v>
      </c>
      <c r="F138" s="236"/>
      <c r="G138" s="275">
        <f>G137-E138</f>
        <v>14648</v>
      </c>
      <c r="H138" s="238"/>
      <c r="J138" s="15"/>
      <c r="L138" s="35">
        <f>SUM(L135:L137)</f>
        <v>495.78999999999996</v>
      </c>
      <c r="N138" s="15"/>
    </row>
    <row r="139" spans="1:14" ht="18.75">
      <c r="A139" s="273"/>
      <c r="B139" s="233" t="s">
        <v>2831</v>
      </c>
      <c r="C139" s="113" t="s">
        <v>2830</v>
      </c>
      <c r="D139" s="236"/>
      <c r="E139" s="275">
        <v>9916</v>
      </c>
      <c r="F139" s="236"/>
      <c r="G139" s="275">
        <f>G138-E139</f>
        <v>4732</v>
      </c>
      <c r="H139" s="238"/>
      <c r="J139" s="15">
        <v>960</v>
      </c>
      <c r="N139" s="15"/>
    </row>
    <row r="140" spans="1:14" ht="18.75">
      <c r="A140" s="273"/>
      <c r="B140" s="233" t="s">
        <v>2833</v>
      </c>
      <c r="C140" s="113" t="s">
        <v>2832</v>
      </c>
      <c r="D140" s="236"/>
      <c r="E140" s="275">
        <v>2504</v>
      </c>
      <c r="F140" s="236"/>
      <c r="G140" s="275">
        <f>G139-E140</f>
        <v>2228</v>
      </c>
      <c r="H140" s="238"/>
      <c r="J140" s="15">
        <v>690</v>
      </c>
      <c r="K140" s="560">
        <f>J139-J140</f>
        <v>270</v>
      </c>
      <c r="N140" s="15"/>
    </row>
    <row r="141" spans="1:14" ht="18.75">
      <c r="A141" s="273"/>
      <c r="B141" s="233"/>
      <c r="C141" s="113"/>
      <c r="D141" s="236">
        <v>-2228</v>
      </c>
      <c r="E141" s="236"/>
      <c r="F141" s="236"/>
      <c r="G141" s="275">
        <f>G140+D141</f>
        <v>0</v>
      </c>
      <c r="H141" s="238"/>
      <c r="J141" s="15">
        <f>SUM(J136:J137)</f>
        <v>98032</v>
      </c>
      <c r="K141" s="34">
        <v>70804</v>
      </c>
      <c r="N141" s="15"/>
    </row>
    <row r="142" spans="1:14" ht="18.75">
      <c r="A142" s="273"/>
      <c r="B142" s="233"/>
      <c r="C142" s="113"/>
      <c r="D142" s="236"/>
      <c r="E142" s="236"/>
      <c r="F142" s="236"/>
      <c r="G142" s="275"/>
      <c r="H142" s="238"/>
      <c r="J142" s="15"/>
      <c r="N142" s="15"/>
    </row>
    <row r="143" spans="1:14" ht="18.75">
      <c r="A143" s="273"/>
      <c r="B143" s="233">
        <v>16</v>
      </c>
      <c r="C143" s="113" t="s">
        <v>2927</v>
      </c>
      <c r="D143" s="236">
        <v>32000</v>
      </c>
      <c r="E143" s="236"/>
      <c r="F143" s="236"/>
      <c r="G143" s="275">
        <v>32000</v>
      </c>
      <c r="H143" s="238" t="s">
        <v>2589</v>
      </c>
      <c r="J143" s="15"/>
      <c r="N143" s="15"/>
    </row>
    <row r="144" spans="1:14" ht="18.75">
      <c r="A144" s="273" t="s">
        <v>2903</v>
      </c>
      <c r="B144" s="233" t="s">
        <v>2928</v>
      </c>
      <c r="C144" s="113" t="s">
        <v>2801</v>
      </c>
      <c r="D144" s="236"/>
      <c r="E144" s="275">
        <v>17930</v>
      </c>
      <c r="F144" s="236"/>
      <c r="G144" s="275">
        <f>G143-E144</f>
        <v>14070</v>
      </c>
      <c r="H144" s="238"/>
      <c r="J144" s="15"/>
      <c r="N144" s="15"/>
    </row>
    <row r="145" spans="1:14" ht="18.75">
      <c r="A145" s="273" t="s">
        <v>2993</v>
      </c>
      <c r="B145" s="233" t="s">
        <v>3100</v>
      </c>
      <c r="C145" s="113" t="s">
        <v>720</v>
      </c>
      <c r="D145" s="236"/>
      <c r="E145" s="236">
        <v>2920</v>
      </c>
      <c r="F145" s="236"/>
      <c r="G145" s="275">
        <f>G144-E145</f>
        <v>11150</v>
      </c>
      <c r="H145" s="238"/>
      <c r="J145" s="15"/>
      <c r="N145" s="15"/>
    </row>
    <row r="146" spans="1:14" ht="18.75">
      <c r="A146" s="273" t="s">
        <v>3120</v>
      </c>
      <c r="B146" s="233" t="s">
        <v>3125</v>
      </c>
      <c r="C146" s="113" t="s">
        <v>3126</v>
      </c>
      <c r="D146" s="236"/>
      <c r="E146" s="236">
        <v>9500</v>
      </c>
      <c r="F146" s="236"/>
      <c r="G146" s="275">
        <f>G145-E146</f>
        <v>1650</v>
      </c>
      <c r="H146" s="238"/>
      <c r="J146" s="15"/>
      <c r="N146" s="15"/>
    </row>
    <row r="147" spans="1:14" ht="18.75">
      <c r="A147" s="273"/>
      <c r="B147" s="233"/>
      <c r="C147" s="113"/>
      <c r="D147" s="236"/>
      <c r="E147" s="236"/>
      <c r="F147" s="236"/>
      <c r="G147" s="275"/>
      <c r="H147" s="238"/>
      <c r="J147" s="15">
        <v>98032</v>
      </c>
      <c r="N147" s="15"/>
    </row>
    <row r="148" spans="1:14" ht="18.75">
      <c r="A148" s="278"/>
      <c r="B148" s="279">
        <v>17</v>
      </c>
      <c r="C148" s="280" t="s">
        <v>3157</v>
      </c>
      <c r="D148" s="58">
        <v>40500</v>
      </c>
      <c r="E148" s="58"/>
      <c r="F148" s="58"/>
      <c r="G148" s="505">
        <v>40500</v>
      </c>
      <c r="H148" s="281" t="s">
        <v>2787</v>
      </c>
      <c r="J148" s="15"/>
      <c r="N148" s="15"/>
    </row>
    <row r="149" spans="1:14" ht="18.75">
      <c r="A149" s="278" t="s">
        <v>3166</v>
      </c>
      <c r="B149" s="279" t="s">
        <v>3167</v>
      </c>
      <c r="C149" s="280" t="s">
        <v>3168</v>
      </c>
      <c r="D149" s="58"/>
      <c r="E149" s="58">
        <v>3380</v>
      </c>
      <c r="F149" s="58"/>
      <c r="G149" s="505">
        <f>G148-E149</f>
        <v>37120</v>
      </c>
      <c r="H149" s="281"/>
      <c r="J149" s="15"/>
      <c r="N149" s="15"/>
    </row>
    <row r="150" spans="1:14" ht="18.75">
      <c r="A150" s="278"/>
      <c r="B150" s="279"/>
      <c r="C150" s="280"/>
      <c r="D150" s="58"/>
      <c r="E150" s="58"/>
      <c r="F150" s="58"/>
      <c r="G150" s="505"/>
      <c r="H150" s="281"/>
      <c r="J150" s="15"/>
      <c r="N150" s="15"/>
    </row>
    <row r="151" spans="1:14" ht="18.75">
      <c r="A151" s="278"/>
      <c r="B151" s="279"/>
      <c r="C151" s="280"/>
      <c r="D151" s="58">
        <v>197988</v>
      </c>
      <c r="E151" s="58"/>
      <c r="F151" s="58"/>
      <c r="G151" s="505"/>
      <c r="H151" s="281"/>
      <c r="J151" s="15"/>
      <c r="N151" s="15"/>
    </row>
    <row r="152" spans="1:14" ht="18.75">
      <c r="A152" s="278"/>
      <c r="B152" s="279"/>
      <c r="C152" s="280"/>
      <c r="D152" s="58"/>
      <c r="E152" s="58"/>
      <c r="F152" s="58"/>
      <c r="G152" s="58"/>
      <c r="H152" s="281"/>
      <c r="J152" s="15">
        <v>27228</v>
      </c>
      <c r="N152" s="15"/>
    </row>
    <row r="153" spans="1:14" ht="19.5" thickBot="1">
      <c r="A153" s="282"/>
      <c r="B153" s="283"/>
      <c r="C153" s="284" t="s">
        <v>1126</v>
      </c>
      <c r="D153" s="285">
        <f>SUM(D8:D152)</f>
        <v>1700000</v>
      </c>
      <c r="E153" s="526">
        <f>SUM(E8:E152)</f>
        <v>1398176</v>
      </c>
      <c r="F153" s="285">
        <f>SUM(F6:F152)</f>
        <v>0</v>
      </c>
      <c r="G153" s="473">
        <f>D153-E153</f>
        <v>301824</v>
      </c>
      <c r="H153" s="286"/>
      <c r="J153" s="15">
        <f>J147-J152</f>
        <v>70804</v>
      </c>
      <c r="N153" s="15"/>
    </row>
    <row r="154" spans="4:14" ht="19.5" thickTop="1">
      <c r="D154" s="287"/>
      <c r="E154" s="287"/>
      <c r="F154" s="287"/>
      <c r="G154" s="287"/>
      <c r="J154" s="115"/>
      <c r="N154" s="15"/>
    </row>
    <row r="155" spans="4:10" ht="18.75">
      <c r="D155" s="513"/>
      <c r="E155" s="287"/>
      <c r="F155" s="287"/>
      <c r="G155" s="287"/>
      <c r="J155" s="1">
        <v>71074</v>
      </c>
    </row>
    <row r="156" spans="4:10" ht="18.75">
      <c r="D156" s="513"/>
      <c r="E156" s="583"/>
      <c r="F156" s="287"/>
      <c r="G156" s="287"/>
      <c r="J156" s="561">
        <v>32000</v>
      </c>
    </row>
    <row r="157" spans="4:10" ht="18.75">
      <c r="D157" s="560"/>
      <c r="J157" s="561">
        <f>J155-J156</f>
        <v>39074</v>
      </c>
    </row>
    <row r="158" spans="2:16" ht="21">
      <c r="B158" s="288"/>
      <c r="C158" s="288"/>
      <c r="D158" s="164"/>
      <c r="E158" s="288"/>
      <c r="F158" s="288"/>
      <c r="G158" s="549"/>
      <c r="J158" s="1"/>
      <c r="L158" s="81"/>
      <c r="O158" s="290"/>
      <c r="P158" s="45"/>
    </row>
    <row r="159" spans="2:16" ht="21">
      <c r="B159" s="291"/>
      <c r="C159" s="288"/>
      <c r="D159" s="164"/>
      <c r="E159" s="288"/>
      <c r="F159" s="288"/>
      <c r="G159" s="549"/>
      <c r="J159" s="1"/>
      <c r="L159" s="81"/>
      <c r="O159" s="290"/>
      <c r="P159" s="45"/>
    </row>
    <row r="160" spans="2:16" ht="19.5" thickBot="1">
      <c r="B160" s="288"/>
      <c r="C160" s="288"/>
      <c r="D160" s="292"/>
      <c r="E160" s="288"/>
      <c r="F160" s="288"/>
      <c r="G160" s="289"/>
      <c r="L160" s="81"/>
      <c r="O160" s="290"/>
      <c r="P160" s="45"/>
    </row>
    <row r="161" spans="2:16" ht="19.5" thickBot="1">
      <c r="B161" s="288"/>
      <c r="C161" s="288"/>
      <c r="D161" s="164"/>
      <c r="E161" s="288"/>
      <c r="F161" s="288"/>
      <c r="G161" s="289"/>
      <c r="L161" s="81"/>
      <c r="O161" s="293"/>
      <c r="P161" s="45"/>
    </row>
    <row r="162" spans="2:16" ht="19.5" thickBot="1">
      <c r="B162" s="288"/>
      <c r="C162" s="288"/>
      <c r="D162" s="294"/>
      <c r="E162" s="288"/>
      <c r="F162" s="288"/>
      <c r="G162" s="288"/>
      <c r="L162" s="295"/>
      <c r="O162" s="296"/>
      <c r="P162" s="45"/>
    </row>
  </sheetData>
  <sheetProtection/>
  <mergeCells count="2">
    <mergeCell ref="A1:G1"/>
    <mergeCell ref="A2:G2"/>
  </mergeCells>
  <printOptions/>
  <pageMargins left="0.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.7109375" style="242" customWidth="1"/>
    <col min="2" max="2" width="8.421875" style="242" customWidth="1"/>
    <col min="3" max="3" width="26.421875" style="242" customWidth="1"/>
    <col min="4" max="4" width="12.7109375" style="242" customWidth="1"/>
    <col min="5" max="5" width="12.28125" style="242" customWidth="1"/>
    <col min="6" max="6" width="9.8515625" style="242" customWidth="1"/>
    <col min="7" max="7" width="13.28125" style="242" customWidth="1"/>
    <col min="8" max="8" width="9.7109375" style="242" customWidth="1"/>
    <col min="9" max="9" width="9.140625" style="242" customWidth="1"/>
    <col min="10" max="10" width="11.28125" style="242" bestFit="1" customWidth="1"/>
    <col min="11" max="11" width="11.421875" style="242" bestFit="1" customWidth="1"/>
    <col min="12" max="12" width="10.28125" style="242" bestFit="1" customWidth="1"/>
    <col min="13" max="13" width="9.140625" style="242" customWidth="1"/>
    <col min="14" max="14" width="14.421875" style="242" customWidth="1"/>
    <col min="15" max="15" width="9.140625" style="242" customWidth="1"/>
    <col min="16" max="16" width="12.28125" style="242" customWidth="1"/>
    <col min="17" max="17" width="11.140625" style="242" customWidth="1"/>
    <col min="18" max="16384" width="9.140625" style="242" customWidth="1"/>
  </cols>
  <sheetData>
    <row r="1" spans="1:8" ht="18.75">
      <c r="A1" s="240"/>
      <c r="B1" s="240"/>
      <c r="C1" s="240"/>
      <c r="D1" s="226" t="s">
        <v>685</v>
      </c>
      <c r="E1" s="240"/>
      <c r="F1" s="240"/>
      <c r="G1" s="240"/>
      <c r="H1" s="240"/>
    </row>
    <row r="2" spans="1:8" ht="17.25">
      <c r="A2" s="240" t="s">
        <v>3136</v>
      </c>
      <c r="B2" s="240"/>
      <c r="C2" s="240"/>
      <c r="D2" s="240"/>
      <c r="E2" s="240"/>
      <c r="F2" s="240"/>
      <c r="G2" s="240"/>
      <c r="H2" s="240" t="s">
        <v>702</v>
      </c>
    </row>
    <row r="3" spans="1:14" ht="17.25">
      <c r="A3" s="240" t="s">
        <v>32</v>
      </c>
      <c r="B3" s="240"/>
      <c r="C3" s="240"/>
      <c r="D3" s="240"/>
      <c r="E3" s="240"/>
      <c r="F3" s="240"/>
      <c r="G3" s="240"/>
      <c r="H3" s="240"/>
      <c r="N3" s="299"/>
    </row>
    <row r="4" spans="1:14" ht="17.25">
      <c r="A4" s="244" t="s">
        <v>34</v>
      </c>
      <c r="B4" s="244" t="s">
        <v>18</v>
      </c>
      <c r="C4" s="245" t="s">
        <v>4</v>
      </c>
      <c r="D4" s="246" t="s">
        <v>33</v>
      </c>
      <c r="E4" s="246" t="s">
        <v>1</v>
      </c>
      <c r="F4" s="246" t="s">
        <v>106</v>
      </c>
      <c r="G4" s="247" t="s">
        <v>2</v>
      </c>
      <c r="H4" s="245" t="s">
        <v>3</v>
      </c>
      <c r="N4" s="299"/>
    </row>
    <row r="5" spans="1:14" ht="17.25">
      <c r="A5" s="248"/>
      <c r="B5" s="248"/>
      <c r="C5" s="249"/>
      <c r="D5" s="250" t="s">
        <v>0</v>
      </c>
      <c r="E5" s="250"/>
      <c r="F5" s="250" t="s">
        <v>100</v>
      </c>
      <c r="G5" s="251"/>
      <c r="H5" s="252" t="s">
        <v>37</v>
      </c>
      <c r="N5" s="299"/>
    </row>
    <row r="6" spans="1:14" ht="17.25">
      <c r="A6" s="300" t="s">
        <v>1264</v>
      </c>
      <c r="B6" s="254" t="s">
        <v>1265</v>
      </c>
      <c r="C6" s="237" t="s">
        <v>686</v>
      </c>
      <c r="D6" s="301">
        <v>15619000</v>
      </c>
      <c r="E6" s="301"/>
      <c r="F6" s="255"/>
      <c r="G6" s="302">
        <v>15619000</v>
      </c>
      <c r="H6" s="297" t="s">
        <v>51</v>
      </c>
      <c r="N6" s="299"/>
    </row>
    <row r="7" spans="1:14" ht="17.25">
      <c r="A7" s="253" t="s">
        <v>1356</v>
      </c>
      <c r="B7" s="253" t="s">
        <v>1364</v>
      </c>
      <c r="C7" s="113" t="s">
        <v>1358</v>
      </c>
      <c r="D7" s="255"/>
      <c r="E7" s="256">
        <v>3824498.86</v>
      </c>
      <c r="F7" s="255"/>
      <c r="G7" s="257">
        <f aca="true" t="shared" si="0" ref="G7:G14">G6-E7</f>
        <v>11794501.14</v>
      </c>
      <c r="H7" s="260"/>
      <c r="N7" s="299"/>
    </row>
    <row r="8" spans="1:14" ht="17.25">
      <c r="A8" s="253" t="s">
        <v>1461</v>
      </c>
      <c r="B8" s="254" t="s">
        <v>1481</v>
      </c>
      <c r="C8" s="113" t="s">
        <v>1465</v>
      </c>
      <c r="D8" s="303"/>
      <c r="E8" s="262">
        <v>1930780.32</v>
      </c>
      <c r="F8" s="255"/>
      <c r="G8" s="257">
        <f t="shared" si="0"/>
        <v>9863720.82</v>
      </c>
      <c r="H8" s="260"/>
      <c r="N8" s="299"/>
    </row>
    <row r="9" spans="1:14" ht="17.25">
      <c r="A9" s="253" t="s">
        <v>1628</v>
      </c>
      <c r="B9" s="254" t="s">
        <v>1643</v>
      </c>
      <c r="C9" s="113" t="s">
        <v>1593</v>
      </c>
      <c r="D9" s="255"/>
      <c r="E9" s="256">
        <v>1887778.39</v>
      </c>
      <c r="F9" s="255"/>
      <c r="G9" s="257">
        <f t="shared" si="0"/>
        <v>7975942.430000001</v>
      </c>
      <c r="H9" s="260"/>
      <c r="N9" s="299"/>
    </row>
    <row r="10" spans="1:16" ht="17.25">
      <c r="A10" s="253" t="s">
        <v>1718</v>
      </c>
      <c r="B10" s="254" t="s">
        <v>730</v>
      </c>
      <c r="C10" s="239" t="s">
        <v>1724</v>
      </c>
      <c r="D10" s="255"/>
      <c r="E10" s="256">
        <v>36793.55</v>
      </c>
      <c r="F10" s="255"/>
      <c r="G10" s="257">
        <f t="shared" si="0"/>
        <v>7939148.880000001</v>
      </c>
      <c r="H10" s="260"/>
      <c r="P10" s="304"/>
    </row>
    <row r="11" spans="1:16" ht="17.25">
      <c r="A11" s="300" t="s">
        <v>1849</v>
      </c>
      <c r="B11" s="261" t="s">
        <v>1884</v>
      </c>
      <c r="C11" s="239" t="s">
        <v>1880</v>
      </c>
      <c r="D11" s="255"/>
      <c r="E11" s="256">
        <v>1836810</v>
      </c>
      <c r="F11" s="255"/>
      <c r="G11" s="257">
        <f t="shared" si="0"/>
        <v>6102338.880000001</v>
      </c>
      <c r="H11" s="260"/>
      <c r="P11" s="304"/>
    </row>
    <row r="12" spans="1:16" ht="17.25">
      <c r="A12" s="253" t="s">
        <v>2010</v>
      </c>
      <c r="B12" s="261" t="s">
        <v>2018</v>
      </c>
      <c r="C12" s="239" t="s">
        <v>2011</v>
      </c>
      <c r="D12" s="255"/>
      <c r="E12" s="256">
        <v>1846680.97</v>
      </c>
      <c r="F12" s="255"/>
      <c r="G12" s="257">
        <f t="shared" si="0"/>
        <v>4255657.910000001</v>
      </c>
      <c r="H12" s="260"/>
      <c r="P12" s="304"/>
    </row>
    <row r="13" spans="1:16" ht="17.25">
      <c r="A13" s="253" t="s">
        <v>2023</v>
      </c>
      <c r="B13" s="261" t="s">
        <v>2022</v>
      </c>
      <c r="C13" s="239" t="s">
        <v>2024</v>
      </c>
      <c r="D13" s="255"/>
      <c r="E13" s="256">
        <v>39483.87</v>
      </c>
      <c r="F13" s="255"/>
      <c r="G13" s="257">
        <f t="shared" si="0"/>
        <v>4216174.040000001</v>
      </c>
      <c r="H13" s="258"/>
      <c r="P13" s="304"/>
    </row>
    <row r="14" spans="1:18" ht="17.25">
      <c r="A14" s="253" t="s">
        <v>1668</v>
      </c>
      <c r="B14" s="254">
        <v>10075362</v>
      </c>
      <c r="C14" s="113" t="s">
        <v>2036</v>
      </c>
      <c r="D14" s="255"/>
      <c r="E14" s="255">
        <v>-17316.77</v>
      </c>
      <c r="F14" s="255"/>
      <c r="G14" s="257">
        <f t="shared" si="0"/>
        <v>4233490.8100000005</v>
      </c>
      <c r="H14" s="258"/>
      <c r="J14" s="305"/>
      <c r="K14" s="305"/>
      <c r="L14" s="305"/>
      <c r="M14" s="305"/>
      <c r="N14" s="306"/>
      <c r="O14" s="305"/>
      <c r="P14" s="307"/>
      <c r="Q14" s="305"/>
      <c r="R14" s="305"/>
    </row>
    <row r="15" spans="1:18" ht="17.25">
      <c r="A15" s="253" t="s">
        <v>2049</v>
      </c>
      <c r="B15" s="261" t="s">
        <v>2061</v>
      </c>
      <c r="C15" s="237" t="s">
        <v>2048</v>
      </c>
      <c r="D15" s="255">
        <v>6178000</v>
      </c>
      <c r="E15" s="255"/>
      <c r="F15" s="255"/>
      <c r="G15" s="257">
        <f>G14+D15</f>
        <v>10411490.81</v>
      </c>
      <c r="H15" s="258"/>
      <c r="J15" s="305"/>
      <c r="K15" s="305"/>
      <c r="L15" s="305"/>
      <c r="M15" s="305"/>
      <c r="N15" s="306"/>
      <c r="O15" s="305"/>
      <c r="P15" s="307"/>
      <c r="Q15" s="305"/>
      <c r="R15" s="305"/>
    </row>
    <row r="16" spans="1:18" ht="17.25">
      <c r="A16" s="253" t="s">
        <v>2263</v>
      </c>
      <c r="B16" s="254" t="s">
        <v>2296</v>
      </c>
      <c r="C16" s="239" t="s">
        <v>2295</v>
      </c>
      <c r="D16" s="255"/>
      <c r="E16" s="255">
        <v>1854810</v>
      </c>
      <c r="F16" s="255"/>
      <c r="G16" s="257">
        <f>G15-E16</f>
        <v>8556680.81</v>
      </c>
      <c r="H16" s="258"/>
      <c r="J16" s="305"/>
      <c r="K16" s="305"/>
      <c r="L16" s="305"/>
      <c r="M16" s="305"/>
      <c r="N16" s="306"/>
      <c r="O16" s="305"/>
      <c r="P16" s="307"/>
      <c r="Q16" s="305"/>
      <c r="R16" s="305"/>
    </row>
    <row r="17" spans="1:18" ht="17.25">
      <c r="A17" s="253" t="s">
        <v>2377</v>
      </c>
      <c r="B17" s="261"/>
      <c r="C17" s="113" t="s">
        <v>2378</v>
      </c>
      <c r="D17" s="255"/>
      <c r="E17" s="255">
        <v>-1210</v>
      </c>
      <c r="F17" s="255"/>
      <c r="G17" s="257">
        <f>G16-E17</f>
        <v>8557890.81</v>
      </c>
      <c r="H17" s="258"/>
      <c r="J17" s="305"/>
      <c r="K17" s="305"/>
      <c r="L17" s="305"/>
      <c r="M17" s="305"/>
      <c r="N17" s="306"/>
      <c r="O17" s="305"/>
      <c r="P17" s="307"/>
      <c r="Q17" s="305"/>
      <c r="R17" s="305"/>
    </row>
    <row r="18" spans="1:18" ht="17.25">
      <c r="A18" s="253" t="s">
        <v>2445</v>
      </c>
      <c r="B18" s="261" t="s">
        <v>2477</v>
      </c>
      <c r="C18" s="239" t="s">
        <v>2478</v>
      </c>
      <c r="D18" s="255"/>
      <c r="E18" s="255">
        <v>1926810</v>
      </c>
      <c r="F18" s="255"/>
      <c r="G18" s="257">
        <f>G17-E18</f>
        <v>6631080.8100000005</v>
      </c>
      <c r="H18" s="258"/>
      <c r="J18" s="305"/>
      <c r="K18" s="305"/>
      <c r="L18" s="305"/>
      <c r="M18" s="305"/>
      <c r="N18" s="306"/>
      <c r="O18" s="305"/>
      <c r="P18" s="307"/>
      <c r="Q18" s="305"/>
      <c r="R18" s="305"/>
    </row>
    <row r="19" spans="1:18" ht="17.25">
      <c r="A19" s="253" t="s">
        <v>2706</v>
      </c>
      <c r="B19" s="254" t="s">
        <v>2726</v>
      </c>
      <c r="C19" s="239" t="s">
        <v>2720</v>
      </c>
      <c r="D19" s="257"/>
      <c r="E19" s="257">
        <v>1926187</v>
      </c>
      <c r="F19" s="257"/>
      <c r="G19" s="257">
        <f>G18-E19</f>
        <v>4704893.8100000005</v>
      </c>
      <c r="H19" s="258"/>
      <c r="J19" s="305"/>
      <c r="K19" s="305"/>
      <c r="L19" s="305"/>
      <c r="M19" s="305"/>
      <c r="N19" s="306"/>
      <c r="O19" s="305"/>
      <c r="P19" s="307"/>
      <c r="Q19" s="305"/>
      <c r="R19" s="305"/>
    </row>
    <row r="20" spans="1:18" ht="17.25">
      <c r="A20" s="253" t="s">
        <v>2999</v>
      </c>
      <c r="B20" s="254" t="s">
        <v>3010</v>
      </c>
      <c r="C20" s="239" t="s">
        <v>3003</v>
      </c>
      <c r="D20" s="255"/>
      <c r="E20" s="255">
        <v>1908120</v>
      </c>
      <c r="F20" s="255"/>
      <c r="G20" s="257">
        <f>G19-E20</f>
        <v>2796773.8100000005</v>
      </c>
      <c r="H20" s="258"/>
      <c r="J20" s="305"/>
      <c r="K20" s="305"/>
      <c r="L20" s="305"/>
      <c r="M20" s="305"/>
      <c r="N20" s="306"/>
      <c r="O20" s="305"/>
      <c r="P20" s="307"/>
      <c r="Q20" s="305"/>
      <c r="R20" s="305"/>
    </row>
    <row r="21" spans="1:18" ht="17.25">
      <c r="A21" s="253"/>
      <c r="B21" s="261"/>
      <c r="C21" s="239"/>
      <c r="D21" s="255"/>
      <c r="E21" s="255"/>
      <c r="F21" s="255"/>
      <c r="G21" s="255"/>
      <c r="H21" s="258"/>
      <c r="J21" s="305"/>
      <c r="K21" s="305"/>
      <c r="L21" s="305"/>
      <c r="M21" s="305"/>
      <c r="N21" s="306"/>
      <c r="O21" s="305"/>
      <c r="P21" s="307"/>
      <c r="Q21" s="305"/>
      <c r="R21" s="305"/>
    </row>
    <row r="22" spans="1:18" ht="17.25">
      <c r="A22" s="253"/>
      <c r="B22" s="261"/>
      <c r="C22" s="239"/>
      <c r="D22" s="255"/>
      <c r="E22" s="255"/>
      <c r="F22" s="255"/>
      <c r="G22" s="255"/>
      <c r="H22" s="258"/>
      <c r="J22" s="305"/>
      <c r="K22" s="305"/>
      <c r="L22" s="305"/>
      <c r="M22" s="305"/>
      <c r="N22" s="306"/>
      <c r="O22" s="305"/>
      <c r="P22" s="307"/>
      <c r="Q22" s="305"/>
      <c r="R22" s="305"/>
    </row>
    <row r="23" spans="1:18" ht="17.25">
      <c r="A23" s="253"/>
      <c r="B23" s="261"/>
      <c r="C23" s="239"/>
      <c r="D23" s="255"/>
      <c r="E23" s="255"/>
      <c r="F23" s="255"/>
      <c r="G23" s="255"/>
      <c r="H23" s="258"/>
      <c r="J23" s="305"/>
      <c r="K23" s="305"/>
      <c r="L23" s="305"/>
      <c r="M23" s="305"/>
      <c r="N23" s="306"/>
      <c r="O23" s="305"/>
      <c r="P23" s="307"/>
      <c r="Q23" s="305"/>
      <c r="R23" s="305"/>
    </row>
    <row r="24" spans="1:18" ht="17.25">
      <c r="A24" s="253"/>
      <c r="B24" s="261"/>
      <c r="C24" s="239"/>
      <c r="D24" s="255"/>
      <c r="E24" s="255"/>
      <c r="F24" s="432"/>
      <c r="G24" s="255"/>
      <c r="H24" s="258"/>
      <c r="J24" s="305"/>
      <c r="K24" s="305"/>
      <c r="L24" s="305"/>
      <c r="M24" s="305"/>
      <c r="N24" s="306"/>
      <c r="O24" s="305"/>
      <c r="P24" s="307"/>
      <c r="Q24" s="305"/>
      <c r="R24" s="305"/>
    </row>
    <row r="25" spans="1:18" ht="17.25">
      <c r="A25" s="253"/>
      <c r="B25" s="261"/>
      <c r="C25" s="239"/>
      <c r="D25" s="255"/>
      <c r="E25" s="255"/>
      <c r="F25" s="255"/>
      <c r="G25" s="255"/>
      <c r="H25" s="258"/>
      <c r="J25" s="305"/>
      <c r="K25" s="305"/>
      <c r="L25" s="305"/>
      <c r="M25" s="305"/>
      <c r="N25" s="306"/>
      <c r="O25" s="305"/>
      <c r="P25" s="307"/>
      <c r="Q25" s="305"/>
      <c r="R25" s="305"/>
    </row>
    <row r="26" spans="1:18" ht="17.25">
      <c r="A26" s="253"/>
      <c r="B26" s="261"/>
      <c r="C26" s="239"/>
      <c r="D26" s="308"/>
      <c r="E26" s="308"/>
      <c r="F26" s="308"/>
      <c r="G26" s="309"/>
      <c r="H26" s="258"/>
      <c r="J26" s="305"/>
      <c r="K26" s="305"/>
      <c r="L26" s="305"/>
      <c r="M26" s="305"/>
      <c r="N26" s="306"/>
      <c r="O26" s="305"/>
      <c r="P26" s="307"/>
      <c r="Q26" s="305"/>
      <c r="R26" s="305"/>
    </row>
    <row r="27" spans="1:18" ht="18" thickBot="1">
      <c r="A27" s="253"/>
      <c r="B27" s="310"/>
      <c r="C27" s="298" t="s">
        <v>49</v>
      </c>
      <c r="D27" s="349">
        <f>SUM(D6:D26)</f>
        <v>21797000</v>
      </c>
      <c r="E27" s="349">
        <f>SUM(E6:E26)</f>
        <v>19000226.189999998</v>
      </c>
      <c r="F27" s="431">
        <f>SUM(F6:F26)</f>
        <v>0</v>
      </c>
      <c r="G27" s="311">
        <f>D27-E27-F27</f>
        <v>2796773.8100000024</v>
      </c>
      <c r="H27" s="258"/>
      <c r="J27" s="305"/>
      <c r="K27" s="305"/>
      <c r="L27" s="305"/>
      <c r="M27" s="305"/>
      <c r="N27" s="306"/>
      <c r="O27" s="305"/>
      <c r="P27" s="307"/>
      <c r="Q27" s="305"/>
      <c r="R27" s="305"/>
    </row>
    <row r="28" spans="2:18" ht="18" thickTop="1">
      <c r="B28" s="312"/>
      <c r="D28" s="242" t="s">
        <v>472</v>
      </c>
      <c r="J28" s="305"/>
      <c r="K28" s="306"/>
      <c r="L28" s="305"/>
      <c r="M28" s="305"/>
      <c r="N28" s="306"/>
      <c r="O28" s="305"/>
      <c r="P28" s="307"/>
      <c r="Q28" s="305"/>
      <c r="R28" s="305"/>
    </row>
    <row r="29" spans="10:18" ht="17.25">
      <c r="J29" s="305"/>
      <c r="K29" s="305"/>
      <c r="L29" s="305"/>
      <c r="M29" s="305"/>
      <c r="N29" s="313"/>
      <c r="O29" s="305"/>
      <c r="P29" s="305"/>
      <c r="Q29" s="305"/>
      <c r="R29" s="305"/>
    </row>
    <row r="30" spans="10:18" ht="17.25">
      <c r="J30" s="305"/>
      <c r="K30" s="305"/>
      <c r="L30" s="305"/>
      <c r="M30" s="305"/>
      <c r="N30" s="305"/>
      <c r="O30" s="305"/>
      <c r="P30" s="305"/>
      <c r="Q30" s="305"/>
      <c r="R30" s="305"/>
    </row>
    <row r="31" ht="17.25">
      <c r="D31" s="299"/>
    </row>
    <row r="32" ht="17.25">
      <c r="D32" s="299"/>
    </row>
    <row r="33" ht="17.25">
      <c r="D33" s="299"/>
    </row>
    <row r="34" ht="17.25">
      <c r="D34" s="306"/>
    </row>
    <row r="35" ht="17.25">
      <c r="D35" s="306"/>
    </row>
    <row r="37" ht="17.25">
      <c r="D37" s="314"/>
    </row>
  </sheetData>
  <sheetProtection/>
  <printOptions/>
  <pageMargins left="0.32" right="0.15" top="0.14" bottom="0.14" header="0.14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2018-08-06T10:02:14Z</cp:lastPrinted>
  <dcterms:created xsi:type="dcterms:W3CDTF">2011-10-16T03:43:31Z</dcterms:created>
  <dcterms:modified xsi:type="dcterms:W3CDTF">2018-08-07T10:09:38Z</dcterms:modified>
  <cp:category/>
  <cp:version/>
  <cp:contentType/>
  <cp:contentStatus/>
</cp:coreProperties>
</file>