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655" windowWidth="11355" windowHeight="3030" activeTab="27"/>
  </bookViews>
  <sheets>
    <sheet name="%ปี2562" sheetId="1" r:id="rId1"/>
    <sheet name="%ปี62 งบ (2)" sheetId="2" r:id="rId2"/>
    <sheet name="งบประจำคุม 1ล้าน" sheetId="3" r:id="rId3"/>
    <sheet name="สำรองฯ" sheetId="4" r:id="rId4"/>
    <sheet name="ของบประจำเพิ่ม" sheetId="5" r:id="rId5"/>
    <sheet name="งบโครงการ1ล้าน(แรก) รหัส002" sheetId="6" r:id="rId6"/>
    <sheet name="งบโครงการ1ล้าน(แรก) รหัส001" sheetId="7" r:id="rId7"/>
    <sheet name="พนง.ราชการ" sheetId="8" r:id="rId8"/>
    <sheet name="39002ค่าจ้าง-ตอบแทน" sheetId="9" r:id="rId9"/>
    <sheet name="ยาม.แม่บ้าน+จ้างนักการ39002" sheetId="10" r:id="rId10"/>
    <sheet name="26004ครูพี่เลี้ยง" sheetId="11" r:id="rId11"/>
    <sheet name="ครูแผ่นดิน280410" sheetId="12" r:id="rId12"/>
    <sheet name="สมทบกองทุนลูกจ้าง" sheetId="13" r:id="rId13"/>
    <sheet name="ค่าเช่าบ้าน-ประกันสังคม" sheetId="14" r:id="rId14"/>
    <sheet name="รหัส39001ก่อนฯ" sheetId="15" r:id="rId15"/>
    <sheet name="รหัส39002ใหญ่" sheetId="16" r:id="rId16"/>
    <sheet name="รหัส32031..NT" sheetId="17" r:id="rId17"/>
    <sheet name="รหัส32031.ปฐมวัย12รร" sheetId="18" r:id="rId18"/>
    <sheet name="DLTVรหัส33061" sheetId="19" r:id="rId19"/>
    <sheet name="รหัส33061 (2)" sheetId="20" r:id="rId20"/>
    <sheet name="รหัส33062" sheetId="21" r:id="rId21"/>
    <sheet name="รหัส39007" sheetId="22" r:id="rId22"/>
    <sheet name="61037รหัส" sheetId="23" r:id="rId23"/>
    <sheet name="39004รหัสเรียนรวม" sheetId="24" r:id="rId24"/>
    <sheet name="งบยาเสพติด06036" sheetId="25" r:id="rId25"/>
    <sheet name="ค่าเช่าเน็ต39002" sheetId="26" r:id="rId26"/>
    <sheet name="ค่าพาหนะรหัส33061" sheetId="27" r:id="rId27"/>
    <sheet name="อุดหนุนร.ร." sheetId="28" r:id="rId28"/>
  </sheets>
  <definedNames>
    <definedName name="_xlnm.Print_Titles" localSheetId="10">'26004ครูพี่เลี้ยง'!$4:$5</definedName>
    <definedName name="_xlnm.Print_Titles" localSheetId="8">'39002ค่าจ้าง-ตอบแทน'!$4:$5</definedName>
    <definedName name="_xlnm.Print_Titles" localSheetId="23">'39004รหัสเรียนรวม'!$5:$6</definedName>
    <definedName name="_xlnm.Print_Titles" localSheetId="22">'61037รหัส'!$5:$6</definedName>
    <definedName name="_xlnm.Print_Titles" localSheetId="18">'DLTVรหัส33061'!$5:$6</definedName>
    <definedName name="_xlnm.Print_Titles" localSheetId="4">'ของบประจำเพิ่ม'!$5:$6</definedName>
    <definedName name="_xlnm.Print_Titles" localSheetId="11">'ครูแผ่นดิน280410'!$4:$5</definedName>
    <definedName name="_xlnm.Print_Titles" localSheetId="25">'ค่าเช่าเน็ต39002'!$5:$6</definedName>
    <definedName name="_xlnm.Print_Titles" localSheetId="13">'ค่าเช่าบ้าน-ประกันสังคม'!$5:$6</definedName>
    <definedName name="_xlnm.Print_Titles" localSheetId="26">'ค่าพาหนะรหัส33061'!$5:$6</definedName>
    <definedName name="_xlnm.Print_Titles" localSheetId="6">'งบโครงการ1ล้าน(แรก) รหัส001'!$4:$5</definedName>
    <definedName name="_xlnm.Print_Titles" localSheetId="5">'งบโครงการ1ล้าน(แรก) รหัส002'!$4:$5</definedName>
    <definedName name="_xlnm.Print_Titles" localSheetId="2">'งบประจำคุม 1ล้าน'!$4:$5</definedName>
    <definedName name="_xlnm.Print_Titles" localSheetId="24">'งบยาเสพติด06036'!$5:$6</definedName>
    <definedName name="_xlnm.Print_Titles" localSheetId="7">'พนง.ราชการ'!$4:$5</definedName>
    <definedName name="_xlnm.Print_Titles" localSheetId="9">'ยาม.แม่บ้าน+จ้างนักการ39002'!$4:$5</definedName>
    <definedName name="_xlnm.Print_Titles" localSheetId="16">'รหัส32031..NT'!$4:$5</definedName>
    <definedName name="_xlnm.Print_Titles" localSheetId="17">'รหัส32031.ปฐมวัย12รร'!$5:$6</definedName>
    <definedName name="_xlnm.Print_Titles" localSheetId="19">'รหัส33061 (2)'!$5:$6</definedName>
    <definedName name="_xlnm.Print_Titles" localSheetId="20">'รหัส33062'!$5:$6</definedName>
    <definedName name="_xlnm.Print_Titles" localSheetId="14">'รหัส39001ก่อนฯ'!$5:$6</definedName>
    <definedName name="_xlnm.Print_Titles" localSheetId="15">'รหัส39002ใหญ่'!$4:$5</definedName>
    <definedName name="_xlnm.Print_Titles" localSheetId="21">'รหัส39007'!$5:$6</definedName>
    <definedName name="_xlnm.Print_Titles" localSheetId="12">'สมทบกองทุนลูกจ้าง'!$4:$5</definedName>
    <definedName name="_xlnm.Print_Titles" localSheetId="3">'สำรองฯ'!$4:$5</definedName>
    <definedName name="_xlnm.Print_Titles" localSheetId="27">'อุดหนุนร.ร.'!$4:$5</definedName>
  </definedNames>
  <calcPr fullCalcOnLoad="1"/>
</workbook>
</file>

<file path=xl/sharedStrings.xml><?xml version="1.0" encoding="utf-8"?>
<sst xmlns="http://schemas.openxmlformats.org/spreadsheetml/2006/main" count="2682" uniqueCount="1201">
  <si>
    <t>ประจำงวด</t>
  </si>
  <si>
    <t>เบิก</t>
  </si>
  <si>
    <t>คงเหลือ</t>
  </si>
  <si>
    <t>หมายเหตุ</t>
  </si>
  <si>
    <t>รายการ</t>
  </si>
  <si>
    <t>งบดำเนินงาน</t>
  </si>
  <si>
    <t>รวม</t>
  </si>
  <si>
    <t xml:space="preserve"> </t>
  </si>
  <si>
    <t>ที่</t>
  </si>
  <si>
    <t>งบประมาณ</t>
  </si>
  <si>
    <t>ร้อยละ</t>
  </si>
  <si>
    <t>การเบิกจ่าย</t>
  </si>
  <si>
    <t>ที่เอกสาร</t>
  </si>
  <si>
    <t>สพป.เพชรบูรณ์  เขต  3</t>
  </si>
  <si>
    <t xml:space="preserve">                                                    สำนักงานเขตพื้นที่การศึกษาประถมศึกษาเพชรบูรณ์ เขต 3</t>
  </si>
  <si>
    <t>เงิน</t>
  </si>
  <si>
    <t xml:space="preserve"> ว.ด.ป.</t>
  </si>
  <si>
    <t>ผู้รับผิดชอบ</t>
  </si>
  <si>
    <t>ศน.ปัณณธร</t>
  </si>
  <si>
    <t>สุระศักดิ์</t>
  </si>
  <si>
    <t>รวมทั้ง1-5</t>
  </si>
  <si>
    <t xml:space="preserve">                     รัฐบาลกำหนดเป้าหมายการเบิกจ่าย  ณ  สิ้นแต่ละไตรมาส    ดังนี้</t>
  </si>
  <si>
    <t>รายจ่ายงบลงทุน</t>
  </si>
  <si>
    <t>ศน.พัชรินทร์</t>
  </si>
  <si>
    <t>เงินอนุมัติ</t>
  </si>
  <si>
    <t>ก่อหนี้ผูกพัน</t>
  </si>
  <si>
    <t>( PO )</t>
  </si>
  <si>
    <t>บ้านสามัคคีพัฒนา</t>
  </si>
  <si>
    <t>บ้านเขาสูงราษฎร์บำรุง</t>
  </si>
  <si>
    <t>รัฐประชานุสรณ์</t>
  </si>
  <si>
    <t>บ้านซับสามัคคี</t>
  </si>
  <si>
    <t>PO</t>
  </si>
  <si>
    <t>ในมือ</t>
  </si>
  <si>
    <t>Po</t>
  </si>
  <si>
    <t>PO/</t>
  </si>
  <si>
    <t>ประชา</t>
  </si>
  <si>
    <t>ชุมชนบ้านโคกสะอาด</t>
  </si>
  <si>
    <t>รวมเงิน</t>
  </si>
  <si>
    <t>เบิกจ่าย</t>
  </si>
  <si>
    <t>รร.อนุบาลศรีเทพ</t>
  </si>
  <si>
    <t>รร.บ้านซับไม้แดง</t>
  </si>
  <si>
    <t>รร.บ้านรวมทรัพย์</t>
  </si>
  <si>
    <t>รร.บ้านบึงสามพัน</t>
  </si>
  <si>
    <t>บ้านหนองกระทุ่ม</t>
  </si>
  <si>
    <t>บ้านฟุบสะแก</t>
  </si>
  <si>
    <t>บ้านหนองสะแก</t>
  </si>
  <si>
    <t>บ้านซับกระโซ่</t>
  </si>
  <si>
    <t>บ้านแสงมณีวิทยา</t>
  </si>
  <si>
    <t>บ้านหนองสะแกสี่</t>
  </si>
  <si>
    <t>บ้านหนองสรวง</t>
  </si>
  <si>
    <t>บ้านท่าไม้ทอง</t>
  </si>
  <si>
    <t>บ้านวังขาม</t>
  </si>
  <si>
    <t>บ้านพงษ์เพชรอนุสรณ์</t>
  </si>
  <si>
    <t>ชุมชนบ้านท่าเสา</t>
  </si>
  <si>
    <t>บ้านตะกุดงาม</t>
  </si>
  <si>
    <t>บ้านคลองกรวด</t>
  </si>
  <si>
    <t>บ้านเนินสมบูรณ์</t>
  </si>
  <si>
    <t>บ้านบึงสามพัน</t>
  </si>
  <si>
    <t>บ้านซับสมพงษ์</t>
  </si>
  <si>
    <t>บ้านกันจุ</t>
  </si>
  <si>
    <t>บ้านโคกรังน้อย</t>
  </si>
  <si>
    <t>บ้านปากตก</t>
  </si>
  <si>
    <t>ชุมชนบ้านวังพิกุล</t>
  </si>
  <si>
    <t>ชุมชนบ้านพุเตย</t>
  </si>
  <si>
    <t>บ้านบ่อรัง</t>
  </si>
  <si>
    <t>บ้านพุขาม</t>
  </si>
  <si>
    <t>บ้านรวมทรัพย์</t>
  </si>
  <si>
    <t>บ้านศรีมงคล</t>
  </si>
  <si>
    <t>บ้านเขาพลวง</t>
  </si>
  <si>
    <t>บ้านห้วยทราย</t>
  </si>
  <si>
    <t>บ้านคลองตะคร้อ</t>
  </si>
  <si>
    <t>บ้านทรัพย์เกษตร</t>
  </si>
  <si>
    <t>บ้านลำตะคร้อ</t>
  </si>
  <si>
    <t>บ้านโป่งบุญเจริญ</t>
  </si>
  <si>
    <t>บ้านซับไม้แดง</t>
  </si>
  <si>
    <t>บ้านท่าโรง</t>
  </si>
  <si>
    <t>บ้านโพทะเลประชาสรรค์</t>
  </si>
  <si>
    <t>บ้านวังลึก</t>
  </si>
  <si>
    <t>บ้านซับน้อย</t>
  </si>
  <si>
    <t>บ้านหนองบัวทอง</t>
  </si>
  <si>
    <t>บ้านคลองดู่</t>
  </si>
  <si>
    <t>บ้านเนินถาวร</t>
  </si>
  <si>
    <t>บ้านนาเฉลียงใต้</t>
  </si>
  <si>
    <t>บ้านสระเกษ</t>
  </si>
  <si>
    <t>บ้านสันเจริญโป่งสะทอน</t>
  </si>
  <si>
    <t>บ้านท่าด้วง</t>
  </si>
  <si>
    <t>บ้านสระกรวด</t>
  </si>
  <si>
    <t>บ้านทุ่งใหญ่</t>
  </si>
  <si>
    <t>บ้านวังไผ่</t>
  </si>
  <si>
    <t>บ้านด่านไทรสามัคคี</t>
  </si>
  <si>
    <t>บ้านหนองจอกวังกำแพง</t>
  </si>
  <si>
    <t>บ้านเนินคนธา</t>
  </si>
  <si>
    <t>บ้านท่าเยี่ยม</t>
  </si>
  <si>
    <t>บ้านโคกเจริญ</t>
  </si>
  <si>
    <t>วัดเขาเจริญธรรม</t>
  </si>
  <si>
    <t>บ้านเนินสะอาด</t>
  </si>
  <si>
    <t>บ้านโคกกรวด</t>
  </si>
  <si>
    <t>บ้านบึงนาจาน</t>
  </si>
  <si>
    <t>รร.บ้านท่าด้วง</t>
  </si>
  <si>
    <t xml:space="preserve"> รวมทั้งสิ้น</t>
  </si>
  <si>
    <t>รร.อนุบาลบึงสามพัน</t>
  </si>
  <si>
    <t>.</t>
  </si>
  <si>
    <t>งบบุคลากร  (พนักงานราชการ)</t>
  </si>
  <si>
    <t>ในมือ/</t>
  </si>
  <si>
    <t>รร.บ้านสระประดู่</t>
  </si>
  <si>
    <t>รร.ชุมชนบ้านวังพิกุล</t>
  </si>
  <si>
    <t>รร.บ้านหนองบัว</t>
  </si>
  <si>
    <t xml:space="preserve">                                           สำนักงานเขตพื้นที่การศึกษาเพชรบูรณ์ เขต 3</t>
  </si>
  <si>
    <t>งบประจำ</t>
  </si>
  <si>
    <t>รายการงบประจำ</t>
  </si>
  <si>
    <t xml:space="preserve"> 1.ค่าซ่อมแซมครุภัณฑ์</t>
  </si>
  <si>
    <t>สมหมาย</t>
  </si>
  <si>
    <t>12.2 ค่าไฟฟ้า</t>
  </si>
  <si>
    <t>12.3 ค่าไปรษณีย์</t>
  </si>
  <si>
    <t>ค่าตอบแทนพนักงานราชการ</t>
  </si>
  <si>
    <t>ค่าตอบแทนพนง.  ครั้งที่ 1</t>
  </si>
  <si>
    <t>12.4 ค่าโทรศัพท์</t>
  </si>
  <si>
    <t xml:space="preserve">   8.ค่าซ่อมแซมสิ่งก่อสร้าง</t>
  </si>
  <si>
    <t xml:space="preserve">  9.ค่าจ้างถ่ายเอกสาร</t>
  </si>
  <si>
    <t xml:space="preserve">  10.ค่าประกันภัยรถยนต์</t>
  </si>
  <si>
    <t xml:space="preserve">  12. ค่าสาธารณูปโภค</t>
  </si>
  <si>
    <t xml:space="preserve">   7.ค่าเบี้ยเลี้ยง+พาหนะ</t>
  </si>
  <si>
    <t>ค่าจ้างฯ</t>
  </si>
  <si>
    <t>ค่าตอบแทนฯ</t>
  </si>
  <si>
    <t>12.1 ค่าประปา</t>
  </si>
  <si>
    <t xml:space="preserve"> ประกันสังคม พนง.ราชการ ค.1</t>
  </si>
  <si>
    <t>ค่าเช่าบ้าน ครั้งที่ 1</t>
  </si>
  <si>
    <t>ค่าจ้างเวรยาม/แม่บ้าน พิมพ์ดีด  ค.1</t>
  </si>
  <si>
    <t>ค่าจ้างนักการปกติ ค.1</t>
  </si>
  <si>
    <t xml:space="preserve">                                       ยอดรวม   </t>
  </si>
  <si>
    <t>( PO/ ค้างในมือ)</t>
  </si>
  <si>
    <t xml:space="preserve">                      ยอดรวม</t>
  </si>
  <si>
    <t>สรุปรายการเงินงบกลยุทธ์โครงการ</t>
  </si>
  <si>
    <t>งบกลยุทธ์โครงการ</t>
  </si>
  <si>
    <t>ค่าจ้าง เขต 9 ราย  ครั้งที่ 1</t>
  </si>
  <si>
    <t xml:space="preserve">                                สำนักงานเขตพื้นที่การศึกษาเพชรบูรณ์ เขต 3                                                      งบเงินอุดหนุน</t>
  </si>
  <si>
    <t>รหัส 39002</t>
  </si>
  <si>
    <t>กิจกรรม</t>
  </si>
  <si>
    <t>N3104</t>
  </si>
  <si>
    <t>รหัส 39001</t>
  </si>
  <si>
    <t>N3102</t>
  </si>
  <si>
    <t>รหัส 38008</t>
  </si>
  <si>
    <t>ก.ก.</t>
  </si>
  <si>
    <t>N3101</t>
  </si>
  <si>
    <t>25 ตค.61</t>
  </si>
  <si>
    <t>ว. 3732</t>
  </si>
  <si>
    <t>ว.4957</t>
  </si>
  <si>
    <t>จันทร์ทิพย์</t>
  </si>
  <si>
    <t>ว.4938</t>
  </si>
  <si>
    <t>ค่าจ้างครูพี่เลี้ยงเด็กพิการ ค.1</t>
  </si>
  <si>
    <t>รหัส 39004</t>
  </si>
  <si>
    <t xml:space="preserve">            ด.ด.</t>
  </si>
  <si>
    <t>N 3101</t>
  </si>
  <si>
    <t>ทิพหทัย</t>
  </si>
  <si>
    <t>รร.บ้านซับน้อย</t>
  </si>
  <si>
    <t>รร.บ้านสระเกษ</t>
  </si>
  <si>
    <t>รร.บ้านวังลึก</t>
  </si>
  <si>
    <t>เบิกค่าวัสดุ</t>
  </si>
  <si>
    <t xml:space="preserve"> 2.ค่าวัสดุสำนักงาน</t>
  </si>
  <si>
    <t xml:space="preserve"> 3.ค่าซ่อมแอร์</t>
  </si>
  <si>
    <t xml:space="preserve"> 4.ค่าน้ำมันเชื้อเพลิง</t>
  </si>
  <si>
    <t xml:space="preserve"> 5.ค่าซ่อมรถฯ</t>
  </si>
  <si>
    <t xml:space="preserve"> 6.ค่าเบี้ยประชุมกรรมการ กตปน.</t>
  </si>
  <si>
    <t>รายงการบริหารงบประมาณประจำปีงบประมาณ 2562</t>
  </si>
  <si>
    <t>เบิกเงิน</t>
  </si>
  <si>
    <t>30 ตค.61</t>
  </si>
  <si>
    <t>ว.5019</t>
  </si>
  <si>
    <t>31 ตค.61</t>
  </si>
  <si>
    <t xml:space="preserve"> ว 5068</t>
  </si>
  <si>
    <t>รหัส 33061</t>
  </si>
  <si>
    <t>ว. 5095</t>
  </si>
  <si>
    <t>ค่าตอบแทนครูผู้ทรงคุณค่าฯ  ค.1</t>
  </si>
  <si>
    <t>ว.5065</t>
  </si>
  <si>
    <t>13 พย.61</t>
  </si>
  <si>
    <t>ว.5213</t>
  </si>
  <si>
    <t>14 พย.61</t>
  </si>
  <si>
    <t>ว 5210</t>
  </si>
  <si>
    <t xml:space="preserve">  (จ้างธุรการ เดือนละ 15,000.-)</t>
  </si>
  <si>
    <t>ค่าจ้างธุรการ   ครั้งที่ 1</t>
  </si>
  <si>
    <t>ค่าจ้างธุรการ   ครั้งที่ 2</t>
  </si>
  <si>
    <t>ว.5209</t>
  </si>
  <si>
    <t>ค่าจ้างธุรการ  เดือนละ 9,000.-</t>
  </si>
  <si>
    <t>ค่าจ้างครูขั้นวิกฤต   ครั้งที่ 1</t>
  </si>
  <si>
    <t>12 พย.61</t>
  </si>
  <si>
    <t>ว 5151</t>
  </si>
  <si>
    <t xml:space="preserve">  ร.32031</t>
  </si>
  <si>
    <t>รายงานผลการบริหารงบประมาณประจำปีงบประมาณ 2562</t>
  </si>
  <si>
    <t>12 พย 61</t>
  </si>
  <si>
    <t>ว.5184</t>
  </si>
  <si>
    <t>คชจ.เดินทางประชุมการจัดทำแผนการทดสอบฯ</t>
  </si>
  <si>
    <t>7 พย.61</t>
  </si>
  <si>
    <t>ว 5123</t>
  </si>
  <si>
    <t>เงินอุดหนุนภาคเรียน 2/61 (70%)</t>
  </si>
  <si>
    <t>กิจกรรมพัฒนาคุณภาพผู้เรียน</t>
  </si>
  <si>
    <t>ค่าจัดการเรียนการสอน</t>
  </si>
  <si>
    <t xml:space="preserve">  ร.33061</t>
  </si>
  <si>
    <t>ว.5216</t>
  </si>
  <si>
    <t>ค่าซ่อมบำรุงอุปกรณ์ DLTV</t>
  </si>
  <si>
    <t>22 พย.61</t>
  </si>
  <si>
    <t>ว 5383</t>
  </si>
  <si>
    <t>ไอ.13</t>
  </si>
  <si>
    <t>เบิกของ เดือน ตค.61</t>
  </si>
  <si>
    <t>ฎ.38</t>
  </si>
  <si>
    <t>เบิกของเดือน ตค.61</t>
  </si>
  <si>
    <t>ฎ.36</t>
  </si>
  <si>
    <t>เงินยืม สมหมาย</t>
  </si>
  <si>
    <t>8 พย.61</t>
  </si>
  <si>
    <t>พี.30</t>
  </si>
  <si>
    <t>เบิกค่าพวงมาลาวันปิยะฯ</t>
  </si>
  <si>
    <t>ฎ.46</t>
  </si>
  <si>
    <t>ค่าเดินทาง รองหมาย+อภิรดี</t>
  </si>
  <si>
    <t>ฎ.50</t>
  </si>
  <si>
    <t>ฎ.49</t>
  </si>
  <si>
    <t>ฎ.48</t>
  </si>
  <si>
    <t>ค่าเดินทาง อกก ร.ร.วันเปิดเทอม</t>
  </si>
  <si>
    <t>ฎ.55</t>
  </si>
  <si>
    <t>เบิกซ่อมปริ้นเตอร์</t>
  </si>
  <si>
    <t>เงินยืม สุกันยา</t>
  </si>
  <si>
    <t>ไอ.20</t>
  </si>
  <si>
    <t>ซ่อมรถ นข.1317</t>
  </si>
  <si>
    <t>ไอ.21</t>
  </si>
  <si>
    <t>ซ่อมรถ นข.2394</t>
  </si>
  <si>
    <t>ฎ.41</t>
  </si>
  <si>
    <t>เบิกเดือน ตค.61</t>
  </si>
  <si>
    <t>ฎ.47</t>
  </si>
  <si>
    <t>ฎ.67</t>
  </si>
  <si>
    <t>16 พย.61</t>
  </si>
  <si>
    <t>เงินยืมศิลปะฯ  ศน.กัญจนา</t>
  </si>
  <si>
    <t>ฎ.56</t>
  </si>
  <si>
    <t>ฎ.73</t>
  </si>
  <si>
    <t>ค่าเดินทาง ธีรพงศ์</t>
  </si>
  <si>
    <t>20 พย.61</t>
  </si>
  <si>
    <t>เบิกของ ตค.- พย.61</t>
  </si>
  <si>
    <t>ฎ.74</t>
  </si>
  <si>
    <t>ฎ.75</t>
  </si>
  <si>
    <t>ค่าเดินทาง สุกันยา</t>
  </si>
  <si>
    <t>ไอ.23</t>
  </si>
  <si>
    <t>ค่าเช่าเน็ต ตค.61</t>
  </si>
  <si>
    <t>คชจ.ประชุมสภากาแฟ</t>
  </si>
  <si>
    <t>ค่าเดินทาง อกก ร.ร.วันเปิดเทอม 11 ราย</t>
  </si>
  <si>
    <t>ฎ.81</t>
  </si>
  <si>
    <t>ฎ.71</t>
  </si>
  <si>
    <t>21 พย.61</t>
  </si>
  <si>
    <t>ฎ.77</t>
  </si>
  <si>
    <t>ฎ.69</t>
  </si>
  <si>
    <t>ฎ.68</t>
  </si>
  <si>
    <t>ฎ.70</t>
  </si>
  <si>
    <t>ฎ.72</t>
  </si>
  <si>
    <t>ฎ.82</t>
  </si>
  <si>
    <t>ฎ.83</t>
  </si>
  <si>
    <t>ฎ.85</t>
  </si>
  <si>
    <t>23 พย.61</t>
  </si>
  <si>
    <t>เงินยืม ประชุม ผอ.รร.</t>
  </si>
  <si>
    <t>ฎ.86</t>
  </si>
  <si>
    <t>ค่าเดินทาง อัมพร</t>
  </si>
  <si>
    <t>ฎ.87</t>
  </si>
  <si>
    <t>ค่าวัสดุ ศิลปะฯ</t>
  </si>
  <si>
    <t>27 พย.61</t>
  </si>
  <si>
    <t>ไอ.26</t>
  </si>
  <si>
    <t>ไอ.29</t>
  </si>
  <si>
    <t>เบิกซ่อมปริ้นเตอร์ 2 เครื่อง</t>
  </si>
  <si>
    <t>งบลงทุน (ค่าครุภัณฑ์</t>
  </si>
  <si>
    <t>งบเงินอุดหนุน</t>
  </si>
  <si>
    <t>ตสน.</t>
  </si>
  <si>
    <t>ว 5556</t>
  </si>
  <si>
    <t>ค่าเดินทางประชุม ผู้ตรวจสอบภายใน</t>
  </si>
  <si>
    <t>ว 5458</t>
  </si>
  <si>
    <t>โครงการมหกรรมทางศิลปหัตถกรรมวิชาการ ปี2561</t>
  </si>
  <si>
    <t>ศน.กัญจนา</t>
  </si>
  <si>
    <t>โครงการนิเทศ ติดตามเพื่อพัฒนาคุณภาพการศึกษา</t>
  </si>
  <si>
    <t>โครงการเทิดทูนสถาบัน วันสำคัญ/ประเพณีไทย</t>
  </si>
  <si>
    <t>โครงการขับเคลื่อนพัฒนาประสิทธิภาพบริหารจัดการ</t>
  </si>
  <si>
    <t>ขอสนับสนุนจัดกิจกรรมการรับชมภาพยนต์วิทยาศาสตร์</t>
  </si>
  <si>
    <t>ศน.ปิยะวรรณ์</t>
  </si>
  <si>
    <t>ศิริพรรณ</t>
  </si>
  <si>
    <t>สิทธิกร</t>
  </si>
  <si>
    <t xml:space="preserve">                                ยอดเหลือจากจัดสรร</t>
  </si>
  <si>
    <t>โครงการพัฒนาและนำนโยบายการจัดการศึกษาสู่</t>
  </si>
  <si>
    <t>การปฏิบัติ สพป.พช.3</t>
  </si>
  <si>
    <t>ก.แผน/คนึง</t>
  </si>
  <si>
    <t>โครงการบริหารจัดการงานด้านบริหารบุคคล</t>
  </si>
  <si>
    <t>ปัทมาภรณ์</t>
  </si>
  <si>
    <t>โครงการเพิ่มประสิทธิภาพบริหารจัดการ สพป.พช.3</t>
  </si>
  <si>
    <t>อัจฉรา</t>
  </si>
  <si>
    <t>คชจ.ประชุม ก่อสร้าง ร.ร.</t>
  </si>
  <si>
    <t>ฎ.102</t>
  </si>
  <si>
    <t>กิตติกาญจ์</t>
  </si>
  <si>
    <t>ค่าเดินทางอบรมโภชนาการ อายิโนะโมะโต๊ะ</t>
  </si>
  <si>
    <t>ว 5542</t>
  </si>
  <si>
    <t>30 พย.61</t>
  </si>
  <si>
    <t xml:space="preserve">  ร.33062</t>
  </si>
  <si>
    <t>30 พย 61</t>
  </si>
  <si>
    <t>ว.5547</t>
  </si>
  <si>
    <t>ค่าเดินทางประชุมทีมเคลื่อนที่เร็ว (Roving Team)</t>
  </si>
  <si>
    <t>นิเทศฯ</t>
  </si>
  <si>
    <t>6 ธค.61</t>
  </si>
  <si>
    <t>ว 5603</t>
  </si>
  <si>
    <t>การรับนักเรียน ปี 2562</t>
  </si>
  <si>
    <t>โครงการเพิ่มประสิทธิภาพการบริหารสู่การบริการที่</t>
  </si>
  <si>
    <t>ผอ.ปาริชาติ</t>
  </si>
  <si>
    <t>โครงการประชาสัมพันธ์หน่วยงาน</t>
  </si>
  <si>
    <t>จุฑารัตน์</t>
  </si>
  <si>
    <t>ค่าจ้างครูวิทย์-คณิต   ครั้งที่ 1</t>
  </si>
  <si>
    <t>ฎ.105</t>
  </si>
  <si>
    <t>4 ธค.61</t>
  </si>
  <si>
    <t>ฎ.106</t>
  </si>
  <si>
    <t>เบิก 3 ราย</t>
  </si>
  <si>
    <t>ไอ.31</t>
  </si>
  <si>
    <t>ค่าป้ายไวนิล</t>
  </si>
  <si>
    <t>ซ่อมรถ กฉ.4701</t>
  </si>
  <si>
    <t>ไอ.32</t>
  </si>
  <si>
    <t>ฎ.107</t>
  </si>
  <si>
    <t>เบิกของเดือน พย.61</t>
  </si>
  <si>
    <t>ไอ.34</t>
  </si>
  <si>
    <t>ค่าถ่ายเอกสาร ศิลปะฯ</t>
  </si>
  <si>
    <t>คชจ.ประชุม อินเทอร์เน็ต ร.ร.</t>
  </si>
  <si>
    <t>ฎ.113</t>
  </si>
  <si>
    <t>7 ธค.61</t>
  </si>
  <si>
    <t>ฎ.114</t>
  </si>
  <si>
    <t>ฎ.112</t>
  </si>
  <si>
    <t>เบิกค่าประชุม 31 ตค. ปาริชาติ</t>
  </si>
  <si>
    <t>ฎ.110</t>
  </si>
  <si>
    <t>ค่าเดินทาง กิตติกาญจน์</t>
  </si>
  <si>
    <t>เบิก ของ พย.61</t>
  </si>
  <si>
    <t>พี.84</t>
  </si>
  <si>
    <t>ไอ.36</t>
  </si>
  <si>
    <t>เบิกเดือน พย.61</t>
  </si>
  <si>
    <t>ไอ.37</t>
  </si>
  <si>
    <t>เบิกของ เดือน พย.61</t>
  </si>
  <si>
    <t>ค่าจ้างนักการปกติ ค.2</t>
  </si>
  <si>
    <t>11 ธค.61</t>
  </si>
  <si>
    <t>ว 5651</t>
  </si>
  <si>
    <t>ค่าเช่าวัสดุ-อปกรณ์</t>
  </si>
  <si>
    <t>โครงการ สพป.พช. ไร้ขยะ</t>
  </si>
  <si>
    <t>ปาริชาติ ก้าน</t>
  </si>
  <si>
    <t>12 ธค.61</t>
  </si>
  <si>
    <t>ฎ.123</t>
  </si>
  <si>
    <t>ฎ.124</t>
  </si>
  <si>
    <t>เบิกเงินสมทบกองทุนเงินทดแทน/ลูกจ้าง</t>
  </si>
  <si>
    <t xml:space="preserve">  11.คชจ.บริหารจัดการสำนักงานฯ</t>
  </si>
  <si>
    <t>ไปรษณีย์  ตค.61</t>
  </si>
  <si>
    <t>ไปรษณีย์  พย..61</t>
  </si>
  <si>
    <t>ฎ.131</t>
  </si>
  <si>
    <t>ค่าถ่ายเอกสาร ประชุม ผอ.รร.</t>
  </si>
  <si>
    <t>ไอ.39</t>
  </si>
  <si>
    <t>ค่าพานพุ่มดอกไม้วันพ่อแห่งชาติ</t>
  </si>
  <si>
    <t>13 ธค.61</t>
  </si>
  <si>
    <t>ไอ.40</t>
  </si>
  <si>
    <t>ไอ.41</t>
  </si>
  <si>
    <t>ค่าน้ำดื่ม พย.61</t>
  </si>
  <si>
    <t>ไอ.42</t>
  </si>
  <si>
    <t>17 ธค.61</t>
  </si>
  <si>
    <t>ไอ.143</t>
  </si>
  <si>
    <t>ยืมไปค่าซ่อมครุภัณฑ์</t>
  </si>
  <si>
    <t xml:space="preserve">  รับจากค่าซ๋อมสิ่งก่อสร้าง</t>
  </si>
  <si>
    <t>ฎ.145</t>
  </si>
  <si>
    <t>19 ธค.61</t>
  </si>
  <si>
    <t>คชจ.ประชุม พรเมษา</t>
  </si>
  <si>
    <t>ไอ.46</t>
  </si>
  <si>
    <t>ไอ.47</t>
  </si>
  <si>
    <t>ไอ.48</t>
  </si>
  <si>
    <t>ค่าวัสดุ ประชุมธุรการ รร.</t>
  </si>
  <si>
    <t>ค่าถ่ายเอกสาร ประชุมธุรการ รร.</t>
  </si>
  <si>
    <t>ค่าป้ายไวนิล ประชุมธุรการ รร.</t>
  </si>
  <si>
    <t>ฎ.151</t>
  </si>
  <si>
    <t>ฎ.152</t>
  </si>
  <si>
    <t>ฎ.156</t>
  </si>
  <si>
    <t>เบิกของ ธค.61</t>
  </si>
  <si>
    <t>ว. 5776</t>
  </si>
  <si>
    <t>ค่าจ้างนักการ (คืนครูให้นักเรียน)</t>
  </si>
  <si>
    <t>เงินสมทบประกันสังคม</t>
  </si>
  <si>
    <t>ว. 5861</t>
  </si>
  <si>
    <t>20 ธค.61</t>
  </si>
  <si>
    <t>ว. 5801</t>
  </si>
  <si>
    <t>คชจ.อบรมธุรการโรงเรียน</t>
  </si>
  <si>
    <t>ว. 5756</t>
  </si>
  <si>
    <t>ค่าพาหนะภาคเรียน 2/2561</t>
  </si>
  <si>
    <t>รร.บ้านคลองดู่</t>
  </si>
  <si>
    <t>รร.บ้านหนองสะแกสี่</t>
  </si>
  <si>
    <t>รร.บ้านสระกรวด</t>
  </si>
  <si>
    <t>รร.บ้านเนินถาวร</t>
  </si>
  <si>
    <t>รร.บ้านนาเฉลียงใต้</t>
  </si>
  <si>
    <t>รร.บ้านห้วยโป่งไผ่ชวาง</t>
  </si>
  <si>
    <t>รร.บ้านกองทูล(พิทักษ์ราษฎร์)</t>
  </si>
  <si>
    <t>รร.สันเจริญโป่งสะทอน</t>
  </si>
  <si>
    <t>รร.บ้านสามัคคีพัฒนา</t>
  </si>
  <si>
    <t>รร.บ้านท่าโรง</t>
  </si>
  <si>
    <t>รร.บ้านหนองบัวทอง</t>
  </si>
  <si>
    <t>รร.โพทะเลประชาสรรค์</t>
  </si>
  <si>
    <t>รร.บ้านพุขาม</t>
  </si>
  <si>
    <t>รร.บ้านเขาสูงราษฎร์บำรุง</t>
  </si>
  <si>
    <t>รร.บ้านซับตะแบก</t>
  </si>
  <si>
    <t>รร.รัฐประชานุสรณ์</t>
  </si>
  <si>
    <t>รร.บ้านน้ำเดือด</t>
  </si>
  <si>
    <t>รร.บ้านราหุล</t>
  </si>
  <si>
    <t>รร.บ้านโป่งบุญเจริญ</t>
  </si>
  <si>
    <t>รร.บ้านทรัพย์เกษตร</t>
  </si>
  <si>
    <t>รร.บ้านซับสามัคคี</t>
  </si>
  <si>
    <t>รร.บ้านลำตะคร้อ</t>
  </si>
  <si>
    <t>รร.บ้านศรีมงคล</t>
  </si>
  <si>
    <t>รร.บ้านคลองตะคร้อ</t>
  </si>
  <si>
    <t>รร.บ้านห้วยทราย</t>
  </si>
  <si>
    <t>บริหารจัดการรถปิคอัพ  รร.พญาวัง</t>
  </si>
  <si>
    <t>บริหารจัดการรถปิคอัพ  รร.บ้านท่าด้วง</t>
  </si>
  <si>
    <t>บริหารจัดการรถตู้ รร.บ้านโป่งบุญเจริญ</t>
  </si>
  <si>
    <t xml:space="preserve">  ร.39002</t>
  </si>
  <si>
    <t>N 3104</t>
  </si>
  <si>
    <t>21 พย 61</t>
  </si>
  <si>
    <t>ค่าเช่าอินเทอร์เน็ต  ครั้งที่ 1</t>
  </si>
  <si>
    <t>ของ สพป.เพชรบูรณ์เขต 3</t>
  </si>
  <si>
    <t>ชุมชนบ้านโคกปรง</t>
  </si>
  <si>
    <t>บ้านเขายางโปร่ง</t>
  </si>
  <si>
    <t>บ้านซับอีลุม</t>
  </si>
  <si>
    <t>บ้านซับสวัสดิ์</t>
  </si>
  <si>
    <t>บ้านน้ำเดือด</t>
  </si>
  <si>
    <t>บ้านคลองทราย</t>
  </si>
  <si>
    <t>บ้านซับสมบูรณ์</t>
  </si>
  <si>
    <t>บ้านกระทุ่มทองประชาสรรค์</t>
  </si>
  <si>
    <t>บ้านนาไร่เดียว</t>
  </si>
  <si>
    <t>อนุบาลวัดในเรืองศรีวิเชียรฯ</t>
  </si>
  <si>
    <t>บ้านบุมะกรูด</t>
  </si>
  <si>
    <t>บ้านมาบสมอสามัคคี</t>
  </si>
  <si>
    <t>บ้านโคกสำราญ</t>
  </si>
  <si>
    <t>บ้านไทรงาม</t>
  </si>
  <si>
    <t>บ้านคลองบง</t>
  </si>
  <si>
    <t>บ้านถ้ำมงคลชัย</t>
  </si>
  <si>
    <t>บ้านน้ำร้อน</t>
  </si>
  <si>
    <t>บ้านหนองบัวขาว</t>
  </si>
  <si>
    <t>บ้านใหม่วิไลวัลย์</t>
  </si>
  <si>
    <t>บ้านหนองไม้สอ</t>
  </si>
  <si>
    <t>บ้านหนองโป่ง</t>
  </si>
  <si>
    <t>บ้านบึงกระจับ</t>
  </si>
  <si>
    <t>บ้านโคกปรือ</t>
  </si>
  <si>
    <t>บ้านโคกสง่า</t>
  </si>
  <si>
    <t>บ้านหนองคล้า</t>
  </si>
  <si>
    <t>บ้านตะกุดไผ่</t>
  </si>
  <si>
    <t>บ้านภูน้ำหยด</t>
  </si>
  <si>
    <t>บ้านพรหมประชาสรรค์</t>
  </si>
  <si>
    <t>บ้านพระที่นั่ง</t>
  </si>
  <si>
    <t>บ้านซับตะแบก</t>
  </si>
  <si>
    <t>บ้านน้ำอ้อม</t>
  </si>
  <si>
    <t>บ้านวังน้อย</t>
  </si>
  <si>
    <t>บ้านวังใหญ่</t>
  </si>
  <si>
    <t>บ้านดาดอุดม</t>
  </si>
  <si>
    <t>วัลลภานุสรณ์</t>
  </si>
  <si>
    <t>บ้านไทรทอง</t>
  </si>
  <si>
    <t>บ้านสระประดู่</t>
  </si>
  <si>
    <t>บ้านลำนารวย</t>
  </si>
  <si>
    <t>บ้านพรหมยาม</t>
  </si>
  <si>
    <t>บ้านแก่งหินปูน</t>
  </si>
  <si>
    <t>บ้านเข็มทอง</t>
  </si>
  <si>
    <t>บ้านไร่ตาพุฒ</t>
  </si>
  <si>
    <t>บ้านม่วงชุม</t>
  </si>
  <si>
    <t>บ้านคลองกระจังวังไทร</t>
  </si>
  <si>
    <t>บ้านเขาคลัง</t>
  </si>
  <si>
    <t>บ้านเกาะแก้ว</t>
  </si>
  <si>
    <t>บ้านวังขอน</t>
  </si>
  <si>
    <t>บ้านนาสวรรค์</t>
  </si>
  <si>
    <t>บ้านซับหินเพลิง</t>
  </si>
  <si>
    <t>บ้านนาสนุ่น</t>
  </si>
  <si>
    <t>บ้านหนองบัว</t>
  </si>
  <si>
    <t>บ้านโคกตะขบ</t>
  </si>
  <si>
    <t>บ้านนาน้ำโครม</t>
  </si>
  <si>
    <t>บ้านจัดสรร</t>
  </si>
  <si>
    <t>บ้านแควป่าสัก</t>
  </si>
  <si>
    <t>บ้านสันติธรรม</t>
  </si>
  <si>
    <t>บ้านหนองหมู</t>
  </si>
  <si>
    <t>บ้านนาตะกุด</t>
  </si>
  <si>
    <t>บ้านศรีเทพน้อย</t>
  </si>
  <si>
    <t>บ้านโคกสะแกลาด</t>
  </si>
  <si>
    <t>บ้านร่องหอยพัฒนา</t>
  </si>
  <si>
    <t>บ้านทุ่งเศรษฐี</t>
  </si>
  <si>
    <t>อนุบาลศรีเทพ (สว่างวัฒนา)</t>
  </si>
  <si>
    <t>บ้านโคกหิน</t>
  </si>
  <si>
    <t>บ้านซับน้อยพัฒนา</t>
  </si>
  <si>
    <t>บ้านหนองย่างทอย</t>
  </si>
  <si>
    <t>บ้านรังย้อย</t>
  </si>
  <si>
    <t>บ้านด่านเจริญชัย</t>
  </si>
  <si>
    <t>บ้านน้ำเขียว</t>
  </si>
  <si>
    <t>บ้านกองทูล(พิทักษ์ราษฎร์วิทยาคาร)</t>
  </si>
  <si>
    <t>บ้านเนินพัฒนา</t>
  </si>
  <si>
    <t>บ้านห้วยตลาด</t>
  </si>
  <si>
    <t>บ้านปางยาง</t>
  </si>
  <si>
    <t>บ้านเฉลียงทอง</t>
  </si>
  <si>
    <t>บ้านท่าสวาย</t>
  </si>
  <si>
    <t>บ้านไร่ขอนยางขวาง</t>
  </si>
  <si>
    <t>บ้านท่าแดง</t>
  </si>
  <si>
    <t>บ้านนาทุ่ง</t>
  </si>
  <si>
    <t>บ้านหัวโตก</t>
  </si>
  <si>
    <t>บ้านบ่อไทย</t>
  </si>
  <si>
    <t>บ้านตีบใต้</t>
  </si>
  <si>
    <t>บ้านนาวังแหน</t>
  </si>
  <si>
    <t>บ้านซับกระถินทอง</t>
  </si>
  <si>
    <t>บ้านป่าคาย</t>
  </si>
  <si>
    <t>บ้านบัววัฒนา</t>
  </si>
  <si>
    <t>บ้านไร่เหนือ</t>
  </si>
  <si>
    <t>บ้านเนินมะค่า</t>
  </si>
  <si>
    <t>บ้านวังอ่าง</t>
  </si>
  <si>
    <t>บ้านซับวารินทร์</t>
  </si>
  <si>
    <t>บ้านลำตาเณร</t>
  </si>
  <si>
    <t>ชุมชนบ้านโภชน์</t>
  </si>
  <si>
    <t>บ้านโคกคงสมโภชน์</t>
  </si>
  <si>
    <t>บ้านซับชมภู</t>
  </si>
  <si>
    <t>บ้านคลองกระโบน</t>
  </si>
  <si>
    <t>บ้านเนินสวรรค์</t>
  </si>
  <si>
    <t>บ้านซับเดื่อ</t>
  </si>
  <si>
    <t>บ้านเพชรละคร</t>
  </si>
  <si>
    <t>บ้านซับตะเคียนทอง</t>
  </si>
  <si>
    <t xml:space="preserve">บ้าน กม.30 </t>
  </si>
  <si>
    <t>บ้านวังเหว</t>
  </si>
  <si>
    <t>บ้านนาเฉลียง(เฉลียงทองราษฎร์บำรุง)</t>
  </si>
  <si>
    <t>บ้านกลาง</t>
  </si>
  <si>
    <t>บ้านวังท่าดี</t>
  </si>
  <si>
    <t>บ้านวังโบสถ์</t>
  </si>
  <si>
    <t>บ้านสระหมื่นเชียง</t>
  </si>
  <si>
    <t>บ้านโคกสง่านาข้าวดอ</t>
  </si>
  <si>
    <t>บ้านคลองตะพานหิน</t>
  </si>
  <si>
    <t>อนุบาลหนองไผ่</t>
  </si>
  <si>
    <t>บ้าน กม.35</t>
  </si>
  <si>
    <t xml:space="preserve">บ้านคลองยาง </t>
  </si>
  <si>
    <t>บ้านลำพาด</t>
  </si>
  <si>
    <t>บ้านห้วยโป่ง-ไผ่ขวาง</t>
  </si>
  <si>
    <t>บ้านปู่จ้าว</t>
  </si>
  <si>
    <t>บ้านซับบอน</t>
  </si>
  <si>
    <t>บ้านหนองพลวง</t>
  </si>
  <si>
    <t>บ้านโคกสะอาด</t>
  </si>
  <si>
    <t>บ้านราษฎร์เจริญ</t>
  </si>
  <si>
    <t>อนุบาลบึงสามพัน(ซับสมอทอด)</t>
  </si>
  <si>
    <t>บ้านตะกรุดหิน</t>
  </si>
  <si>
    <t>บ้านหินดาดน้อย</t>
  </si>
  <si>
    <t>บ้านราหุล</t>
  </si>
  <si>
    <t>บ้านวังปลา</t>
  </si>
  <si>
    <t>บ้านซับสำราญเหนือ</t>
  </si>
  <si>
    <t>บ้านพญาวัง</t>
  </si>
  <si>
    <t>บ้านซับสำราญใต้</t>
  </si>
  <si>
    <t>บ้านพนมเพชร</t>
  </si>
  <si>
    <t>บ้านยางสาว</t>
  </si>
  <si>
    <t>บ้านสระแก้ว</t>
  </si>
  <si>
    <t>บ้านวังไลย์</t>
  </si>
  <si>
    <t>บ้านหนองแจง</t>
  </si>
  <si>
    <t>บ้านหนองชุมแสง</t>
  </si>
  <si>
    <t>ไม่เบิก(ใช้เน็ตฟรี)</t>
  </si>
  <si>
    <t>ไม่เบิก(ใช้เน็ตฟรีของ TOT)</t>
  </si>
  <si>
    <t>ไม่เบิก(เรียนรวมกับ ร.ร.รวมทรัพย์)</t>
  </si>
  <si>
    <t>ร.ร.แจ้งว่าจะเริ่มเช่า ม.ค.62</t>
  </si>
  <si>
    <t>ไม่เบิก(ยุบเลิกสถานศึกษา)</t>
  </si>
  <si>
    <t>ไอ.49</t>
  </si>
  <si>
    <t>ค่าเช่าเน็ต พย.61</t>
  </si>
  <si>
    <t>พี.111</t>
  </si>
  <si>
    <t>เบิกของ พย.61</t>
  </si>
  <si>
    <t>ฎ.155</t>
  </si>
  <si>
    <t>ฎ.161</t>
  </si>
  <si>
    <t>ฎ.159</t>
  </si>
  <si>
    <t>ฎ.157</t>
  </si>
  <si>
    <t>ฎ.154</t>
  </si>
  <si>
    <t>21 ธค.61</t>
  </si>
  <si>
    <t>ฎ.165</t>
  </si>
  <si>
    <t>คชจ.ประชุมอัตรากำลัง</t>
  </si>
  <si>
    <t>คชจ.ประชุม</t>
  </si>
  <si>
    <t>ฎ.164</t>
  </si>
  <si>
    <t>ฎ.163</t>
  </si>
  <si>
    <t>เงินยืม ปาริชาติ 5 ส. (27 ธค.61)</t>
  </si>
  <si>
    <t>25 ธค.61</t>
  </si>
  <si>
    <t>ว 5886</t>
  </si>
  <si>
    <t>ค่าเดินทางอบรม TEPE Online</t>
  </si>
  <si>
    <t>ธนิษฐา</t>
  </si>
  <si>
    <t>ทีโอที  พย.61</t>
  </si>
  <si>
    <t>ฎ.167</t>
  </si>
  <si>
    <t>26 ธค.61</t>
  </si>
  <si>
    <t>ไอ.51</t>
  </si>
  <si>
    <t>ป้ายไวนิลรับนักเรียน</t>
  </si>
  <si>
    <t>ฎ.170</t>
  </si>
  <si>
    <t>27 ธค.61</t>
  </si>
  <si>
    <t>ฎ.171</t>
  </si>
  <si>
    <t>ฎ.172</t>
  </si>
  <si>
    <t>27 ธ๕.61</t>
  </si>
  <si>
    <t>ว. 5925</t>
  </si>
  <si>
    <t>ค่าตอบแทนพนง.  ครั้งที่ 2 (3 ด.)</t>
  </si>
  <si>
    <t xml:space="preserve"> ประกันสังคม พนง.ราชการ ค.2</t>
  </si>
  <si>
    <t>ศน.วิลัยภรณ์</t>
  </si>
  <si>
    <t>28 ธค.61</t>
  </si>
  <si>
    <t>ว. 5982</t>
  </si>
  <si>
    <t>คชจ.แข่งขันวิชาการระดับนานาชาติ รอบแรก</t>
  </si>
  <si>
    <t>ว. 5984</t>
  </si>
  <si>
    <t>ค่าเดินทางประชุมครูผู้ช่วยวิชาวิทย์-คณิตฯ</t>
  </si>
  <si>
    <t>บุคคล</t>
  </si>
  <si>
    <t>ฎ.141</t>
  </si>
  <si>
    <t>ประปา พย.61</t>
  </si>
  <si>
    <t>ประปา กย.61- ตค.61</t>
  </si>
  <si>
    <t>ทีโอที  ตค.61</t>
  </si>
  <si>
    <t>พี.121</t>
  </si>
  <si>
    <t>เบิกของ พย.61 / 1 ราย</t>
  </si>
  <si>
    <t>ไอซีที</t>
  </si>
  <si>
    <t xml:space="preserve">  ร.39007</t>
  </si>
  <si>
    <t>ทีโอที  กย.61</t>
  </si>
  <si>
    <t>ฎ.111</t>
  </si>
  <si>
    <t>เบิกเงินครู 3 ราย</t>
  </si>
  <si>
    <t>2 มค.62</t>
  </si>
  <si>
    <t>ฎ.179</t>
  </si>
  <si>
    <t>ฎ.175</t>
  </si>
  <si>
    <t>ค่าเดิอทาง ศน. 6 ราย (รร.คุณภาพฯ)</t>
  </si>
  <si>
    <t>ฎ.176</t>
  </si>
  <si>
    <t>ฎ.178</t>
  </si>
  <si>
    <t>ฎ.185</t>
  </si>
  <si>
    <t>ค่าเดินทาง ครูรร.ปากตก</t>
  </si>
  <si>
    <t>ฎ.187</t>
  </si>
  <si>
    <t>เบิกของ ตค.- ธค.61</t>
  </si>
  <si>
    <t>ไอ.54</t>
  </si>
  <si>
    <t>ไอ.55</t>
  </si>
  <si>
    <t>ค่าวัสดุ 5 ส.</t>
  </si>
  <si>
    <t>ค่าป้ายไวนิล 5 ส.</t>
  </si>
  <si>
    <t>ไอ.53</t>
  </si>
  <si>
    <t>3 มค.62</t>
  </si>
  <si>
    <t>น้ำมันตัดหญ้า</t>
  </si>
  <si>
    <t>7 มค.62</t>
  </si>
  <si>
    <t>ไอ.56</t>
  </si>
  <si>
    <t>โครงการ รวมพลังพัฒนาเด็กไทย อ่านเขียน คิด</t>
  </si>
  <si>
    <t>คำนวณได้ 100 %  ครั้งที่ 2</t>
  </si>
  <si>
    <t>ค่าเดินทาง ศน.รังสิมา</t>
  </si>
  <si>
    <t>ค่าเดินทาง ศน.พัชรินทร์</t>
  </si>
  <si>
    <t>ฎ.193</t>
  </si>
  <si>
    <t>9 มค.62</t>
  </si>
  <si>
    <t>เบิกค่าเดินทาง ศน.รังสิมา</t>
  </si>
  <si>
    <t>ฎ.194</t>
  </si>
  <si>
    <t>ฎ.195</t>
  </si>
  <si>
    <t>ค่าค่าเดินทาง อ๋อ, ชาริณี</t>
  </si>
  <si>
    <t>ฎ.197</t>
  </si>
  <si>
    <t>เบิกของเดือน ธค.61</t>
  </si>
  <si>
    <t>ฎ.199</t>
  </si>
  <si>
    <t>ร.39001</t>
  </si>
  <si>
    <t>ร.39002</t>
  </si>
  <si>
    <t>ศน.ลภัสลดา</t>
  </si>
  <si>
    <t>18 มค.62</t>
  </si>
  <si>
    <t>ว 253</t>
  </si>
  <si>
    <t>ค่าเดินทางอบรมผู้นำเครือข่ายท้องถิ่น (LN)</t>
  </si>
  <si>
    <t>ฎ.221</t>
  </si>
  <si>
    <t>17 มค.62</t>
  </si>
  <si>
    <t>ฎ.222</t>
  </si>
  <si>
    <t>เบิกของ มค.62</t>
  </si>
  <si>
    <t>ฎ.228</t>
  </si>
  <si>
    <t>21 มค.62</t>
  </si>
  <si>
    <t>ทีโอที  ธค.61</t>
  </si>
  <si>
    <t>ฎ.240</t>
  </si>
  <si>
    <t>ค่าเช่าเน็ต ธค.61</t>
  </si>
  <si>
    <t>ไอ.78</t>
  </si>
  <si>
    <t xml:space="preserve"> 1. ค่าซ่อมแซมครุภัณฑ์</t>
  </si>
  <si>
    <t xml:space="preserve"> 2. ค่าวัสดุสำนักงาน</t>
  </si>
  <si>
    <t xml:space="preserve"> 3. ค่าซ่อมแอร์</t>
  </si>
  <si>
    <t xml:space="preserve"> 4. ค่าน้ำมันเชื้อเพลิง</t>
  </si>
  <si>
    <t xml:space="preserve"> 5. ค่าซ่อมรถฯ</t>
  </si>
  <si>
    <t xml:space="preserve"> 6. ค่าเบี้ยประชุมกรรมการ กตปน.</t>
  </si>
  <si>
    <t xml:space="preserve">  7. ค่าเบี้ยเลี้ยง+พาหนะ</t>
  </si>
  <si>
    <t xml:space="preserve">  8. ค่าซ่อมแซมสิ่งก่อสร้าง</t>
  </si>
  <si>
    <t xml:space="preserve">  9. ค่าจ้างถ่ายเอกสาร</t>
  </si>
  <si>
    <t xml:space="preserve">  10. ค่าประกันภัยรถยนต์</t>
  </si>
  <si>
    <t xml:space="preserve">  11. คชจ.บริหารจัดการสำนักงาน</t>
  </si>
  <si>
    <t xml:space="preserve">                                  รวม</t>
  </si>
  <si>
    <t xml:space="preserve">                             รวมสาธารณูฯ</t>
  </si>
  <si>
    <t xml:space="preserve">                      ยอดรวมทั้งหมด</t>
  </si>
  <si>
    <t>อนุมัติ</t>
  </si>
  <si>
    <t>รายการงบประจำสำนักงาน</t>
  </si>
  <si>
    <t xml:space="preserve"> 12. ค่าสาธารณูปโภค</t>
  </si>
  <si>
    <t xml:space="preserve">    12.1 ค่าน้ำประปา</t>
  </si>
  <si>
    <t xml:space="preserve">    12.2 ค่าไฟฟ้า</t>
  </si>
  <si>
    <t xml:space="preserve">    12.3 ค่าไปรษณีย์</t>
  </si>
  <si>
    <t xml:space="preserve">    12.4 ค่าโทรศัพท์</t>
  </si>
  <si>
    <t>ข้อมูล ณ  วันที่  21 มกราคม 2562</t>
  </si>
  <si>
    <t xml:space="preserve">                                                    สำนักงานเขตพื้นที่การศึกษาประถมศึกษาเพชรบูรณ์ เขต 2</t>
  </si>
  <si>
    <t>รหัส 002</t>
  </si>
  <si>
    <t>15 มค.62</t>
  </si>
  <si>
    <t>ฎ.209</t>
  </si>
  <si>
    <t>ฎ.210</t>
  </si>
  <si>
    <t>ฎไอ.68</t>
  </si>
  <si>
    <t>ค่าน้ำดื่ม ธค.61</t>
  </si>
  <si>
    <t>15 มค.61</t>
  </si>
  <si>
    <t>ไอ.69</t>
  </si>
  <si>
    <t>ไอ.70</t>
  </si>
  <si>
    <t>ค่าสื่อ คัดแยกขยะก่อนทิ้ง</t>
  </si>
  <si>
    <t>ป้ายไวนิล ขยะ</t>
  </si>
  <si>
    <t>ไอ.71</t>
  </si>
  <si>
    <t>ค่าวัสดุ</t>
  </si>
  <si>
    <t>ไอ.72</t>
  </si>
  <si>
    <t>ค่าถ่ายเอกสาร</t>
  </si>
  <si>
    <t>ไอ.73</t>
  </si>
  <si>
    <t>เบิกเดือน ธค.61</t>
  </si>
  <si>
    <t>ไอ.75</t>
  </si>
  <si>
    <t>ฎ.229</t>
  </si>
  <si>
    <t>ฎ.230</t>
  </si>
  <si>
    <t>ฎ.231</t>
  </si>
  <si>
    <t>18 มค.61</t>
  </si>
  <si>
    <t>ไอ.82</t>
  </si>
  <si>
    <t>ไอ.83</t>
  </si>
  <si>
    <t>ไอ.154</t>
  </si>
  <si>
    <t>เบิกของ  ธค.61</t>
  </si>
  <si>
    <t>ฎ.242</t>
  </si>
  <si>
    <t>ฎ.243</t>
  </si>
  <si>
    <t>ฎ.244</t>
  </si>
  <si>
    <t>ฎ.245</t>
  </si>
  <si>
    <t>ฎ.246</t>
  </si>
  <si>
    <t>ฎ.253</t>
  </si>
  <si>
    <t>ฎ.252</t>
  </si>
  <si>
    <t>ฎ.250</t>
  </si>
  <si>
    <t>ฎ.251</t>
  </si>
  <si>
    <t>ฎ.257</t>
  </si>
  <si>
    <t>ฎ.254</t>
  </si>
  <si>
    <t>ฎ.256</t>
  </si>
  <si>
    <t>ฎ.248</t>
  </si>
  <si>
    <t>ค่าเดินทาง ศน.เสาวภา</t>
  </si>
  <si>
    <t>ฎ.258</t>
  </si>
  <si>
    <t>ฎ.259</t>
  </si>
  <si>
    <t>ค่าเดินทาง พรรณทิยพ์, กิตติกาญ</t>
  </si>
  <si>
    <t>ค่าเดิ5ทาง รองสมหมาย+ 3 ราย</t>
  </si>
  <si>
    <t>ค่าเดินทาง ศน.พัชรินทร์ (ศิลปะฯ)</t>
  </si>
  <si>
    <t>ค่าเดินทาง กิตติกาญ,จุฑารัตน์</t>
  </si>
  <si>
    <t>เงินยืม รองสมหมาย</t>
  </si>
  <si>
    <t>ฎ.260</t>
  </si>
  <si>
    <t>ฎ.267</t>
  </si>
  <si>
    <t>ค่าเดินทาง ศน.เสาวภา, สุปัญญา</t>
  </si>
  <si>
    <t>23 มค.62</t>
  </si>
  <si>
    <t>ฎ.263</t>
  </si>
  <si>
    <t>ฎ.262</t>
  </si>
  <si>
    <t>ฎ.261</t>
  </si>
  <si>
    <t>รายจ่ายงบประจำ</t>
  </si>
  <si>
    <t>ร้อยละ   36</t>
  </si>
  <si>
    <t>ร้อยละ   57</t>
  </si>
  <si>
    <t>ร้อยละ   80</t>
  </si>
  <si>
    <t>ร้อยละ   100</t>
  </si>
  <si>
    <t>ร้อยละ   20</t>
  </si>
  <si>
    <t>ร้อยละ   45</t>
  </si>
  <si>
    <t>ร้อยละ   65</t>
  </si>
  <si>
    <t xml:space="preserve">   - ไตรมาสที่ 1      ร้อยละ   32</t>
  </si>
  <si>
    <t xml:space="preserve">  - ไตรมาสที่ 2      ร้อยละ    54</t>
  </si>
  <si>
    <t xml:space="preserve">  - ไตรมาสที่ 3      ร้อยละ   65</t>
  </si>
  <si>
    <t xml:space="preserve">  - ไตรมาสที่ 4      ร้อยละ   100</t>
  </si>
  <si>
    <t xml:space="preserve">            รายจ่ายภาพรวม</t>
  </si>
  <si>
    <t>เงินยืม</t>
  </si>
  <si>
    <t>ฎ.190</t>
  </si>
  <si>
    <t>3 ธค.61</t>
  </si>
  <si>
    <t>ฎ.200</t>
  </si>
  <si>
    <t>พี.181</t>
  </si>
  <si>
    <t>25 มค.62</t>
  </si>
  <si>
    <t>เบิกเงินค่าเบี้ยประชุม/รร.นาเฉลียงใต้</t>
  </si>
  <si>
    <t>คชจ.ข้ามปี</t>
  </si>
  <si>
    <t>28 มค.62</t>
  </si>
  <si>
    <t>ว 350</t>
  </si>
  <si>
    <t>ค่าจ้างนักการ (คืนครูให้นักเรียน) 2</t>
  </si>
  <si>
    <t>ว. 355</t>
  </si>
  <si>
    <t>ค่าพาหนะเดินทางประชุมปฐมวัยแนวคิดไอสโคป</t>
  </si>
  <si>
    <t>(HighScop) -ของ ศน. และครูที่รับผิดชอบ</t>
  </si>
  <si>
    <t>รับงบเพิ่มครั้งที่ 2</t>
  </si>
  <si>
    <t>ฎ.274</t>
  </si>
  <si>
    <t>เบิกเงินสมทบกองทุนเงินทดแทน ปี62</t>
  </si>
  <si>
    <t>ฎ.275</t>
  </si>
  <si>
    <t>ฎ.276</t>
  </si>
  <si>
    <t>ฎ.277</t>
  </si>
  <si>
    <t>ว 324</t>
  </si>
  <si>
    <t>คชจ.ประเมินบ้านนักวิทย์/ ค่าพาหนะเดินทาง</t>
  </si>
  <si>
    <t xml:space="preserve">  ร.06036</t>
  </si>
  <si>
    <t>24 มค.62</t>
  </si>
  <si>
    <t>ว 321</t>
  </si>
  <si>
    <t>ผอ.พรรณทิพย์</t>
  </si>
  <si>
    <t>งบป้องกันและแก้ไขปัญหายาเสพติด งวดที่ 1</t>
  </si>
  <si>
    <t>ฎ.280</t>
  </si>
  <si>
    <t>ฎ.281</t>
  </si>
  <si>
    <t>ค่าน้ำมันเชื้อเพลิง</t>
  </si>
  <si>
    <t>ฎ.279</t>
  </si>
  <si>
    <t>ค่าพานพุ่มดอกไม้วันศาลสมเด็จนเรศวร</t>
  </si>
  <si>
    <t>29 มค.62</t>
  </si>
  <si>
    <t>ไอ.98</t>
  </si>
  <si>
    <t>30 มค.62</t>
  </si>
  <si>
    <t>ว. 416</t>
  </si>
  <si>
    <t>ศน.อมรินทร์</t>
  </si>
  <si>
    <t>ว .379</t>
  </si>
  <si>
    <t>คชจ.ประเมินวิทยฐานะชำนาญการพิเศษ</t>
  </si>
  <si>
    <t>รับจากค่าวัสดุ</t>
  </si>
  <si>
    <t>รืบจากค่าวัสดุ/ค่าซ่อมรถ</t>
  </si>
  <si>
    <t>รับจากค่าวัสดุ สนง.</t>
  </si>
  <si>
    <t xml:space="preserve">                         รวมค่าสาธารณูฯ</t>
  </si>
  <si>
    <t xml:space="preserve">                            รวม คชจ.</t>
  </si>
  <si>
    <t>ตัดไปเป็นค่าไฟฟ้า</t>
  </si>
  <si>
    <t>ตัดไปงบบริหาร สนง.</t>
  </si>
  <si>
    <t>ตัดไปค่าซ่อมครุภัณฑ์</t>
  </si>
  <si>
    <t>งบกลยุทธ์โครงการ   (300,000 )</t>
  </si>
  <si>
    <t>ว.225</t>
  </si>
  <si>
    <t>รับงบประมาณบริหารฯ  ครั้งที่ 2</t>
  </si>
  <si>
    <t>เบิก ของ ธค.61</t>
  </si>
  <si>
    <t>คชจ.อบรมครูสะเต็มศึกษา STEM</t>
  </si>
  <si>
    <t>31 มค.62</t>
  </si>
  <si>
    <t>ว 493</t>
  </si>
  <si>
    <t>ค่าเดินทางประชุมโครงการโรงเรียนคุณภาพประจำตำบล</t>
  </si>
  <si>
    <t>ว. 474</t>
  </si>
  <si>
    <t xml:space="preserve">  ร.61037</t>
  </si>
  <si>
    <t>ค่าเดินทางประชุมต่อต้านการทุจริตตามแนวแม่บท</t>
  </si>
  <si>
    <t>ว.487</t>
  </si>
  <si>
    <t xml:space="preserve">  ร.39004</t>
  </si>
  <si>
    <t>1 กพ.62</t>
  </si>
  <si>
    <t>ว. 515</t>
  </si>
  <si>
    <t>โครงการการขัดการศึกษาเรียนรวม</t>
  </si>
  <si>
    <t>4 กพ.62</t>
  </si>
  <si>
    <t>ว 546</t>
  </si>
  <si>
    <t>ค่าจ้างธุรการ  9,000  ครั้งที่ 2</t>
  </si>
  <si>
    <t>ไอ.79</t>
  </si>
  <si>
    <t>ไอ.80</t>
  </si>
  <si>
    <t>ไอ.81</t>
  </si>
  <si>
    <t xml:space="preserve">   (งบบุคลากร)</t>
  </si>
  <si>
    <t>ฎ.300</t>
  </si>
  <si>
    <t>เบิกค่าเดินทาง</t>
  </si>
  <si>
    <t>ฎ.304</t>
  </si>
  <si>
    <t>ค่าเดินทางรองสันฯ/รองสมหมาย</t>
  </si>
  <si>
    <t>ฎ.303</t>
  </si>
  <si>
    <t>ฎ.302</t>
  </si>
  <si>
    <t>ฎ.301</t>
  </si>
  <si>
    <t>ค่าเช่าเน็ต มค.62</t>
  </si>
  <si>
    <t>ไอ.116</t>
  </si>
  <si>
    <t>ไอ.117</t>
  </si>
  <si>
    <t>ไอ.118</t>
  </si>
  <si>
    <t>ไอ.119</t>
  </si>
  <si>
    <t>ไอ.120</t>
  </si>
  <si>
    <t>ไอ.112</t>
  </si>
  <si>
    <t>ฎ.308</t>
  </si>
  <si>
    <t>เงินยืม ผอ.คะนึง</t>
  </si>
  <si>
    <t>5 กพ.62</t>
  </si>
  <si>
    <t>เงินยืม ปาริชาติ</t>
  </si>
  <si>
    <t>ฎ.318</t>
  </si>
  <si>
    <t>เงินยืม กิตติกาญจน์</t>
  </si>
  <si>
    <t>ฎ.319</t>
  </si>
  <si>
    <t>ไอ.121</t>
  </si>
  <si>
    <t>ค่าทำเอกสาร</t>
  </si>
  <si>
    <t>ค่าเดินทางกิตติกาญ, อภิรดี</t>
  </si>
  <si>
    <t>ฎ.320</t>
  </si>
  <si>
    <t>ฎ.321</t>
  </si>
  <si>
    <t>ฎ.323</t>
  </si>
  <si>
    <t>เงินยืมรองสันติชัย</t>
  </si>
  <si>
    <t>ฎ.322</t>
  </si>
  <si>
    <t>ไอ.123</t>
  </si>
  <si>
    <t>ค่าเอกสาร ประชุม ผอ.รร.</t>
  </si>
  <si>
    <t>ไอ.124</t>
  </si>
  <si>
    <t>ซ่อมรถ นข.1318</t>
  </si>
  <si>
    <t>7 กพ.62</t>
  </si>
  <si>
    <t>พี.209</t>
  </si>
  <si>
    <t>เบิก ของ มค.62</t>
  </si>
  <si>
    <t>ไอ.126</t>
  </si>
  <si>
    <t>ค่าวารสาร ฉบับที่ 1</t>
  </si>
  <si>
    <t>เงินยืม ศน.พัชรินทร์</t>
  </si>
  <si>
    <t>ฎ.332</t>
  </si>
  <si>
    <t>ฎ.334</t>
  </si>
  <si>
    <t>ฎ.338</t>
  </si>
  <si>
    <t>ค่าประกันภัยรถ... คัน</t>
  </si>
  <si>
    <t>ค่าเดินทาง ศน.วิลัยภรณ์</t>
  </si>
  <si>
    <t>ฎ.339</t>
  </si>
  <si>
    <t>ฎ.340</t>
  </si>
  <si>
    <t>เงินยืม ศน.พัชรินทร์ ไป พะเยา</t>
  </si>
  <si>
    <t>คืนเงินยืม ศน. ฎ.143</t>
  </si>
  <si>
    <t>คืนเงินเข้ากองกลาง</t>
  </si>
  <si>
    <t>คชจ.ในการประชุมประกวดราคาจ้าง/อินเทอร์เน็ต</t>
  </si>
  <si>
    <t>11 กพ.62</t>
  </si>
  <si>
    <t>ว. 607</t>
  </si>
  <si>
    <t>คชจ.การสอบปลายปีของผู้เรียน ปี2562</t>
  </si>
  <si>
    <t>8 กพ.62</t>
  </si>
  <si>
    <t>ไอ.127</t>
  </si>
  <si>
    <t>ไอ.128</t>
  </si>
  <si>
    <t>ไอ.129</t>
  </si>
  <si>
    <t>ฎ.341</t>
  </si>
  <si>
    <t>เบิกเดือน มค.62</t>
  </si>
  <si>
    <t>12 กพ.62</t>
  </si>
  <si>
    <t>ไอ.132</t>
  </si>
  <si>
    <t xml:space="preserve">  รับจากค่าซ๋อมสิ่งก่อสร้าง 1</t>
  </si>
  <si>
    <t xml:space="preserve">  รับจากค่าซ๋อมสิ่งก่อสร้าง 2</t>
  </si>
  <si>
    <t>ตัดไปค่าประปา</t>
  </si>
  <si>
    <t>รับมาจากค่าซ่อมสิ่งก่อสร้าง</t>
  </si>
  <si>
    <t>รับมาจากงบค่า..ฯ 6 รายการ</t>
  </si>
  <si>
    <t>13 กพ.62</t>
  </si>
  <si>
    <t>ว. 648</t>
  </si>
  <si>
    <t>คชจ.โครงการโรงเรียนคุณภาพประจำตำบล</t>
  </si>
  <si>
    <t>ว. 613</t>
  </si>
  <si>
    <t>ค่าเดินทางประชุมผู้จัดค่ายป้องกันปัญหายาเสพติด</t>
  </si>
  <si>
    <t>เงินสมทบฯ</t>
  </si>
  <si>
    <t>ว. 701</t>
  </si>
  <si>
    <t>เงินสมทบกองทุนฯ ปี 62 (5 รายการ)</t>
  </si>
  <si>
    <t>ฎ.348</t>
  </si>
  <si>
    <t>ค่าไฟเดือน มค.62</t>
  </si>
  <si>
    <t>ฎ.349</t>
  </si>
  <si>
    <t>ฎ.350</t>
  </si>
  <si>
    <t>ตกเบิก 3 ราย</t>
  </si>
  <si>
    <t>ฎ.352</t>
  </si>
  <si>
    <t>ค่าจ้างพนง.ขับรถ</t>
  </si>
  <si>
    <t>ฎ.351</t>
  </si>
  <si>
    <t>ไอ.141</t>
  </si>
  <si>
    <t>ไอ.138</t>
  </si>
  <si>
    <t>ค่าน้ำดื่ม มค.62</t>
  </si>
  <si>
    <t>ไอ.137</t>
  </si>
  <si>
    <t>ไอ.139</t>
  </si>
  <si>
    <t>14 กพ.62</t>
  </si>
  <si>
    <t>ฎ.361</t>
  </si>
  <si>
    <t>รับมาจากค่ำไฟฟ้า</t>
  </si>
  <si>
    <t>เบิกของเดือน มค.62</t>
  </si>
  <si>
    <t>ค่าเดินทาง ศน.ปาริชาติ, ศน.ปัณณธร</t>
  </si>
  <si>
    <t>ฎ.362</t>
  </si>
  <si>
    <t>ฎ.363</t>
  </si>
  <si>
    <t>เบิกของ กพ.62</t>
  </si>
  <si>
    <t>ค่าซื้อดินปลูกต้นไม้</t>
  </si>
  <si>
    <t>พี.221</t>
  </si>
  <si>
    <t>ไอ.145</t>
  </si>
  <si>
    <t>ไอ.147</t>
  </si>
  <si>
    <t>ไอ.142</t>
  </si>
  <si>
    <t>(มค - กย.62) สัญญาเพิ่ม</t>
  </si>
  <si>
    <t>15 กพ.62</t>
  </si>
  <si>
    <t>ไอ.148</t>
  </si>
  <si>
    <t>21 กพ.62</t>
  </si>
  <si>
    <t>ว. 790</t>
  </si>
  <si>
    <t>ค่าจ้าง เขต 9 ราย  ครั้งที่ 2</t>
  </si>
  <si>
    <t>20 กพ.62</t>
  </si>
  <si>
    <t>ฎ.375</t>
  </si>
  <si>
    <t>ฎ.376</t>
  </si>
  <si>
    <t>ฎ.377</t>
  </si>
  <si>
    <t>ฎ.378</t>
  </si>
  <si>
    <t>ฎ.379</t>
  </si>
  <si>
    <t>ค่าซ่อมรถฯ</t>
  </si>
  <si>
    <t>ฎ.385</t>
  </si>
  <si>
    <t>ฎ.384</t>
  </si>
  <si>
    <t>ทีโอที  มค.62</t>
  </si>
  <si>
    <t>ฎ.380</t>
  </si>
  <si>
    <t>ฎ.387</t>
  </si>
  <si>
    <t>ฎ.388</t>
  </si>
  <si>
    <t>ฎ.389</t>
  </si>
  <si>
    <t>ฎ.390</t>
  </si>
  <si>
    <t>ฎ.391</t>
  </si>
  <si>
    <t>ฎ.392</t>
  </si>
  <si>
    <t>ฎ.393</t>
  </si>
  <si>
    <t>ฎ.394</t>
  </si>
  <si>
    <t>ฎ.395</t>
  </si>
  <si>
    <t>ฎ.396</t>
  </si>
  <si>
    <t>22 กพ.62</t>
  </si>
  <si>
    <t>ว. 816</t>
  </si>
  <si>
    <t>โครงการพัฒนาจัดประสบการณ์เรียนสอนปฐมวัย ปี62</t>
  </si>
  <si>
    <t>ว 773</t>
  </si>
  <si>
    <t>เงินอุดหนุนยากจน ภาคเรียน 2/61</t>
  </si>
  <si>
    <t>ฎ.398</t>
  </si>
  <si>
    <t>ค่าเครื่งอมือประเมินฯ</t>
  </si>
  <si>
    <t>เงินอุดหนุนภาคเรียน 2/61 (30%)</t>
  </si>
  <si>
    <t>ว. 626</t>
  </si>
  <si>
    <t>ฎ.353</t>
  </si>
  <si>
    <t>ฎ.354</t>
  </si>
  <si>
    <t>ฎ.355</t>
  </si>
  <si>
    <t>เบิกเงิน 190 รร.</t>
  </si>
  <si>
    <t>ฎ.39</t>
  </si>
  <si>
    <t>ฎ.40</t>
  </si>
  <si>
    <t>รับคืนเงิน รร.หินดาดน้อย,ซับสมพงษ์</t>
  </si>
  <si>
    <t xml:space="preserve">  กิจกรรมพัฒนาคุณภาพผู้เรียน</t>
  </si>
  <si>
    <t xml:space="preserve"> ค่าอุปกรณ์การเรียน</t>
  </si>
  <si>
    <t xml:space="preserve"> ค่าจัดการเรียนการสอน</t>
  </si>
  <si>
    <t>เบิกเงินอุดหนุน 190  รร.</t>
  </si>
  <si>
    <t>26 กพ.62</t>
  </si>
  <si>
    <t>ฎ.450</t>
  </si>
  <si>
    <t>ฎ.399</t>
  </si>
  <si>
    <t>ค่าเก็บขยะ ธค.61 - มค.62</t>
  </si>
  <si>
    <t>ฎ.401</t>
  </si>
  <si>
    <t>เงินยืม ศน.ลภัสลดา</t>
  </si>
  <si>
    <t>26 dr.62</t>
  </si>
  <si>
    <t>E.403</t>
  </si>
  <si>
    <t>26กพ.62</t>
  </si>
  <si>
    <t>ฎ.402</t>
  </si>
  <si>
    <t>สรุปผลการเบิกจ่ายเงินงบประมาณ  ปี  2562</t>
  </si>
  <si>
    <t>ตัดไปค่าไปรษณีย์</t>
  </si>
  <si>
    <t xml:space="preserve">                      ยอดรวมทั้งสิ้น</t>
  </si>
  <si>
    <t>เบิกเงินสมทบ ปี2562</t>
  </si>
  <si>
    <t>27 กพ.62</t>
  </si>
  <si>
    <t>รับมาจาก งบบริหาร สนง.</t>
  </si>
  <si>
    <t>คชจ.อบรมวิทยาการคอมฯ โครงการบ้านวิทย์ฯ</t>
  </si>
  <si>
    <t>28 กพ.62</t>
  </si>
  <si>
    <t>ว. 888</t>
  </si>
  <si>
    <t>ว. 889</t>
  </si>
  <si>
    <t>คชจ.ระบบดูแลช่วยเหลือนักเรียน</t>
  </si>
  <si>
    <t>งบลงทุน (ค่าครุภัณฑ์/สิ่งก่อสร้าง)</t>
  </si>
  <si>
    <t>1 มีค.62</t>
  </si>
  <si>
    <t>ฎ.409</t>
  </si>
  <si>
    <t>ค่าเดินทาง พรรณทิพย์</t>
  </si>
  <si>
    <t>ฎ.407</t>
  </si>
  <si>
    <t>ค่าเดินทาง รองสันติชัย</t>
  </si>
  <si>
    <t>ฎ.406</t>
  </si>
  <si>
    <t>เบิกค่าเดินทาง ศน.ปัณณฯ</t>
  </si>
  <si>
    <t>ค่าเดินทาง จุฑารัตน์/อภิรดี</t>
  </si>
  <si>
    <t>ฎ.410</t>
  </si>
  <si>
    <t>ฎ.411</t>
  </si>
  <si>
    <t>ฎ.408</t>
  </si>
  <si>
    <t>ค่าเดินทาง สุทัศน์</t>
  </si>
  <si>
    <t>4 มีค.62</t>
  </si>
  <si>
    <t>ฎ.413</t>
  </si>
  <si>
    <t>ตกเบิก 9 ราย</t>
  </si>
  <si>
    <t>5 มีค.62</t>
  </si>
  <si>
    <t>ฎ.414</t>
  </si>
  <si>
    <t>ฎ.415</t>
  </si>
  <si>
    <t>เงินยืม ปวงอร</t>
  </si>
  <si>
    <t>6 มีค.62</t>
  </si>
  <si>
    <t>ไอ.159</t>
  </si>
  <si>
    <t>ฎ.416</t>
  </si>
  <si>
    <t>ตกเบิก 1 ราย</t>
  </si>
  <si>
    <t>ฎ.417</t>
  </si>
  <si>
    <t>ค่าเดินทางรัชนีย์/ปาจรีย์</t>
  </si>
  <si>
    <t>ฎ.418</t>
  </si>
  <si>
    <t>ฎ.420</t>
  </si>
  <si>
    <t>ค่าเดินทาง รองสมหมาย</t>
  </si>
  <si>
    <t>ฎ.421</t>
  </si>
  <si>
    <t>ฎ.422</t>
  </si>
  <si>
    <t>ฎ.427</t>
  </si>
  <si>
    <t>ฎ.423</t>
  </si>
  <si>
    <t>เบิกเดือน กพ.62</t>
  </si>
  <si>
    <t>เบิก ของ กพ.62</t>
  </si>
  <si>
    <t>8 มีค.62</t>
  </si>
  <si>
    <t>พี.268</t>
  </si>
  <si>
    <t>โครงการบ้านวิทย์ฯ น้อย ปี 2562</t>
  </si>
  <si>
    <t>13 มีค.62</t>
  </si>
  <si>
    <t>ว 1042</t>
  </si>
  <si>
    <t>ณ  วันที่      มีนาคม   2562</t>
  </si>
  <si>
    <t>ว.1080</t>
  </si>
  <si>
    <t>เงินอุดหนุนภาคเรียน 1/62 (70%)</t>
  </si>
  <si>
    <t xml:space="preserve"> ค่าหนั้งสือเรียน</t>
  </si>
  <si>
    <t xml:space="preserve"> ค่าเครื่องแบบนักเรียน</t>
  </si>
  <si>
    <t>ฎ.451</t>
  </si>
  <si>
    <t>ฎ.452</t>
  </si>
  <si>
    <t>ฎ.453</t>
  </si>
  <si>
    <t>ฎ.454</t>
  </si>
  <si>
    <t>15 มีค.62</t>
  </si>
  <si>
    <t>ว. 1187</t>
  </si>
  <si>
    <t>ค่าจ้างเวรยาม/แม่บ้าน พิมพ์ดีด  ค.2</t>
  </si>
  <si>
    <t xml:space="preserve">ณ  วันที่    มีนาคม   2562              </t>
  </si>
  <si>
    <t>12 มีค.62</t>
  </si>
  <si>
    <t>ไอ.170</t>
  </si>
  <si>
    <t>ค่าเช่าเน็ต กพ.62</t>
  </si>
  <si>
    <t>ไอ.171</t>
  </si>
  <si>
    <t>ไอ.172</t>
  </si>
  <si>
    <t>ค่าป้ายไวนิล/เลือกตั้ง ส.ส.</t>
  </si>
  <si>
    <t>ซ่อมรถ กฉ 1479</t>
  </si>
  <si>
    <t>ไอ.174</t>
  </si>
  <si>
    <t>ไอ.173</t>
  </si>
  <si>
    <t>ฎ.457</t>
  </si>
  <si>
    <t>ตกเบิก 2 ราย</t>
  </si>
  <si>
    <t>14 มีค.62</t>
  </si>
  <si>
    <t>ฎ.461</t>
  </si>
  <si>
    <t>ค่าเดินทาง ศน.ปัณณธร</t>
  </si>
  <si>
    <t>ฎ.460</t>
  </si>
  <si>
    <t>ฎ.462</t>
  </si>
  <si>
    <t>ค่าเดินทาง ส่งข้อสอบ</t>
  </si>
  <si>
    <t>ฎ.459</t>
  </si>
  <si>
    <t>ฎ.464</t>
  </si>
  <si>
    <t>ฎ.463</t>
  </si>
  <si>
    <t>มค+</t>
  </si>
  <si>
    <t>ไอ.164</t>
  </si>
  <si>
    <t>ไ.175</t>
  </si>
  <si>
    <t>ไอ.175</t>
  </si>
  <si>
    <t>ไอ.167</t>
  </si>
  <si>
    <t>ไอ.168</t>
  </si>
  <si>
    <t>งบ 30,000</t>
  </si>
  <si>
    <t>รร.อนุบาลหนองไผ่</t>
  </si>
  <si>
    <t>รร.อนุบาลวัดในเรืองศรีฯ</t>
  </si>
  <si>
    <t>รร.บ้าน กม.35</t>
  </si>
  <si>
    <t>รร.บ้าน กม.30</t>
  </si>
  <si>
    <t>รร.บ้านซับชมภู</t>
  </si>
  <si>
    <t>รร.บ้านนาสนุ่น</t>
  </si>
  <si>
    <t>ไอ.178</t>
  </si>
  <si>
    <t>ไอ.179</t>
  </si>
  <si>
    <t>18 มีค.62</t>
  </si>
  <si>
    <t>ฎ.466</t>
  </si>
  <si>
    <t>12 มีค62</t>
  </si>
  <si>
    <t>ไอ.169</t>
  </si>
  <si>
    <t>19 มค.61</t>
  </si>
  <si>
    <t>9 กพ.62</t>
  </si>
  <si>
    <t>19 มค.62</t>
  </si>
  <si>
    <t>I.169</t>
  </si>
  <si>
    <t>ไม่เบิก(ใช้เอง)</t>
  </si>
  <si>
    <t>25 มีค.62</t>
  </si>
  <si>
    <t xml:space="preserve"> ว 1296</t>
  </si>
  <si>
    <t>ค่าเช่าบ้าน ครั้งที่ 2</t>
  </si>
  <si>
    <t>เบิกของ มีค.62</t>
  </si>
  <si>
    <t>21 มีค.62</t>
  </si>
  <si>
    <t>ฎ.482</t>
  </si>
  <si>
    <t>คชจ.ประชุมพัสดุ สมหมาย</t>
  </si>
  <si>
    <t>g[bd /สัญญาจ้างทำข้อสอบ</t>
  </si>
  <si>
    <t>wv.182</t>
  </si>
  <si>
    <t>ไอ.183</t>
  </si>
  <si>
    <t>ฎ.474</t>
  </si>
  <si>
    <t>ค่าเดินทาง อนวัฒน์</t>
  </si>
  <si>
    <t>20 มีค.62</t>
  </si>
  <si>
    <t>ไอ.184</t>
  </si>
  <si>
    <t>ฎ.479</t>
  </si>
  <si>
    <t>20 มี,ค.62</t>
  </si>
  <si>
    <t>รร.บ้านนาเฉลียง</t>
  </si>
  <si>
    <t>ฎ.374+412+480</t>
  </si>
  <si>
    <t>ฎ.481</t>
  </si>
  <si>
    <t>21 มีค. 62</t>
  </si>
  <si>
    <t>ฎ.483</t>
  </si>
  <si>
    <t>28 มี่ต.62</t>
  </si>
  <si>
    <t>ว 1409</t>
  </si>
  <si>
    <t>ค่าจ้างครูวิทย์-คณิต   ครั้งที่ 2</t>
  </si>
  <si>
    <t>สมทบค่าจ้างครูวิทย์-คณิต   ครั้งที่ 2</t>
  </si>
  <si>
    <t>สมทบค่าจ้างเขต 9 ราย  ครั้งที่ 2</t>
  </si>
  <si>
    <t>ฎ.484</t>
  </si>
  <si>
    <t>ฎ.485</t>
  </si>
  <si>
    <t>22 มีค.62</t>
  </si>
  <si>
    <t>ฎ.487</t>
  </si>
  <si>
    <t>ฎ.488</t>
  </si>
  <si>
    <t>ไอ.188</t>
  </si>
  <si>
    <t>ไอ.189</t>
  </si>
  <si>
    <t>ไอ.190</t>
  </si>
  <si>
    <t>ฎ.494</t>
  </si>
  <si>
    <t>ฎ.493</t>
  </si>
  <si>
    <t>เงินยืม ประชา</t>
  </si>
  <si>
    <t>ฎ.495</t>
  </si>
  <si>
    <t>ค่าเดินทาง ศน.ปัณณธณ, เสาวภา</t>
  </si>
  <si>
    <t>ค่าน้ำดื่ม กพ.62</t>
  </si>
  <si>
    <t>ไอ.193</t>
  </si>
  <si>
    <t>ไอ.194</t>
  </si>
  <si>
    <t>ไอ.195</t>
  </si>
  <si>
    <t>ไอ.196</t>
  </si>
  <si>
    <t>ฎ.503</t>
  </si>
  <si>
    <t>เงินยืม ศน.อมรินทร์</t>
  </si>
  <si>
    <t>คชจ.ประชุม คนึง</t>
  </si>
  <si>
    <t>27 มีค.62</t>
  </si>
  <si>
    <t>ฎ.507</t>
  </si>
  <si>
    <t>ฎ.506</t>
  </si>
  <si>
    <t>ทีโอที  กพ.62</t>
  </si>
  <si>
    <t>ฎ.509</t>
  </si>
  <si>
    <t>ฎ.508</t>
  </si>
  <si>
    <t xml:space="preserve"> 7 เดือน</t>
  </si>
  <si>
    <t>28 มี่ค.62</t>
  </si>
  <si>
    <t xml:space="preserve">ณ  วันที่        มีนาคม  2562        </t>
  </si>
  <si>
    <t>28 มีค.62</t>
  </si>
  <si>
    <t>ว. 1364</t>
  </si>
  <si>
    <t>โครงการเสริมสร้างคุณธรรม( ร.ร.สุจริต)</t>
  </si>
  <si>
    <t>ศน.สุปัญญา</t>
  </si>
  <si>
    <t>ว 1389</t>
  </si>
  <si>
    <t>งบป้องกันและแก้ไขปัญหายาเสพติด งวดที่ 2</t>
  </si>
  <si>
    <t>กิตติกาญจน์</t>
  </si>
  <si>
    <t xml:space="preserve">ณ  วันที่      มีนาคม  2562        </t>
  </si>
  <si>
    <t>ณ  วันที่  29  มีนาคม   2562</t>
  </si>
  <si>
    <t>ณ  วันที่  29 มีนาคม   2562</t>
  </si>
  <si>
    <t>โครงการระบบประกันคุณภาพภายใน ปีกศ.2561</t>
  </si>
  <si>
    <t>รับงบประมาณบริหารฯ  ครั้งที่ 2  /300,000 บาท</t>
  </si>
  <si>
    <t xml:space="preserve">                           ยอดเหลือจากจัดสรร ค.1 </t>
  </si>
  <si>
    <t xml:space="preserve">                          ยอดเหลือจากจัดสรร ค.2</t>
  </si>
  <si>
    <t>การเช่าพื้นที่จัดเก็บเว็บไซต์ (Hosting)</t>
  </si>
  <si>
    <t>ฎ.511</t>
  </si>
  <si>
    <t>มีค.45000</t>
  </si>
  <si>
    <t>มีค.18000</t>
  </si>
  <si>
    <t>29 มีค.62</t>
  </si>
  <si>
    <t>ฎ.521</t>
  </si>
  <si>
    <t>ค่าเดินทางอภิรดี, จุทารัตน์</t>
  </si>
  <si>
    <t>29มีค.62</t>
  </si>
  <si>
    <t>ตัดไปเป็นค่าน้ำมันเชื้อเพลิง</t>
  </si>
  <si>
    <t>รับจากงบค่าซ่อมแอร์</t>
  </si>
  <si>
    <t>รับจากงบค่าซ่อมรถ</t>
  </si>
  <si>
    <t>ณ  วันที่  29  มีนาคม    2562</t>
  </si>
  <si>
    <t>ค่าเดินทาง ศน.สุปัญญา, เสาวภา,กัญจนา</t>
  </si>
  <si>
    <t>ฎ.520</t>
  </si>
  <si>
    <t>ฎ.522</t>
  </si>
  <si>
    <t>ไอ.199</t>
  </si>
  <si>
    <t>มค+กพ</t>
  </si>
  <si>
    <t>ฎ.297</t>
  </si>
  <si>
    <t>I.140+204</t>
  </si>
  <si>
    <t>ไอ.207</t>
  </si>
  <si>
    <t>ไอ.208</t>
  </si>
  <si>
    <t>ค่าวัสดุประกันฯ</t>
  </si>
  <si>
    <t>ว. 1432</t>
  </si>
  <si>
    <t>ค่าเดินทางอบรมการใช้งาน/บำรุง อุปกรณ์ดาวเทียม</t>
  </si>
  <si>
    <t>โครงการโรงเรียนสุจริต</t>
  </si>
  <si>
    <t>ว. 1437</t>
  </si>
  <si>
    <t>เบิกของเดือน กพ.62</t>
  </si>
  <si>
    <t xml:space="preserve">ตัดไปเป็นค่าไปรษณีย์ </t>
  </si>
  <si>
    <t>รับมาจากค่าโทรศัพท์</t>
  </si>
  <si>
    <t>ฎ.458</t>
  </si>
  <si>
    <t>ณ  วันที่   29  มีนาคม   2562</t>
  </si>
  <si>
    <t>รอเบิก</t>
  </si>
  <si>
    <t xml:space="preserve">                       ณ  วันที่  29  มีนาคม   2562</t>
  </si>
  <si>
    <t>เบิก 9 ราย ของ กพ.62</t>
  </si>
  <si>
    <t>ฎ.505</t>
  </si>
  <si>
    <t>26 มีค.62</t>
  </si>
  <si>
    <t xml:space="preserve">ณ  วันที่     29  มีนาคม  2562        </t>
  </si>
  <si>
    <t xml:space="preserve">ณ  วันที่    มีนาคม   2561              </t>
  </si>
  <si>
    <t xml:space="preserve"> มีค. 62</t>
  </si>
  <si>
    <t>รับคืนเงินจากโรงเรียน</t>
  </si>
  <si>
    <t>ไอ.203</t>
  </si>
  <si>
    <t>เบิก 30 รร.</t>
  </si>
  <si>
    <t>ไม่ขอรับ</t>
  </si>
  <si>
    <t>ไปแก้ไข</t>
  </si>
  <si>
    <t>การทดสอบความสามารถชองผู้เรียน RT</t>
  </si>
  <si>
    <t>การทดสอบความสามารถชองผู้เรียน NT</t>
  </si>
  <si>
    <t>ของบเพิ่ม 6 ด.</t>
  </si>
  <si>
    <t>ปี งปม.62 ขอตั้งงบ 1 ล้าน</t>
  </si>
  <si>
    <t>ยอดเบิก</t>
  </si>
  <si>
    <t>ปี งปม.61</t>
  </si>
  <si>
    <t>(เมย.62 - กย.62)</t>
  </si>
  <si>
    <t>เงินยืม ศน.วรรณ</t>
  </si>
  <si>
    <t>ฎ.428</t>
  </si>
  <si>
    <t>ณ  วันที่    29   มีนาคม  2562</t>
  </si>
  <si>
    <t>ณ  วันที่  29  มีนาคม  2562</t>
  </si>
  <si>
    <t xml:space="preserve">ณ  วันที่  29   มีนาคม   2562             </t>
  </si>
  <si>
    <t xml:space="preserve">ณ  วันที่  29    มีนาคม  2562             </t>
  </si>
  <si>
    <t xml:space="preserve">ณ  วันที่    29   มีนาคม  2562        </t>
  </si>
  <si>
    <t xml:space="preserve">ณ  วันที่    29   มีนาคม   2562         </t>
  </si>
  <si>
    <t xml:space="preserve">ณ  วันที่  29   มีนาคม   2562        </t>
  </si>
  <si>
    <t xml:space="preserve">ณ  วันที่   29   มีนาคม   2562               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</si>
</sst>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.0_);_(* \(#,##0.0\);_(* &quot;-&quot;??_);_(@_)"/>
    <numFmt numFmtId="190" formatCode="_(* #,##0_);_(* \(#,##0\);_(* &quot;-&quot;??_);_(@_)"/>
    <numFmt numFmtId="191" formatCode="_-* #,##0.0_-;\-* #,##0.0_-;_-* &quot;-&quot;??_-;_-@_-"/>
    <numFmt numFmtId="192" formatCode="0.0"/>
    <numFmt numFmtId="193" formatCode="[$-41E]d\ mmmm\ yyyy"/>
    <numFmt numFmtId="194" formatCode="[$-F800]dddd\,\ mmmm\ dd\,\ yyyy"/>
    <numFmt numFmtId="195" formatCode="#,##0.00_ ;\-#,##0.00\ "/>
    <numFmt numFmtId="196" formatCode="#,##0.00;[Red]#,##0.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</numFmts>
  <fonts count="6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Cordia New"/>
      <family val="2"/>
    </font>
    <font>
      <sz val="8"/>
      <name val="Arial"/>
      <family val="2"/>
    </font>
    <font>
      <sz val="14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8"/>
      <name val="AngsanaUPC"/>
      <family val="1"/>
    </font>
    <font>
      <b/>
      <sz val="14"/>
      <color indexed="8"/>
      <name val="TH SarabunPSK"/>
      <family val="2"/>
    </font>
    <font>
      <b/>
      <u val="single"/>
      <sz val="13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sz val="12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b/>
      <sz val="12"/>
      <name val="TH SarabunPSK"/>
      <family val="2"/>
    </font>
    <font>
      <b/>
      <sz val="12"/>
      <color indexed="8"/>
      <name val="TH SarabunPSK"/>
      <family val="2"/>
    </font>
    <font>
      <sz val="11"/>
      <name val="TH SarabunPSK"/>
      <family val="2"/>
    </font>
    <font>
      <sz val="13"/>
      <color indexed="36"/>
      <name val="TH SarabunPSK"/>
      <family val="2"/>
    </font>
    <font>
      <sz val="13"/>
      <color indexed="10"/>
      <name val="TH SarabunPSK"/>
      <family val="2"/>
    </font>
    <font>
      <sz val="12"/>
      <color indexed="36"/>
      <name val="TH SarabunPSK"/>
      <family val="2"/>
    </font>
    <font>
      <b/>
      <sz val="13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10"/>
      <name val="TH SarabunPSK"/>
      <family val="2"/>
    </font>
    <font>
      <sz val="11"/>
      <color indexed="8"/>
      <name val="TH SarabunPSK"/>
      <family val="2"/>
    </font>
    <font>
      <sz val="13"/>
      <color indexed="60"/>
      <name val="TH SarabunPSK"/>
      <family val="2"/>
    </font>
    <font>
      <sz val="13"/>
      <color rgb="FF7030A0"/>
      <name val="TH SarabunPSK"/>
      <family val="2"/>
    </font>
    <font>
      <sz val="13"/>
      <color rgb="FFFF0000"/>
      <name val="TH SarabunPSK"/>
      <family val="2"/>
    </font>
    <font>
      <sz val="12"/>
      <color rgb="FF7030A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sz val="13"/>
      <color rgb="FFC0000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 style="hair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 style="thin"/>
    </border>
    <border>
      <left/>
      <right style="thin"/>
      <top>
        <color indexed="63"/>
      </top>
      <bottom style="hair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2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43" fontId="22" fillId="0" borderId="12" xfId="33" applyFont="1" applyBorder="1" applyAlignment="1">
      <alignment/>
    </xf>
    <xf numFmtId="43" fontId="22" fillId="0" borderId="0" xfId="33" applyFont="1" applyAlignment="1">
      <alignment/>
    </xf>
    <xf numFmtId="43" fontId="22" fillId="0" borderId="13" xfId="33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43" fontId="0" fillId="0" borderId="0" xfId="33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3" fontId="24" fillId="0" borderId="0" xfId="33" applyFont="1" applyAlignment="1">
      <alignment/>
    </xf>
    <xf numFmtId="43" fontId="0" fillId="0" borderId="0" xfId="0" applyNumberFormat="1" applyAlignment="1">
      <alignment/>
    </xf>
    <xf numFmtId="43" fontId="23" fillId="0" borderId="0" xfId="33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6" xfId="0" applyFont="1" applyBorder="1" applyAlignment="1">
      <alignment horizontal="center"/>
    </xf>
    <xf numFmtId="43" fontId="22" fillId="0" borderId="12" xfId="0" applyNumberFormat="1" applyFont="1" applyBorder="1" applyAlignment="1">
      <alignment horizontal="center"/>
    </xf>
    <xf numFmtId="2" fontId="22" fillId="0" borderId="12" xfId="0" applyNumberFormat="1" applyFont="1" applyBorder="1" applyAlignment="1">
      <alignment/>
    </xf>
    <xf numFmtId="0" fontId="22" fillId="0" borderId="17" xfId="0" applyFont="1" applyBorder="1" applyAlignment="1">
      <alignment/>
    </xf>
    <xf numFmtId="43" fontId="22" fillId="0" borderId="18" xfId="33" applyFont="1" applyBorder="1" applyAlignment="1">
      <alignment/>
    </xf>
    <xf numFmtId="43" fontId="22" fillId="0" borderId="19" xfId="33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43" fontId="22" fillId="0" borderId="18" xfId="0" applyNumberFormat="1" applyFont="1" applyBorder="1" applyAlignment="1">
      <alignment horizontal="center"/>
    </xf>
    <xf numFmtId="43" fontId="22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187" fontId="27" fillId="0" borderId="20" xfId="41" applyFont="1" applyBorder="1" applyAlignment="1">
      <alignment/>
    </xf>
    <xf numFmtId="187" fontId="27" fillId="0" borderId="21" xfId="41" applyFont="1" applyBorder="1" applyAlignment="1">
      <alignment/>
    </xf>
    <xf numFmtId="188" fontId="0" fillId="0" borderId="0" xfId="33" applyNumberFormat="1" applyFont="1" applyAlignment="1">
      <alignment/>
    </xf>
    <xf numFmtId="43" fontId="29" fillId="0" borderId="12" xfId="33" applyFont="1" applyBorder="1" applyAlignment="1">
      <alignment/>
    </xf>
    <xf numFmtId="188" fontId="23" fillId="0" borderId="0" xfId="33" applyNumberFormat="1" applyFont="1" applyAlignment="1">
      <alignment/>
    </xf>
    <xf numFmtId="0" fontId="24" fillId="0" borderId="0" xfId="0" applyFont="1" applyBorder="1" applyAlignment="1">
      <alignment/>
    </xf>
    <xf numFmtId="43" fontId="24" fillId="0" borderId="0" xfId="0" applyNumberFormat="1" applyFont="1" applyBorder="1" applyAlignment="1">
      <alignment/>
    </xf>
    <xf numFmtId="188" fontId="22" fillId="0" borderId="0" xfId="33" applyNumberFormat="1" applyFont="1" applyAlignment="1">
      <alignment/>
    </xf>
    <xf numFmtId="188" fontId="22" fillId="0" borderId="12" xfId="33" applyNumberFormat="1" applyFont="1" applyBorder="1" applyAlignment="1">
      <alignment/>
    </xf>
    <xf numFmtId="188" fontId="0" fillId="0" borderId="0" xfId="33" applyNumberFormat="1" applyFont="1" applyBorder="1" applyAlignment="1">
      <alignment/>
    </xf>
    <xf numFmtId="0" fontId="31" fillId="0" borderId="22" xfId="46" applyFont="1" applyBorder="1">
      <alignment/>
      <protection/>
    </xf>
    <xf numFmtId="43" fontId="22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188" fontId="29" fillId="0" borderId="10" xfId="0" applyNumberFormat="1" applyFont="1" applyBorder="1" applyAlignment="1">
      <alignment/>
    </xf>
    <xf numFmtId="188" fontId="22" fillId="0" borderId="13" xfId="33" applyNumberFormat="1" applyFont="1" applyBorder="1" applyAlignment="1">
      <alignment/>
    </xf>
    <xf numFmtId="188" fontId="29" fillId="0" borderId="12" xfId="33" applyNumberFormat="1" applyFont="1" applyBorder="1" applyAlignment="1">
      <alignment/>
    </xf>
    <xf numFmtId="188" fontId="22" fillId="0" borderId="12" xfId="0" applyNumberFormat="1" applyFont="1" applyBorder="1" applyAlignment="1">
      <alignment horizontal="center"/>
    </xf>
    <xf numFmtId="43" fontId="24" fillId="0" borderId="0" xfId="33" applyFont="1" applyBorder="1" applyAlignment="1">
      <alignment/>
    </xf>
    <xf numFmtId="0" fontId="0" fillId="0" borderId="0" xfId="0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43" fontId="32" fillId="0" borderId="0" xfId="33" applyFont="1" applyBorder="1" applyAlignment="1">
      <alignment horizontal="center"/>
    </xf>
    <xf numFmtId="188" fontId="22" fillId="0" borderId="0" xfId="33" applyNumberFormat="1" applyFont="1" applyBorder="1" applyAlignment="1">
      <alignment/>
    </xf>
    <xf numFmtId="43" fontId="22" fillId="0" borderId="13" xfId="33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188" fontId="29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43" fontId="27" fillId="0" borderId="11" xfId="33" applyFont="1" applyBorder="1" applyAlignment="1">
      <alignment/>
    </xf>
    <xf numFmtId="0" fontId="30" fillId="0" borderId="0" xfId="46" applyFont="1" applyAlignment="1">
      <alignment/>
      <protection/>
    </xf>
    <xf numFmtId="0" fontId="30" fillId="0" borderId="21" xfId="46" applyFont="1" applyBorder="1" applyAlignment="1">
      <alignment horizontal="center"/>
      <protection/>
    </xf>
    <xf numFmtId="0" fontId="30" fillId="0" borderId="11" xfId="46" applyFont="1" applyBorder="1" applyAlignment="1">
      <alignment horizontal="center"/>
      <protection/>
    </xf>
    <xf numFmtId="187" fontId="33" fillId="0" borderId="11" xfId="41" applyFont="1" applyBorder="1" applyAlignment="1">
      <alignment horizontal="center"/>
    </xf>
    <xf numFmtId="0" fontId="30" fillId="0" borderId="23" xfId="46" applyFont="1" applyBorder="1" applyAlignment="1">
      <alignment/>
      <protection/>
    </xf>
    <xf numFmtId="0" fontId="30" fillId="0" borderId="15" xfId="46" applyFont="1" applyBorder="1" applyAlignment="1">
      <alignment/>
      <protection/>
    </xf>
    <xf numFmtId="187" fontId="33" fillId="0" borderId="15" xfId="41" applyFont="1" applyBorder="1" applyAlignment="1">
      <alignment horizontal="center"/>
    </xf>
    <xf numFmtId="0" fontId="22" fillId="0" borderId="22" xfId="46" applyFont="1" applyBorder="1" applyAlignment="1">
      <alignment horizontal="center"/>
      <protection/>
    </xf>
    <xf numFmtId="0" fontId="34" fillId="0" borderId="22" xfId="46" applyFont="1" applyBorder="1">
      <alignment/>
      <protection/>
    </xf>
    <xf numFmtId="0" fontId="35" fillId="0" borderId="22" xfId="46" applyFont="1" applyBorder="1">
      <alignment/>
      <protection/>
    </xf>
    <xf numFmtId="187" fontId="27" fillId="0" borderId="12" xfId="41" applyFont="1" applyBorder="1" applyAlignment="1">
      <alignment/>
    </xf>
    <xf numFmtId="0" fontId="36" fillId="0" borderId="22" xfId="46" applyFont="1" applyBorder="1">
      <alignment/>
      <protection/>
    </xf>
    <xf numFmtId="0" fontId="29" fillId="0" borderId="12" xfId="46" applyFont="1" applyBorder="1">
      <alignment/>
      <protection/>
    </xf>
    <xf numFmtId="0" fontId="31" fillId="0" borderId="24" xfId="46" applyFont="1" applyBorder="1">
      <alignment/>
      <protection/>
    </xf>
    <xf numFmtId="0" fontId="36" fillId="0" borderId="0" xfId="46" applyFont="1" applyAlignment="1">
      <alignment/>
      <protection/>
    </xf>
    <xf numFmtId="0" fontId="31" fillId="0" borderId="0" xfId="0" applyFont="1" applyAlignment="1">
      <alignment/>
    </xf>
    <xf numFmtId="0" fontId="31" fillId="0" borderId="0" xfId="46" applyFont="1" applyAlignment="1">
      <alignment/>
      <protection/>
    </xf>
    <xf numFmtId="0" fontId="36" fillId="0" borderId="21" xfId="46" applyFont="1" applyBorder="1" applyAlignment="1">
      <alignment horizontal="center"/>
      <protection/>
    </xf>
    <xf numFmtId="0" fontId="36" fillId="0" borderId="11" xfId="46" applyFont="1" applyBorder="1" applyAlignment="1">
      <alignment horizontal="center"/>
      <protection/>
    </xf>
    <xf numFmtId="187" fontId="38" fillId="0" borderId="11" xfId="41" applyFont="1" applyBorder="1" applyAlignment="1">
      <alignment horizontal="center"/>
    </xf>
    <xf numFmtId="187" fontId="36" fillId="0" borderId="11" xfId="41" applyFont="1" applyBorder="1" applyAlignment="1">
      <alignment horizontal="center"/>
    </xf>
    <xf numFmtId="0" fontId="36" fillId="0" borderId="23" xfId="46" applyFont="1" applyBorder="1" applyAlignment="1">
      <alignment/>
      <protection/>
    </xf>
    <xf numFmtId="0" fontId="36" fillId="0" borderId="15" xfId="46" applyFont="1" applyBorder="1" applyAlignment="1">
      <alignment/>
      <protection/>
    </xf>
    <xf numFmtId="187" fontId="38" fillId="0" borderId="15" xfId="41" applyFont="1" applyBorder="1" applyAlignment="1">
      <alignment horizontal="center"/>
    </xf>
    <xf numFmtId="187" fontId="36" fillId="0" borderId="15" xfId="41" applyFont="1" applyBorder="1" applyAlignment="1">
      <alignment horizontal="center"/>
    </xf>
    <xf numFmtId="0" fontId="31" fillId="0" borderId="15" xfId="46" applyFont="1" applyBorder="1" applyAlignment="1">
      <alignment horizontal="center"/>
      <protection/>
    </xf>
    <xf numFmtId="0" fontId="31" fillId="0" borderId="12" xfId="46" applyFont="1" applyBorder="1" applyAlignment="1">
      <alignment horizontal="center"/>
      <protection/>
    </xf>
    <xf numFmtId="0" fontId="31" fillId="0" borderId="22" xfId="46" applyFont="1" applyBorder="1" applyAlignment="1">
      <alignment horizontal="center"/>
      <protection/>
    </xf>
    <xf numFmtId="187" fontId="39" fillId="0" borderId="12" xfId="41" applyFont="1" applyBorder="1" applyAlignment="1">
      <alignment/>
    </xf>
    <xf numFmtId="187" fontId="31" fillId="0" borderId="12" xfId="41" applyFont="1" applyBorder="1" applyAlignment="1">
      <alignment/>
    </xf>
    <xf numFmtId="187" fontId="39" fillId="0" borderId="18" xfId="41" applyFont="1" applyBorder="1" applyAlignment="1">
      <alignment/>
    </xf>
    <xf numFmtId="0" fontId="31" fillId="0" borderId="12" xfId="46" applyFont="1" applyBorder="1">
      <alignment/>
      <protection/>
    </xf>
    <xf numFmtId="0" fontId="31" fillId="0" borderId="18" xfId="46" applyFont="1" applyBorder="1" applyAlignment="1">
      <alignment horizontal="center"/>
      <protection/>
    </xf>
    <xf numFmtId="0" fontId="31" fillId="0" borderId="18" xfId="46" applyFont="1" applyBorder="1">
      <alignment/>
      <protection/>
    </xf>
    <xf numFmtId="0" fontId="31" fillId="0" borderId="24" xfId="46" applyFont="1" applyBorder="1" applyAlignment="1">
      <alignment horizontal="center"/>
      <protection/>
    </xf>
    <xf numFmtId="187" fontId="31" fillId="0" borderId="18" xfId="41" applyFont="1" applyBorder="1" applyAlignment="1">
      <alignment/>
    </xf>
    <xf numFmtId="187" fontId="39" fillId="0" borderId="10" xfId="41" applyFont="1" applyBorder="1" applyAlignment="1">
      <alignment/>
    </xf>
    <xf numFmtId="0" fontId="31" fillId="0" borderId="10" xfId="46" applyFont="1" applyBorder="1">
      <alignment/>
      <protection/>
    </xf>
    <xf numFmtId="0" fontId="40" fillId="0" borderId="0" xfId="46" applyFont="1" applyAlignment="1">
      <alignment/>
      <protection/>
    </xf>
    <xf numFmtId="0" fontId="40" fillId="0" borderId="21" xfId="46" applyFont="1" applyBorder="1" applyAlignment="1">
      <alignment horizontal="center"/>
      <protection/>
    </xf>
    <xf numFmtId="187" fontId="33" fillId="24" borderId="11" xfId="41" applyFont="1" applyFill="1" applyBorder="1" applyAlignment="1">
      <alignment horizontal="center"/>
    </xf>
    <xf numFmtId="0" fontId="40" fillId="0" borderId="11" xfId="46" applyFont="1" applyBorder="1" applyAlignment="1">
      <alignment horizontal="center"/>
      <protection/>
    </xf>
    <xf numFmtId="0" fontId="40" fillId="0" borderId="23" xfId="46" applyFont="1" applyBorder="1" applyAlignment="1">
      <alignment/>
      <protection/>
    </xf>
    <xf numFmtId="187" fontId="33" fillId="24" borderId="15" xfId="41" applyFont="1" applyFill="1" applyBorder="1" applyAlignment="1">
      <alignment horizontal="center"/>
    </xf>
    <xf numFmtId="0" fontId="29" fillId="0" borderId="15" xfId="46" applyFont="1" applyBorder="1" applyAlignment="1">
      <alignment horizontal="center"/>
      <protection/>
    </xf>
    <xf numFmtId="0" fontId="29" fillId="0" borderId="12" xfId="46" applyFont="1" applyBorder="1" applyAlignment="1">
      <alignment horizontal="center"/>
      <protection/>
    </xf>
    <xf numFmtId="188" fontId="27" fillId="0" borderId="12" xfId="33" applyNumberFormat="1" applyFont="1" applyBorder="1" applyAlignment="1">
      <alignment/>
    </xf>
    <xf numFmtId="190" fontId="27" fillId="0" borderId="12" xfId="41" applyNumberFormat="1" applyFont="1" applyBorder="1" applyAlignment="1">
      <alignment/>
    </xf>
    <xf numFmtId="0" fontId="29" fillId="0" borderId="12" xfId="46" applyFont="1" applyBorder="1" quotePrefix="1">
      <alignment/>
      <protection/>
    </xf>
    <xf numFmtId="0" fontId="31" fillId="0" borderId="13" xfId="46" applyFont="1" applyBorder="1">
      <alignment/>
      <protection/>
    </xf>
    <xf numFmtId="43" fontId="28" fillId="0" borderId="0" xfId="33" applyFont="1" applyAlignment="1">
      <alignment/>
    </xf>
    <xf numFmtId="0" fontId="29" fillId="0" borderId="20" xfId="46" applyFont="1" applyBorder="1" applyAlignment="1">
      <alignment horizontal="center"/>
      <protection/>
    </xf>
    <xf numFmtId="0" fontId="22" fillId="0" borderId="25" xfId="46" applyFont="1" applyBorder="1" applyAlignment="1">
      <alignment horizontal="center"/>
      <protection/>
    </xf>
    <xf numFmtId="0" fontId="31" fillId="0" borderId="25" xfId="46" applyFont="1" applyBorder="1">
      <alignment/>
      <protection/>
    </xf>
    <xf numFmtId="0" fontId="29" fillId="0" borderId="20" xfId="46" applyFont="1" applyBorder="1">
      <alignment/>
      <protection/>
    </xf>
    <xf numFmtId="0" fontId="29" fillId="0" borderId="26" xfId="46" applyFont="1" applyBorder="1" applyAlignment="1">
      <alignment horizontal="center"/>
      <protection/>
    </xf>
    <xf numFmtId="0" fontId="22" fillId="0" borderId="27" xfId="46" applyFont="1" applyBorder="1" applyAlignment="1">
      <alignment horizontal="center"/>
      <protection/>
    </xf>
    <xf numFmtId="0" fontId="36" fillId="0" borderId="27" xfId="46" applyFont="1" applyBorder="1">
      <alignment/>
      <protection/>
    </xf>
    <xf numFmtId="187" fontId="39" fillId="0" borderId="26" xfId="41" applyNumberFormat="1" applyFont="1" applyBorder="1" applyAlignment="1">
      <alignment/>
    </xf>
    <xf numFmtId="0" fontId="29" fillId="0" borderId="26" xfId="46" applyFont="1" applyBorder="1">
      <alignment/>
      <protection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188" fontId="28" fillId="0" borderId="0" xfId="33" applyNumberFormat="1" applyFont="1" applyBorder="1" applyAlignment="1">
      <alignment/>
    </xf>
    <xf numFmtId="188" fontId="28" fillId="0" borderId="0" xfId="33" applyNumberFormat="1" applyFont="1" applyAlignment="1">
      <alignment/>
    </xf>
    <xf numFmtId="0" fontId="29" fillId="0" borderId="0" xfId="0" applyFont="1" applyBorder="1" applyAlignment="1">
      <alignment/>
    </xf>
    <xf numFmtId="188" fontId="29" fillId="0" borderId="0" xfId="33" applyNumberFormat="1" applyFont="1" applyBorder="1" applyAlignment="1">
      <alignment/>
    </xf>
    <xf numFmtId="188" fontId="28" fillId="0" borderId="28" xfId="33" applyNumberFormat="1" applyFont="1" applyBorder="1" applyAlignment="1">
      <alignment/>
    </xf>
    <xf numFmtId="188" fontId="28" fillId="0" borderId="0" xfId="0" applyNumberFormat="1" applyFont="1" applyBorder="1" applyAlignment="1">
      <alignment/>
    </xf>
    <xf numFmtId="188" fontId="28" fillId="0" borderId="28" xfId="0" applyNumberFormat="1" applyFont="1" applyBorder="1" applyAlignment="1">
      <alignment/>
    </xf>
    <xf numFmtId="188" fontId="28" fillId="0" borderId="0" xfId="0" applyNumberFormat="1" applyFont="1" applyAlignment="1">
      <alignment/>
    </xf>
    <xf numFmtId="0" fontId="52" fillId="0" borderId="12" xfId="46" applyFont="1" applyBorder="1">
      <alignment/>
      <protection/>
    </xf>
    <xf numFmtId="0" fontId="36" fillId="0" borderId="29" xfId="46" applyFont="1" applyBorder="1" applyAlignment="1">
      <alignment horizontal="center"/>
      <protection/>
    </xf>
    <xf numFmtId="43" fontId="31" fillId="0" borderId="0" xfId="33" applyFont="1" applyAlignment="1">
      <alignment/>
    </xf>
    <xf numFmtId="15" fontId="31" fillId="0" borderId="12" xfId="46" applyNumberFormat="1" applyFont="1" applyBorder="1" applyAlignment="1">
      <alignment horizontal="center"/>
      <protection/>
    </xf>
    <xf numFmtId="190" fontId="39" fillId="0" borderId="12" xfId="41" applyNumberFormat="1" applyFont="1" applyBorder="1" applyAlignment="1">
      <alignment/>
    </xf>
    <xf numFmtId="190" fontId="31" fillId="0" borderId="12" xfId="41" applyNumberFormat="1" applyFont="1" applyBorder="1" applyAlignment="1">
      <alignment/>
    </xf>
    <xf numFmtId="190" fontId="39" fillId="0" borderId="18" xfId="41" applyNumberFormat="1" applyFont="1" applyBorder="1" applyAlignment="1">
      <alignment/>
    </xf>
    <xf numFmtId="188" fontId="31" fillId="0" borderId="0" xfId="33" applyNumberFormat="1" applyFont="1" applyAlignment="1">
      <alignment/>
    </xf>
    <xf numFmtId="0" fontId="31" fillId="0" borderId="0" xfId="0" applyFont="1" applyBorder="1" applyAlignment="1">
      <alignment/>
    </xf>
    <xf numFmtId="43" fontId="31" fillId="0" borderId="0" xfId="33" applyFont="1" applyBorder="1" applyAlignment="1">
      <alignment/>
    </xf>
    <xf numFmtId="188" fontId="31" fillId="0" borderId="0" xfId="33" applyNumberFormat="1" applyFont="1" applyBorder="1" applyAlignment="1">
      <alignment/>
    </xf>
    <xf numFmtId="187" fontId="39" fillId="0" borderId="20" xfId="41" applyFont="1" applyBorder="1" applyAlignment="1">
      <alignment/>
    </xf>
    <xf numFmtId="187" fontId="31" fillId="0" borderId="20" xfId="41" applyFont="1" applyBorder="1" applyAlignment="1">
      <alignment/>
    </xf>
    <xf numFmtId="0" fontId="31" fillId="0" borderId="29" xfId="46" applyFont="1" applyBorder="1" applyAlignment="1">
      <alignment horizontal="center"/>
      <protection/>
    </xf>
    <xf numFmtId="187" fontId="38" fillId="0" borderId="26" xfId="41" applyFont="1" applyBorder="1" applyAlignment="1">
      <alignment/>
    </xf>
    <xf numFmtId="0" fontId="31" fillId="0" borderId="0" xfId="46" applyFont="1" applyBorder="1" applyAlignment="1">
      <alignment horizontal="center"/>
      <protection/>
    </xf>
    <xf numFmtId="43" fontId="31" fillId="0" borderId="0" xfId="0" applyNumberFormat="1" applyFont="1" applyBorder="1" applyAlignment="1">
      <alignment/>
    </xf>
    <xf numFmtId="0" fontId="31" fillId="0" borderId="0" xfId="0" applyFont="1" applyAlignment="1">
      <alignment horizontal="center"/>
    </xf>
    <xf numFmtId="43" fontId="39" fillId="0" borderId="18" xfId="33" applyFont="1" applyBorder="1" applyAlignment="1">
      <alignment/>
    </xf>
    <xf numFmtId="43" fontId="31" fillId="0" borderId="12" xfId="33" applyFont="1" applyBorder="1" applyAlignment="1">
      <alignment/>
    </xf>
    <xf numFmtId="0" fontId="31" fillId="0" borderId="17" xfId="46" applyFont="1" applyBorder="1">
      <alignment/>
      <protection/>
    </xf>
    <xf numFmtId="0" fontId="31" fillId="0" borderId="0" xfId="46" applyFont="1">
      <alignment/>
      <protection/>
    </xf>
    <xf numFmtId="0" fontId="39" fillId="0" borderId="0" xfId="46" applyFont="1">
      <alignment/>
      <protection/>
    </xf>
    <xf numFmtId="0" fontId="36" fillId="0" borderId="11" xfId="46" applyFont="1" applyBorder="1" applyAlignment="1">
      <alignment/>
      <protection/>
    </xf>
    <xf numFmtId="0" fontId="31" fillId="0" borderId="22" xfId="46" applyFont="1" applyBorder="1" applyAlignment="1">
      <alignment horizontal="left"/>
      <protection/>
    </xf>
    <xf numFmtId="0" fontId="31" fillId="0" borderId="0" xfId="0" applyFont="1" applyAlignment="1">
      <alignment horizontal="right"/>
    </xf>
    <xf numFmtId="0" fontId="36" fillId="0" borderId="21" xfId="46" applyFont="1" applyBorder="1" applyAlignment="1">
      <alignment/>
      <protection/>
    </xf>
    <xf numFmtId="0" fontId="31" fillId="0" borderId="11" xfId="46" applyFont="1" applyBorder="1" applyAlignment="1">
      <alignment horizontal="center"/>
      <protection/>
    </xf>
    <xf numFmtId="0" fontId="36" fillId="0" borderId="15" xfId="46" applyFont="1" applyBorder="1" applyAlignment="1">
      <alignment horizontal="center"/>
      <protection/>
    </xf>
    <xf numFmtId="0" fontId="36" fillId="0" borderId="22" xfId="46" applyFont="1" applyBorder="1" applyAlignment="1">
      <alignment horizontal="center"/>
      <protection/>
    </xf>
    <xf numFmtId="0" fontId="31" fillId="0" borderId="30" xfId="46" applyFont="1" applyBorder="1" applyAlignment="1">
      <alignment horizontal="center"/>
      <protection/>
    </xf>
    <xf numFmtId="187" fontId="36" fillId="0" borderId="26" xfId="41" applyFont="1" applyBorder="1" applyAlignment="1">
      <alignment/>
    </xf>
    <xf numFmtId="190" fontId="36" fillId="0" borderId="26" xfId="41" applyNumberFormat="1" applyFont="1" applyBorder="1" applyAlignment="1">
      <alignment/>
    </xf>
    <xf numFmtId="0" fontId="31" fillId="0" borderId="29" xfId="46" applyFont="1" applyBorder="1">
      <alignment/>
      <protection/>
    </xf>
    <xf numFmtId="43" fontId="31" fillId="0" borderId="0" xfId="0" applyNumberFormat="1" applyFont="1" applyAlignment="1">
      <alignment/>
    </xf>
    <xf numFmtId="2" fontId="31" fillId="0" borderId="0" xfId="0" applyNumberFormat="1" applyFont="1" applyAlignment="1">
      <alignment/>
    </xf>
    <xf numFmtId="43" fontId="31" fillId="0" borderId="0" xfId="33" applyFont="1" applyAlignment="1">
      <alignment horizontal="right"/>
    </xf>
    <xf numFmtId="43" fontId="31" fillId="0" borderId="0" xfId="0" applyNumberFormat="1" applyFont="1" applyAlignment="1">
      <alignment horizontal="right"/>
    </xf>
    <xf numFmtId="43" fontId="31" fillId="0" borderId="31" xfId="0" applyNumberFormat="1" applyFont="1" applyBorder="1" applyAlignment="1">
      <alignment/>
    </xf>
    <xf numFmtId="0" fontId="36" fillId="0" borderId="0" xfId="46" applyFont="1">
      <alignment/>
      <protection/>
    </xf>
    <xf numFmtId="190" fontId="38" fillId="0" borderId="26" xfId="41" applyNumberFormat="1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43" fontId="53" fillId="0" borderId="0" xfId="0" applyNumberFormat="1" applyFont="1" applyAlignment="1">
      <alignment/>
    </xf>
    <xf numFmtId="188" fontId="31" fillId="0" borderId="0" xfId="0" applyNumberFormat="1" applyFont="1" applyBorder="1" applyAlignment="1">
      <alignment/>
    </xf>
    <xf numFmtId="0" fontId="31" fillId="0" borderId="0" xfId="46" applyFont="1" applyBorder="1">
      <alignment/>
      <protection/>
    </xf>
    <xf numFmtId="0" fontId="36" fillId="0" borderId="12" xfId="46" applyFont="1" applyBorder="1" applyAlignment="1">
      <alignment horizontal="center"/>
      <protection/>
    </xf>
    <xf numFmtId="0" fontId="36" fillId="0" borderId="0" xfId="0" applyFont="1" applyAlignment="1">
      <alignment/>
    </xf>
    <xf numFmtId="187" fontId="53" fillId="0" borderId="18" xfId="41" applyFont="1" applyBorder="1" applyAlignment="1">
      <alignment/>
    </xf>
    <xf numFmtId="0" fontId="40" fillId="0" borderId="21" xfId="46" applyFont="1" applyBorder="1" applyAlignment="1">
      <alignment/>
      <protection/>
    </xf>
    <xf numFmtId="15" fontId="29" fillId="0" borderId="12" xfId="46" applyNumberFormat="1" applyFont="1" applyBorder="1" applyAlignment="1">
      <alignment horizontal="center"/>
      <protection/>
    </xf>
    <xf numFmtId="187" fontId="41" fillId="0" borderId="26" xfId="41" applyFont="1" applyBorder="1" applyAlignment="1">
      <alignment/>
    </xf>
    <xf numFmtId="0" fontId="36" fillId="0" borderId="0" xfId="46" applyFont="1" applyAlignment="1">
      <alignment horizontal="left"/>
      <protection/>
    </xf>
    <xf numFmtId="43" fontId="19" fillId="0" borderId="0" xfId="33" applyFont="1" applyAlignment="1">
      <alignment/>
    </xf>
    <xf numFmtId="187" fontId="31" fillId="0" borderId="17" xfId="41" applyFont="1" applyBorder="1" applyAlignment="1">
      <alignment/>
    </xf>
    <xf numFmtId="187" fontId="31" fillId="0" borderId="10" xfId="41" applyFont="1" applyBorder="1" applyAlignment="1">
      <alignment/>
    </xf>
    <xf numFmtId="43" fontId="39" fillId="0" borderId="12" xfId="33" applyFont="1" applyBorder="1" applyAlignment="1">
      <alignment/>
    </xf>
    <xf numFmtId="43" fontId="29" fillId="0" borderId="10" xfId="33" applyFont="1" applyBorder="1" applyAlignment="1">
      <alignment/>
    </xf>
    <xf numFmtId="0" fontId="29" fillId="0" borderId="22" xfId="46" applyFont="1" applyBorder="1">
      <alignment/>
      <protection/>
    </xf>
    <xf numFmtId="0" fontId="29" fillId="0" borderId="24" xfId="46" applyFont="1" applyBorder="1">
      <alignment/>
      <protection/>
    </xf>
    <xf numFmtId="0" fontId="42" fillId="0" borderId="17" xfId="46" applyFont="1" applyBorder="1">
      <alignment/>
      <protection/>
    </xf>
    <xf numFmtId="43" fontId="29" fillId="0" borderId="32" xfId="0" applyNumberFormat="1" applyFont="1" applyBorder="1" applyAlignment="1">
      <alignment/>
    </xf>
    <xf numFmtId="43" fontId="31" fillId="0" borderId="32" xfId="0" applyNumberFormat="1" applyFont="1" applyBorder="1" applyAlignment="1">
      <alignment/>
    </xf>
    <xf numFmtId="0" fontId="54" fillId="0" borderId="12" xfId="46" applyFont="1" applyBorder="1">
      <alignment/>
      <protection/>
    </xf>
    <xf numFmtId="190" fontId="41" fillId="0" borderId="26" xfId="41" applyNumberFormat="1" applyFont="1" applyBorder="1" applyAlignment="1">
      <alignment/>
    </xf>
    <xf numFmtId="190" fontId="37" fillId="0" borderId="12" xfId="41" applyNumberFormat="1" applyFont="1" applyBorder="1" applyAlignment="1">
      <alignment/>
    </xf>
    <xf numFmtId="0" fontId="31" fillId="0" borderId="19" xfId="46" applyFont="1" applyBorder="1">
      <alignment/>
      <protection/>
    </xf>
    <xf numFmtId="2" fontId="22" fillId="0" borderId="12" xfId="0" applyNumberFormat="1" applyFont="1" applyBorder="1" applyAlignment="1">
      <alignment horizontal="right"/>
    </xf>
    <xf numFmtId="188" fontId="36" fillId="0" borderId="0" xfId="33" applyNumberFormat="1" applyFont="1" applyAlignment="1">
      <alignment/>
    </xf>
    <xf numFmtId="190" fontId="37" fillId="0" borderId="18" xfId="41" applyNumberFormat="1" applyFont="1" applyBorder="1" applyAlignment="1">
      <alignment/>
    </xf>
    <xf numFmtId="0" fontId="31" fillId="0" borderId="15" xfId="0" applyFont="1" applyBorder="1" applyAlignment="1">
      <alignment horizontal="center"/>
    </xf>
    <xf numFmtId="2" fontId="42" fillId="0" borderId="12" xfId="0" applyNumberFormat="1" applyFont="1" applyBorder="1" applyAlignment="1">
      <alignment/>
    </xf>
    <xf numFmtId="2" fontId="29" fillId="0" borderId="12" xfId="0" applyNumberFormat="1" applyFont="1" applyBorder="1" applyAlignment="1">
      <alignment/>
    </xf>
    <xf numFmtId="0" fontId="29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188" fontId="22" fillId="0" borderId="10" xfId="0" applyNumberFormat="1" applyFont="1" applyBorder="1" applyAlignment="1">
      <alignment/>
    </xf>
    <xf numFmtId="188" fontId="27" fillId="0" borderId="11" xfId="33" applyNumberFormat="1" applyFont="1" applyBorder="1" applyAlignment="1">
      <alignment/>
    </xf>
    <xf numFmtId="0" fontId="0" fillId="0" borderId="0" xfId="0" applyFont="1" applyBorder="1" applyAlignment="1">
      <alignment/>
    </xf>
    <xf numFmtId="188" fontId="53" fillId="0" borderId="12" xfId="33" applyNumberFormat="1" applyFont="1" applyBorder="1" applyAlignment="1">
      <alignment/>
    </xf>
    <xf numFmtId="187" fontId="39" fillId="0" borderId="26" xfId="41" applyFont="1" applyBorder="1" applyAlignment="1">
      <alignment/>
    </xf>
    <xf numFmtId="188" fontId="31" fillId="0" borderId="12" xfId="33" applyNumberFormat="1" applyFont="1" applyBorder="1" applyAlignment="1">
      <alignment/>
    </xf>
    <xf numFmtId="0" fontId="36" fillId="0" borderId="0" xfId="46" applyFont="1" applyAlignment="1">
      <alignment horizontal="right"/>
      <protection/>
    </xf>
    <xf numFmtId="43" fontId="31" fillId="0" borderId="0" xfId="33" applyFont="1" applyBorder="1" applyAlignment="1">
      <alignment horizontal="right"/>
    </xf>
    <xf numFmtId="0" fontId="31" fillId="0" borderId="22" xfId="46" applyFont="1" applyBorder="1" applyAlignment="1">
      <alignment/>
      <protection/>
    </xf>
    <xf numFmtId="0" fontId="22" fillId="0" borderId="0" xfId="46" applyFont="1" applyAlignment="1">
      <alignment/>
      <protection/>
    </xf>
    <xf numFmtId="0" fontId="36" fillId="0" borderId="22" xfId="46" applyFont="1" applyBorder="1" applyAlignment="1">
      <alignment horizontal="left"/>
      <protection/>
    </xf>
    <xf numFmtId="43" fontId="22" fillId="0" borderId="0" xfId="0" applyNumberFormat="1" applyFont="1" applyAlignment="1">
      <alignment horizontal="center"/>
    </xf>
    <xf numFmtId="0" fontId="55" fillId="0" borderId="22" xfId="46" applyFont="1" applyBorder="1">
      <alignment/>
      <protection/>
    </xf>
    <xf numFmtId="0" fontId="22" fillId="0" borderId="22" xfId="46" applyFont="1" applyBorder="1">
      <alignment/>
      <protection/>
    </xf>
    <xf numFmtId="0" fontId="22" fillId="0" borderId="24" xfId="46" applyFont="1" applyBorder="1">
      <alignment/>
      <protection/>
    </xf>
    <xf numFmtId="0" fontId="30" fillId="0" borderId="29" xfId="46" applyFont="1" applyBorder="1" applyAlignment="1">
      <alignment horizontal="center"/>
      <protection/>
    </xf>
    <xf numFmtId="0" fontId="56" fillId="0" borderId="12" xfId="0" applyFont="1" applyBorder="1" applyAlignment="1">
      <alignment horizontal="lef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 horizontal="left"/>
    </xf>
    <xf numFmtId="187" fontId="53" fillId="0" borderId="12" xfId="41" applyFont="1" applyBorder="1" applyAlignment="1">
      <alignment/>
    </xf>
    <xf numFmtId="0" fontId="59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61" fillId="0" borderId="12" xfId="0" applyFont="1" applyBorder="1" applyAlignment="1">
      <alignment horizontal="left"/>
    </xf>
    <xf numFmtId="0" fontId="62" fillId="0" borderId="12" xfId="0" applyFont="1" applyBorder="1" applyAlignment="1">
      <alignment horizontal="left"/>
    </xf>
    <xf numFmtId="0" fontId="30" fillId="0" borderId="0" xfId="46" applyFont="1">
      <alignment/>
      <protection/>
    </xf>
    <xf numFmtId="0" fontId="61" fillId="0" borderId="12" xfId="0" applyFont="1" applyBorder="1" applyAlignment="1">
      <alignment/>
    </xf>
    <xf numFmtId="0" fontId="31" fillId="0" borderId="25" xfId="46" applyFont="1" applyBorder="1" applyAlignment="1">
      <alignment horizontal="center"/>
      <protection/>
    </xf>
    <xf numFmtId="0" fontId="31" fillId="0" borderId="27" xfId="46" applyFont="1" applyBorder="1" applyAlignment="1">
      <alignment horizontal="center"/>
      <protection/>
    </xf>
    <xf numFmtId="43" fontId="28" fillId="0" borderId="0" xfId="0" applyNumberFormat="1" applyFont="1" applyAlignment="1">
      <alignment horizontal="center"/>
    </xf>
    <xf numFmtId="0" fontId="36" fillId="0" borderId="12" xfId="46" applyFont="1" applyBorder="1">
      <alignment/>
      <protection/>
    </xf>
    <xf numFmtId="0" fontId="53" fillId="0" borderId="12" xfId="46" applyFont="1" applyBorder="1">
      <alignment/>
      <protection/>
    </xf>
    <xf numFmtId="0" fontId="36" fillId="0" borderId="26" xfId="46" applyFont="1" applyBorder="1">
      <alignment/>
      <protection/>
    </xf>
    <xf numFmtId="187" fontId="39" fillId="0" borderId="27" xfId="41" applyNumberFormat="1" applyFont="1" applyBorder="1" applyAlignment="1">
      <alignment/>
    </xf>
    <xf numFmtId="188" fontId="27" fillId="0" borderId="0" xfId="33" applyNumberFormat="1" applyFont="1" applyBorder="1" applyAlignment="1">
      <alignment/>
    </xf>
    <xf numFmtId="187" fontId="27" fillId="0" borderId="0" xfId="41" applyFont="1" applyBorder="1" applyAlignment="1">
      <alignment/>
    </xf>
    <xf numFmtId="0" fontId="29" fillId="0" borderId="0" xfId="46" applyFont="1" applyBorder="1" applyAlignment="1">
      <alignment horizontal="center"/>
      <protection/>
    </xf>
    <xf numFmtId="0" fontId="36" fillId="0" borderId="0" xfId="46" applyFont="1" applyBorder="1">
      <alignment/>
      <protection/>
    </xf>
    <xf numFmtId="187" fontId="39" fillId="0" borderId="0" xfId="41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187" fontId="31" fillId="0" borderId="12" xfId="41" applyNumberFormat="1" applyFont="1" applyBorder="1" applyAlignment="1">
      <alignment/>
    </xf>
    <xf numFmtId="187" fontId="38" fillId="0" borderId="18" xfId="41" applyFont="1" applyBorder="1" applyAlignment="1">
      <alignment/>
    </xf>
    <xf numFmtId="0" fontId="36" fillId="0" borderId="33" xfId="46" applyFont="1" applyBorder="1">
      <alignment/>
      <protection/>
    </xf>
    <xf numFmtId="0" fontId="31" fillId="0" borderId="20" xfId="46" applyFont="1" applyBorder="1" applyAlignment="1">
      <alignment horizontal="center"/>
      <protection/>
    </xf>
    <xf numFmtId="188" fontId="27" fillId="0" borderId="20" xfId="33" applyNumberFormat="1" applyFont="1" applyBorder="1" applyAlignment="1">
      <alignment/>
    </xf>
    <xf numFmtId="190" fontId="27" fillId="0" borderId="20" xfId="41" applyNumberFormat="1" applyFont="1" applyBorder="1" applyAlignment="1">
      <alignment/>
    </xf>
    <xf numFmtId="4" fontId="31" fillId="0" borderId="12" xfId="41" applyNumberFormat="1" applyFont="1" applyBorder="1" applyAlignment="1">
      <alignment/>
    </xf>
    <xf numFmtId="43" fontId="36" fillId="0" borderId="0" xfId="33" applyFont="1" applyAlignment="1">
      <alignment/>
    </xf>
    <xf numFmtId="43" fontId="36" fillId="0" borderId="11" xfId="33" applyFont="1" applyBorder="1" applyAlignment="1">
      <alignment horizontal="center"/>
    </xf>
    <xf numFmtId="43" fontId="36" fillId="0" borderId="15" xfId="33" applyFont="1" applyBorder="1" applyAlignment="1">
      <alignment horizontal="center"/>
    </xf>
    <xf numFmtId="43" fontId="36" fillId="0" borderId="26" xfId="33" applyFont="1" applyBorder="1" applyAlignment="1">
      <alignment/>
    </xf>
    <xf numFmtId="43" fontId="53" fillId="0" borderId="0" xfId="33" applyFont="1" applyAlignment="1">
      <alignment/>
    </xf>
    <xf numFmtId="3" fontId="31" fillId="0" borderId="12" xfId="41" applyNumberFormat="1" applyFont="1" applyBorder="1" applyAlignment="1">
      <alignment/>
    </xf>
    <xf numFmtId="0" fontId="53" fillId="0" borderId="22" xfId="46" applyFont="1" applyBorder="1">
      <alignment/>
      <protection/>
    </xf>
    <xf numFmtId="195" fontId="31" fillId="0" borderId="12" xfId="33" applyNumberFormat="1" applyFont="1" applyBorder="1" applyAlignment="1">
      <alignment/>
    </xf>
    <xf numFmtId="190" fontId="31" fillId="0" borderId="18" xfId="41" applyNumberFormat="1" applyFont="1" applyBorder="1" applyAlignment="1">
      <alignment/>
    </xf>
    <xf numFmtId="0" fontId="29" fillId="0" borderId="17" xfId="46" applyFont="1" applyBorder="1" quotePrefix="1">
      <alignment/>
      <protection/>
    </xf>
    <xf numFmtId="0" fontId="22" fillId="0" borderId="25" xfId="46" applyFont="1" applyBorder="1">
      <alignment/>
      <protection/>
    </xf>
    <xf numFmtId="190" fontId="39" fillId="0" borderId="26" xfId="41" applyNumberFormat="1" applyFont="1" applyBorder="1" applyAlignment="1">
      <alignment/>
    </xf>
    <xf numFmtId="0" fontId="63" fillId="0" borderId="25" xfId="46" applyFont="1" applyBorder="1">
      <alignment/>
      <protection/>
    </xf>
    <xf numFmtId="0" fontId="56" fillId="0" borderId="22" xfId="0" applyFont="1" applyBorder="1" applyAlignment="1">
      <alignment horizontal="left"/>
    </xf>
    <xf numFmtId="0" fontId="31" fillId="0" borderId="11" xfId="46" applyFont="1" applyBorder="1" applyAlignment="1">
      <alignment/>
      <protection/>
    </xf>
    <xf numFmtId="0" fontId="31" fillId="0" borderId="15" xfId="46" applyFont="1" applyBorder="1" applyAlignment="1">
      <alignment/>
      <protection/>
    </xf>
    <xf numFmtId="0" fontId="36" fillId="0" borderId="18" xfId="46" applyFont="1" applyBorder="1">
      <alignment/>
      <protection/>
    </xf>
    <xf numFmtId="0" fontId="53" fillId="0" borderId="18" xfId="46" applyFont="1" applyBorder="1">
      <alignment/>
      <protection/>
    </xf>
    <xf numFmtId="0" fontId="31" fillId="0" borderId="20" xfId="46" applyFont="1" applyBorder="1">
      <alignment/>
      <protection/>
    </xf>
    <xf numFmtId="0" fontId="36" fillId="0" borderId="20" xfId="46" applyFont="1" applyBorder="1">
      <alignment/>
      <protection/>
    </xf>
    <xf numFmtId="187" fontId="38" fillId="0" borderId="16" xfId="41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8" fillId="0" borderId="34" xfId="0" applyFont="1" applyBorder="1" applyAlignment="1">
      <alignment/>
    </xf>
    <xf numFmtId="0" fontId="25" fillId="0" borderId="0" xfId="0" applyFont="1" applyAlignment="1">
      <alignment horizontal="center"/>
    </xf>
    <xf numFmtId="0" fontId="30" fillId="0" borderId="0" xfId="46" applyFont="1" applyAlignment="1">
      <alignment horizontal="center"/>
      <protection/>
    </xf>
    <xf numFmtId="0" fontId="36" fillId="0" borderId="0" xfId="46" applyFont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_Sheet1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.00390625" style="0" customWidth="1"/>
    <col min="2" max="2" width="25.8515625" style="0" customWidth="1"/>
    <col min="3" max="3" width="14.421875" style="0" customWidth="1"/>
    <col min="4" max="4" width="13.140625" style="0" customWidth="1"/>
    <col min="5" max="5" width="11.7109375" style="0" customWidth="1"/>
    <col min="6" max="6" width="13.140625" style="0" customWidth="1"/>
    <col min="7" max="7" width="12.57421875" style="0" customWidth="1"/>
    <col min="8" max="8" width="11.421875" style="0" customWidth="1"/>
    <col min="9" max="9" width="10.28125" style="0" bestFit="1" customWidth="1"/>
  </cols>
  <sheetData>
    <row r="3" spans="1:7" ht="21">
      <c r="A3" s="283" t="s">
        <v>962</v>
      </c>
      <c r="B3" s="283"/>
      <c r="C3" s="283"/>
      <c r="D3" s="283"/>
      <c r="E3" s="283"/>
      <c r="F3" s="283"/>
      <c r="G3" s="283"/>
    </row>
    <row r="4" spans="1:7" ht="21">
      <c r="A4" s="283" t="s">
        <v>13</v>
      </c>
      <c r="B4" s="283"/>
      <c r="C4" s="283"/>
      <c r="D4" s="283"/>
      <c r="E4" s="283"/>
      <c r="F4" s="283"/>
      <c r="G4" s="283"/>
    </row>
    <row r="5" spans="1:7" ht="21">
      <c r="A5" s="283" t="s">
        <v>1135</v>
      </c>
      <c r="B5" s="283"/>
      <c r="C5" s="283"/>
      <c r="D5" s="283"/>
      <c r="E5" s="283"/>
      <c r="F5" s="283"/>
      <c r="G5" s="283"/>
    </row>
    <row r="6" spans="1:7" ht="21">
      <c r="A6" s="16" t="s">
        <v>7</v>
      </c>
      <c r="B6" s="16"/>
      <c r="C6" s="16"/>
      <c r="D6" s="16"/>
      <c r="E6" s="16"/>
      <c r="F6" s="16"/>
      <c r="G6" s="16"/>
    </row>
    <row r="7" spans="1:8" ht="21">
      <c r="A7" s="17" t="s">
        <v>8</v>
      </c>
      <c r="B7" s="18" t="s">
        <v>4</v>
      </c>
      <c r="C7" s="17" t="s">
        <v>9</v>
      </c>
      <c r="D7" s="18" t="s">
        <v>1</v>
      </c>
      <c r="E7" s="17" t="s">
        <v>25</v>
      </c>
      <c r="F7" s="17" t="s">
        <v>2</v>
      </c>
      <c r="G7" s="17" t="s">
        <v>10</v>
      </c>
      <c r="H7" s="4" t="s">
        <v>3</v>
      </c>
    </row>
    <row r="8" spans="1:8" ht="21">
      <c r="A8" s="19"/>
      <c r="B8" s="20"/>
      <c r="C8" s="19"/>
      <c r="D8" s="20"/>
      <c r="E8" s="19" t="s">
        <v>26</v>
      </c>
      <c r="F8" s="19"/>
      <c r="G8" s="19" t="s">
        <v>11</v>
      </c>
      <c r="H8" s="19"/>
    </row>
    <row r="9" spans="1:8" ht="18.75">
      <c r="A9" s="6">
        <v>1</v>
      </c>
      <c r="B9" s="7" t="s">
        <v>102</v>
      </c>
      <c r="C9" s="215">
        <v>11252690</v>
      </c>
      <c r="D9" s="97">
        <v>9681570.4</v>
      </c>
      <c r="E9" s="40"/>
      <c r="F9" s="30">
        <f>C9-D9-E9</f>
        <v>1571119.5999999996</v>
      </c>
      <c r="G9" s="31">
        <f>D9*100/C9</f>
        <v>86.03783095419851</v>
      </c>
      <c r="H9" s="31"/>
    </row>
    <row r="10" spans="1:8" ht="18.75">
      <c r="A10" s="32">
        <v>2</v>
      </c>
      <c r="B10" s="7" t="s">
        <v>5</v>
      </c>
      <c r="C10" s="48">
        <v>44247613</v>
      </c>
      <c r="D10" s="9">
        <v>29003850.29</v>
      </c>
      <c r="E10" s="43">
        <v>5000</v>
      </c>
      <c r="F10" s="30">
        <f>C10-D10-E10</f>
        <v>15238762.71</v>
      </c>
      <c r="G10" s="31">
        <f>D10*100/C10</f>
        <v>65.54896032470724</v>
      </c>
      <c r="H10" s="31"/>
    </row>
    <row r="11" spans="1:8" ht="18.75">
      <c r="A11" s="6">
        <v>3</v>
      </c>
      <c r="B11" s="52" t="s">
        <v>973</v>
      </c>
      <c r="C11" s="48">
        <v>59281120</v>
      </c>
      <c r="D11" s="64">
        <v>6587300</v>
      </c>
      <c r="E11" s="158">
        <v>30708992</v>
      </c>
      <c r="F11" s="30">
        <f>C11-D11-E11</f>
        <v>21984828</v>
      </c>
      <c r="G11" s="31">
        <f>D11*100/C11</f>
        <v>11.111969544435057</v>
      </c>
      <c r="H11" s="8"/>
    </row>
    <row r="12" spans="1:8" ht="18.75">
      <c r="A12" s="32">
        <v>4</v>
      </c>
      <c r="B12" s="52" t="s">
        <v>262</v>
      </c>
      <c r="C12" s="8">
        <v>104120025</v>
      </c>
      <c r="D12" s="158">
        <f>C12-F12</f>
        <v>103982210</v>
      </c>
      <c r="E12" s="56"/>
      <c r="F12" s="30">
        <v>137815</v>
      </c>
      <c r="G12" s="31">
        <f>D12*100/C12</f>
        <v>99.86763833374032</v>
      </c>
      <c r="H12" s="8"/>
    </row>
    <row r="13" spans="1:8" ht="18.75">
      <c r="A13" s="32"/>
      <c r="B13" s="52"/>
      <c r="C13" s="8"/>
      <c r="D13" s="55"/>
      <c r="E13" s="56"/>
      <c r="F13" s="30"/>
      <c r="G13" s="206"/>
      <c r="H13" s="8"/>
    </row>
    <row r="14" spans="1:8" ht="18.75">
      <c r="A14" s="6"/>
      <c r="B14" s="52"/>
      <c r="C14" s="8"/>
      <c r="D14" s="55"/>
      <c r="E14" s="48"/>
      <c r="F14" s="30"/>
      <c r="G14" s="31"/>
      <c r="H14" s="8"/>
    </row>
    <row r="15" spans="1:8" ht="18.75">
      <c r="A15" s="6"/>
      <c r="B15" s="7"/>
      <c r="C15" s="8"/>
      <c r="D15" s="55"/>
      <c r="E15" s="8"/>
      <c r="F15" s="57"/>
      <c r="G15" s="31"/>
      <c r="H15" s="31"/>
    </row>
    <row r="16" spans="1:8" ht="18.75">
      <c r="A16" s="32"/>
      <c r="B16" s="7"/>
      <c r="C16" s="8"/>
      <c r="D16" s="10"/>
      <c r="E16" s="8"/>
      <c r="F16" s="30"/>
      <c r="G16" s="31"/>
      <c r="H16" s="31"/>
    </row>
    <row r="17" spans="1:9" ht="18.75">
      <c r="A17" s="6"/>
      <c r="B17" s="7"/>
      <c r="C17" s="33"/>
      <c r="D17" s="34"/>
      <c r="E17" s="33"/>
      <c r="F17" s="30"/>
      <c r="G17" s="31"/>
      <c r="H17" s="31"/>
      <c r="I17" s="42"/>
    </row>
    <row r="18" spans="1:8" ht="18.75">
      <c r="A18" s="35"/>
      <c r="B18" s="36"/>
      <c r="C18" s="33"/>
      <c r="D18" s="34"/>
      <c r="E18" s="33"/>
      <c r="F18" s="30"/>
      <c r="G18" s="31"/>
      <c r="H18" s="31"/>
    </row>
    <row r="19" spans="1:9" ht="21">
      <c r="A19" s="35"/>
      <c r="B19" s="36"/>
      <c r="C19" s="33"/>
      <c r="D19" s="34"/>
      <c r="E19" s="33"/>
      <c r="F19" s="37"/>
      <c r="G19" s="31"/>
      <c r="H19" s="31"/>
      <c r="I19" s="44"/>
    </row>
    <row r="20" spans="1:8" ht="18.75">
      <c r="A20" s="6"/>
      <c r="B20" s="7"/>
      <c r="C20" s="8"/>
      <c r="D20" s="10"/>
      <c r="E20" s="8"/>
      <c r="F20" s="30"/>
      <c r="G20" s="31"/>
      <c r="H20" s="31"/>
    </row>
    <row r="21" spans="1:8" ht="18.75">
      <c r="A21" s="6"/>
      <c r="B21" s="7"/>
      <c r="C21" s="8"/>
      <c r="D21" s="10"/>
      <c r="E21" s="8"/>
      <c r="F21" s="30"/>
      <c r="G21" s="31"/>
      <c r="H21" s="31"/>
    </row>
    <row r="22" spans="1:8" ht="18.75">
      <c r="A22" s="35"/>
      <c r="B22" s="36"/>
      <c r="C22" s="33"/>
      <c r="D22" s="34"/>
      <c r="E22" s="33"/>
      <c r="F22" s="33"/>
      <c r="G22" s="33"/>
      <c r="H22" s="33"/>
    </row>
    <row r="23" spans="1:8" ht="18.75">
      <c r="A23" s="3"/>
      <c r="B23" s="29" t="s">
        <v>6</v>
      </c>
      <c r="C23" s="38">
        <f>SUM(C9:C22)</f>
        <v>218901448</v>
      </c>
      <c r="D23" s="200">
        <f>SUM(D9:D22)</f>
        <v>149254930.69</v>
      </c>
      <c r="E23" s="196">
        <f>SUM(E9:E22)</f>
        <v>30713992</v>
      </c>
      <c r="F23" s="38">
        <f>SUM(F9:F22)</f>
        <v>38932525.31</v>
      </c>
      <c r="G23" s="39">
        <f>D23*100/C23</f>
        <v>68.18361963964715</v>
      </c>
      <c r="H23" s="39"/>
    </row>
    <row r="24" spans="1:8" ht="18.75">
      <c r="A24" s="5"/>
      <c r="B24" s="53"/>
      <c r="C24" s="65"/>
      <c r="D24" s="65"/>
      <c r="E24" s="66"/>
      <c r="F24" s="65"/>
      <c r="G24" s="67"/>
      <c r="H24" s="67"/>
    </row>
    <row r="25" spans="1:8" ht="21">
      <c r="A25" s="5"/>
      <c r="B25" s="22" t="s">
        <v>21</v>
      </c>
      <c r="C25" s="65"/>
      <c r="D25" s="65"/>
      <c r="E25" s="66"/>
      <c r="F25" s="65"/>
      <c r="G25" s="67"/>
      <c r="H25" s="67"/>
    </row>
    <row r="26" spans="1:8" ht="23.25">
      <c r="A26" s="21"/>
      <c r="B26" s="23" t="s">
        <v>734</v>
      </c>
      <c r="C26" s="23"/>
      <c r="D26" s="23" t="s">
        <v>722</v>
      </c>
      <c r="E26" s="22"/>
      <c r="F26" s="23" t="s">
        <v>22</v>
      </c>
      <c r="G26" s="22"/>
      <c r="H26" s="15"/>
    </row>
    <row r="27" spans="1:8" ht="23.25">
      <c r="A27" s="21"/>
      <c r="B27" s="22" t="s">
        <v>730</v>
      </c>
      <c r="C27" s="22"/>
      <c r="D27" s="22" t="s">
        <v>723</v>
      </c>
      <c r="E27" s="22"/>
      <c r="F27" s="22" t="s">
        <v>727</v>
      </c>
      <c r="G27" s="22"/>
      <c r="H27" s="192"/>
    </row>
    <row r="28" spans="1:8" ht="23.25">
      <c r="A28" s="21"/>
      <c r="B28" s="22" t="s">
        <v>731</v>
      </c>
      <c r="C28" s="22"/>
      <c r="D28" s="22" t="s">
        <v>724</v>
      </c>
      <c r="E28" s="22"/>
      <c r="F28" s="22" t="s">
        <v>728</v>
      </c>
      <c r="G28" s="22"/>
      <c r="H28" s="14"/>
    </row>
    <row r="29" spans="1:8" ht="23.25">
      <c r="A29" s="21"/>
      <c r="B29" s="22" t="s">
        <v>732</v>
      </c>
      <c r="C29" s="22"/>
      <c r="D29" s="22" t="s">
        <v>725</v>
      </c>
      <c r="E29" s="22"/>
      <c r="F29" s="22" t="s">
        <v>729</v>
      </c>
      <c r="G29" s="22"/>
      <c r="H29" s="192"/>
    </row>
    <row r="30" spans="1:8" ht="23.25">
      <c r="A30" s="21"/>
      <c r="B30" s="22" t="s">
        <v>733</v>
      </c>
      <c r="C30" s="22"/>
      <c r="D30" s="22" t="s">
        <v>726</v>
      </c>
      <c r="E30" s="22"/>
      <c r="F30" s="22" t="s">
        <v>726</v>
      </c>
      <c r="G30" s="22"/>
      <c r="H30" s="14"/>
    </row>
    <row r="31" spans="2:8" ht="23.25">
      <c r="B31" s="14"/>
      <c r="C31" s="14"/>
      <c r="D31" s="14"/>
      <c r="E31" s="14"/>
      <c r="F31" s="14"/>
      <c r="G31" s="14"/>
      <c r="H31" s="14"/>
    </row>
    <row r="33" ht="12.75">
      <c r="H33" s="13">
        <v>437700</v>
      </c>
    </row>
    <row r="34" ht="12.75">
      <c r="H34" s="13">
        <v>403983</v>
      </c>
    </row>
    <row r="35" spans="1:8" ht="19.5" customHeight="1">
      <c r="A35" s="11"/>
      <c r="B35" s="11"/>
      <c r="C35" s="11"/>
      <c r="H35" s="13">
        <v>174590.67</v>
      </c>
    </row>
    <row r="36" spans="1:8" ht="26.25">
      <c r="A36" s="59"/>
      <c r="B36" s="60"/>
      <c r="C36" s="61"/>
      <c r="D36" s="12"/>
      <c r="E36" s="12"/>
      <c r="F36" s="12"/>
      <c r="H36" s="13">
        <v>330202</v>
      </c>
    </row>
    <row r="37" spans="1:8" ht="26.25">
      <c r="A37" s="59"/>
      <c r="B37" s="60"/>
      <c r="C37" s="61"/>
      <c r="D37" s="12"/>
      <c r="E37" s="12"/>
      <c r="H37" s="13">
        <v>3952650</v>
      </c>
    </row>
    <row r="38" spans="1:8" ht="26.25">
      <c r="A38" s="59"/>
      <c r="B38" s="60"/>
      <c r="C38" s="61"/>
      <c r="D38" s="12"/>
      <c r="E38" s="12"/>
      <c r="H38" s="13">
        <v>75600</v>
      </c>
    </row>
    <row r="39" spans="1:8" ht="26.25">
      <c r="A39" s="59"/>
      <c r="B39" s="60"/>
      <c r="C39" s="61"/>
      <c r="D39" s="12"/>
      <c r="E39" s="12"/>
      <c r="H39" s="25">
        <f>SUM(H33:H38)</f>
        <v>5374725.67</v>
      </c>
    </row>
    <row r="40" spans="1:5" ht="26.25">
      <c r="A40" s="59"/>
      <c r="B40" s="60"/>
      <c r="C40" s="61"/>
      <c r="D40" s="12"/>
      <c r="E40" s="12"/>
    </row>
    <row r="41" spans="1:5" ht="26.25">
      <c r="A41" s="59"/>
      <c r="B41" s="60"/>
      <c r="C41" s="61"/>
      <c r="D41" s="12"/>
      <c r="E41" s="12"/>
    </row>
    <row r="42" spans="1:3" ht="26.25">
      <c r="A42" s="59"/>
      <c r="B42" s="60"/>
      <c r="C42" s="61"/>
    </row>
    <row r="43" spans="1:3" ht="26.25">
      <c r="A43" s="59"/>
      <c r="B43" s="60"/>
      <c r="C43" s="61"/>
    </row>
    <row r="44" spans="1:3" ht="26.25">
      <c r="A44" s="59"/>
      <c r="B44" s="60"/>
      <c r="C44" s="62"/>
    </row>
    <row r="45" spans="1:6" ht="23.25">
      <c r="A45" s="59"/>
      <c r="B45" s="45"/>
      <c r="C45" s="58"/>
      <c r="D45" s="12"/>
      <c r="E45" s="12"/>
      <c r="F45" s="12"/>
    </row>
    <row r="46" spans="1:5" ht="23.25">
      <c r="A46" s="11"/>
      <c r="B46" s="45"/>
      <c r="C46" s="58"/>
      <c r="D46" s="12"/>
      <c r="E46" s="12"/>
    </row>
    <row r="47" spans="2:5" ht="23.25">
      <c r="B47" s="45"/>
      <c r="C47" s="46"/>
      <c r="D47" s="12"/>
      <c r="E47" s="12"/>
    </row>
    <row r="48" spans="2:5" ht="23.25">
      <c r="B48" s="12"/>
      <c r="C48" s="12"/>
      <c r="D48" s="12"/>
      <c r="E48" s="12"/>
    </row>
    <row r="49" spans="2:5" ht="23.25">
      <c r="B49" s="12"/>
      <c r="C49" s="24"/>
      <c r="D49" s="12"/>
      <c r="E49" s="12"/>
    </row>
    <row r="50" spans="2:5" ht="23.25">
      <c r="B50" s="12"/>
      <c r="C50" s="12"/>
      <c r="D50" s="12"/>
      <c r="E50" s="12"/>
    </row>
    <row r="51" spans="2:5" ht="23.25">
      <c r="B51" s="12"/>
      <c r="C51" s="12"/>
      <c r="D51" s="12"/>
      <c r="E51" s="12"/>
    </row>
    <row r="52" spans="2:5" ht="23.25">
      <c r="B52" s="12"/>
      <c r="C52" s="12"/>
      <c r="D52" s="12"/>
      <c r="E52" s="12"/>
    </row>
    <row r="53" spans="2:5" ht="23.25">
      <c r="B53" s="12"/>
      <c r="C53" s="24"/>
      <c r="D53" s="12"/>
      <c r="E53" s="12"/>
    </row>
    <row r="54" spans="2:5" ht="23.25">
      <c r="B54" s="12"/>
      <c r="C54" s="24"/>
      <c r="D54" s="12"/>
      <c r="E54" s="12"/>
    </row>
    <row r="55" spans="2:5" ht="23.25">
      <c r="B55" s="12"/>
      <c r="C55" s="24"/>
      <c r="D55" s="12"/>
      <c r="E55" s="12"/>
    </row>
    <row r="56" spans="2:5" ht="23.25">
      <c r="B56" s="12"/>
      <c r="C56" s="12"/>
      <c r="D56" s="12"/>
      <c r="E56" s="12"/>
    </row>
  </sheetData>
  <sheetProtection/>
  <mergeCells count="3">
    <mergeCell ref="A4:G4"/>
    <mergeCell ref="A5:G5"/>
    <mergeCell ref="A3:G3"/>
  </mergeCells>
  <printOptions/>
  <pageMargins left="0.42" right="0.29" top="0.44" bottom="1" header="0.27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6.421875" style="84" customWidth="1"/>
    <col min="4" max="4" width="11.7109375" style="84" customWidth="1"/>
    <col min="5" max="5" width="12.28125" style="84" customWidth="1"/>
    <col min="6" max="6" width="9.140625" style="84" customWidth="1"/>
    <col min="7" max="7" width="11.8515625" style="84" customWidth="1"/>
    <col min="8" max="8" width="9.28125" style="84" customWidth="1"/>
    <col min="9" max="9" width="9.140625" style="84" customWidth="1"/>
    <col min="10" max="10" width="11.28125" style="84" bestFit="1" customWidth="1"/>
    <col min="11" max="11" width="11.421875" style="84" bestFit="1" customWidth="1"/>
    <col min="12" max="12" width="10.28125" style="84" bestFit="1" customWidth="1"/>
    <col min="13" max="13" width="9.140625" style="84" customWidth="1"/>
    <col min="14" max="14" width="14.421875" style="84" customWidth="1"/>
    <col min="15" max="15" width="9.140625" style="84" customWidth="1"/>
    <col min="16" max="16" width="12.28125" style="84" customWidth="1"/>
    <col min="17" max="17" width="11.140625" style="84" customWidth="1"/>
    <col min="18" max="16384" width="9.140625" style="84" customWidth="1"/>
  </cols>
  <sheetData>
    <row r="1" spans="1:8" ht="17.25">
      <c r="A1" s="285" t="s">
        <v>163</v>
      </c>
      <c r="B1" s="285"/>
      <c r="C1" s="285"/>
      <c r="D1" s="285"/>
      <c r="E1" s="285"/>
      <c r="F1" s="285"/>
      <c r="G1" s="285"/>
      <c r="H1" s="83" t="s">
        <v>136</v>
      </c>
    </row>
    <row r="2" spans="1:8" ht="17.25">
      <c r="A2" s="285" t="s">
        <v>1195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14</v>
      </c>
      <c r="B3" s="83"/>
      <c r="C3" s="83"/>
      <c r="D3" s="83"/>
      <c r="E3" s="83"/>
      <c r="F3" s="83"/>
      <c r="G3" s="83" t="s">
        <v>5</v>
      </c>
      <c r="H3" s="83" t="s">
        <v>122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110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113" t="s">
        <v>17</v>
      </c>
    </row>
    <row r="6" spans="1:8" ht="17.25">
      <c r="A6" s="95" t="s">
        <v>167</v>
      </c>
      <c r="B6" s="103" t="s">
        <v>172</v>
      </c>
      <c r="C6" s="80" t="s">
        <v>127</v>
      </c>
      <c r="D6" s="143">
        <v>226800</v>
      </c>
      <c r="E6" s="143"/>
      <c r="F6" s="97"/>
      <c r="G6" s="144">
        <v>226800</v>
      </c>
      <c r="H6" s="139" t="s">
        <v>147</v>
      </c>
    </row>
    <row r="7" spans="1:8" ht="17.25">
      <c r="A7" s="142" t="s">
        <v>231</v>
      </c>
      <c r="B7" s="96" t="s">
        <v>246</v>
      </c>
      <c r="C7" s="50" t="s">
        <v>232</v>
      </c>
      <c r="D7" s="145"/>
      <c r="E7" s="99">
        <v>75600</v>
      </c>
      <c r="F7" s="99"/>
      <c r="G7" s="98">
        <f>G6-E7</f>
        <v>151200</v>
      </c>
      <c r="H7" s="139"/>
    </row>
    <row r="8" spans="1:8" ht="17.25">
      <c r="A8" s="142" t="s">
        <v>372</v>
      </c>
      <c r="B8" s="96" t="s">
        <v>550</v>
      </c>
      <c r="C8" s="50" t="s">
        <v>367</v>
      </c>
      <c r="D8" s="145"/>
      <c r="E8" s="145">
        <v>37800</v>
      </c>
      <c r="F8" s="99"/>
      <c r="G8" s="98">
        <f>G7-E8</f>
        <v>113400</v>
      </c>
      <c r="H8" s="139"/>
    </row>
    <row r="9" spans="1:8" ht="17.25">
      <c r="A9" s="142" t="s">
        <v>640</v>
      </c>
      <c r="B9" s="96" t="s">
        <v>702</v>
      </c>
      <c r="C9" s="50" t="s">
        <v>638</v>
      </c>
      <c r="D9" s="145"/>
      <c r="E9" s="145">
        <v>37800</v>
      </c>
      <c r="F9" s="99"/>
      <c r="G9" s="98">
        <f>G8-E9</f>
        <v>75600</v>
      </c>
      <c r="H9" s="139"/>
    </row>
    <row r="10" spans="1:8" ht="17.25">
      <c r="A10" s="142" t="s">
        <v>908</v>
      </c>
      <c r="B10" s="103" t="s">
        <v>924</v>
      </c>
      <c r="C10" s="50" t="s">
        <v>899</v>
      </c>
      <c r="D10" s="145"/>
      <c r="E10" s="145">
        <v>37800</v>
      </c>
      <c r="F10" s="99"/>
      <c r="G10" s="98">
        <f>G9-E10</f>
        <v>37800</v>
      </c>
      <c r="H10" s="139"/>
    </row>
    <row r="11" spans="1:8" ht="17.25">
      <c r="A11" s="142" t="s">
        <v>1022</v>
      </c>
      <c r="B11" s="103" t="s">
        <v>1023</v>
      </c>
      <c r="C11" s="80" t="s">
        <v>1024</v>
      </c>
      <c r="D11" s="145">
        <v>226800</v>
      </c>
      <c r="E11" s="145"/>
      <c r="F11" s="99"/>
      <c r="G11" s="98">
        <f>G10+D11</f>
        <v>264600</v>
      </c>
      <c r="H11" s="139"/>
    </row>
    <row r="12" spans="1:8" ht="17.25">
      <c r="A12" s="142" t="s">
        <v>1074</v>
      </c>
      <c r="B12" s="103" t="s">
        <v>1096</v>
      </c>
      <c r="C12" s="50" t="s">
        <v>1073</v>
      </c>
      <c r="D12" s="145"/>
      <c r="E12" s="145">
        <v>37800</v>
      </c>
      <c r="F12" s="99"/>
      <c r="G12" s="98">
        <f>G11-E12</f>
        <v>226800</v>
      </c>
      <c r="H12" s="139"/>
    </row>
    <row r="13" spans="1:8" ht="17.25">
      <c r="A13" s="142"/>
      <c r="B13" s="103"/>
      <c r="C13" s="50"/>
      <c r="D13" s="145"/>
      <c r="E13" s="145"/>
      <c r="F13" s="99"/>
      <c r="G13" s="98"/>
      <c r="H13" s="139"/>
    </row>
    <row r="14" spans="1:8" ht="17.25">
      <c r="A14" s="95"/>
      <c r="B14" s="96"/>
      <c r="C14" s="50"/>
      <c r="D14" s="145"/>
      <c r="E14" s="157"/>
      <c r="F14" s="99"/>
      <c r="G14" s="98"/>
      <c r="H14" s="139"/>
    </row>
    <row r="15" spans="1:8" ht="17.25">
      <c r="A15" s="142" t="s">
        <v>257</v>
      </c>
      <c r="B15" s="96" t="s">
        <v>266</v>
      </c>
      <c r="C15" s="80" t="s">
        <v>128</v>
      </c>
      <c r="D15" s="143">
        <v>737100</v>
      </c>
      <c r="E15" s="143"/>
      <c r="F15" s="97"/>
      <c r="G15" s="144">
        <f>D15</f>
        <v>737100</v>
      </c>
      <c r="H15" s="139" t="s">
        <v>147</v>
      </c>
    </row>
    <row r="16" spans="1:8" ht="17.25">
      <c r="A16" s="95" t="s">
        <v>330</v>
      </c>
      <c r="B16" s="96" t="s">
        <v>331</v>
      </c>
      <c r="C16" s="80" t="s">
        <v>329</v>
      </c>
      <c r="D16" s="145">
        <v>1020600</v>
      </c>
      <c r="E16" s="99"/>
      <c r="F16" s="99"/>
      <c r="G16" s="144">
        <f>G15+D16</f>
        <v>1757700</v>
      </c>
      <c r="H16" s="139"/>
    </row>
    <row r="17" spans="1:16" ht="17.25">
      <c r="A17" s="95" t="s">
        <v>335</v>
      </c>
      <c r="B17" s="96" t="s">
        <v>336</v>
      </c>
      <c r="C17" s="50" t="s">
        <v>232</v>
      </c>
      <c r="D17" s="145"/>
      <c r="E17" s="99">
        <v>585900</v>
      </c>
      <c r="F17" s="99"/>
      <c r="G17" s="98">
        <f>G16-E17</f>
        <v>1171800</v>
      </c>
      <c r="H17" s="100"/>
      <c r="P17" s="146"/>
    </row>
    <row r="18" spans="1:16" ht="17.25">
      <c r="A18" s="142" t="s">
        <v>372</v>
      </c>
      <c r="B18" s="96" t="s">
        <v>552</v>
      </c>
      <c r="C18" s="50" t="s">
        <v>367</v>
      </c>
      <c r="D18" s="145"/>
      <c r="E18" s="99">
        <v>292950</v>
      </c>
      <c r="F18" s="99"/>
      <c r="G18" s="98">
        <f>G17-E18</f>
        <v>878850</v>
      </c>
      <c r="H18" s="100"/>
      <c r="P18" s="146"/>
    </row>
    <row r="19" spans="1:16" ht="17.25">
      <c r="A19" s="142" t="s">
        <v>640</v>
      </c>
      <c r="B19" s="96" t="s">
        <v>703</v>
      </c>
      <c r="C19" s="50" t="s">
        <v>638</v>
      </c>
      <c r="D19" s="145"/>
      <c r="E19" s="99">
        <v>292950</v>
      </c>
      <c r="F19" s="99"/>
      <c r="G19" s="98">
        <f>G18-E19</f>
        <v>585900</v>
      </c>
      <c r="H19" s="100"/>
      <c r="P19" s="146"/>
    </row>
    <row r="20" spans="1:16" ht="17.25">
      <c r="A20" s="142" t="s">
        <v>908</v>
      </c>
      <c r="B20" s="103" t="s">
        <v>930</v>
      </c>
      <c r="C20" s="50" t="s">
        <v>899</v>
      </c>
      <c r="D20" s="145"/>
      <c r="E20" s="99">
        <v>292950</v>
      </c>
      <c r="F20" s="99"/>
      <c r="G20" s="98">
        <f>G19-E20</f>
        <v>292950</v>
      </c>
      <c r="H20" s="100"/>
      <c r="P20" s="146"/>
    </row>
    <row r="21" spans="1:16" ht="17.25">
      <c r="A21" s="142" t="s">
        <v>1074</v>
      </c>
      <c r="B21" s="103" t="s">
        <v>1099</v>
      </c>
      <c r="C21" s="50" t="s">
        <v>1073</v>
      </c>
      <c r="D21" s="145"/>
      <c r="E21" s="99">
        <v>292950</v>
      </c>
      <c r="F21" s="99"/>
      <c r="G21" s="259">
        <f>G20-E21</f>
        <v>0</v>
      </c>
      <c r="H21" s="100"/>
      <c r="P21" s="146"/>
    </row>
    <row r="22" spans="1:16" ht="17.25">
      <c r="A22" s="142"/>
      <c r="B22" s="103"/>
      <c r="C22" s="50"/>
      <c r="D22" s="145"/>
      <c r="E22" s="99"/>
      <c r="F22" s="99"/>
      <c r="G22" s="98"/>
      <c r="H22" s="100"/>
      <c r="P22" s="146"/>
    </row>
    <row r="23" spans="1:16" ht="17.25">
      <c r="A23" s="95"/>
      <c r="B23" s="96"/>
      <c r="C23" s="50"/>
      <c r="D23" s="145"/>
      <c r="E23" s="99"/>
      <c r="F23" s="99"/>
      <c r="G23" s="98"/>
      <c r="H23" s="100"/>
      <c r="P23" s="146"/>
    </row>
    <row r="24" spans="1:16" ht="17.25">
      <c r="A24" s="95" t="s">
        <v>356</v>
      </c>
      <c r="B24" s="96" t="s">
        <v>368</v>
      </c>
      <c r="C24" s="80" t="s">
        <v>369</v>
      </c>
      <c r="D24" s="145">
        <v>1159650</v>
      </c>
      <c r="E24" s="99"/>
      <c r="F24" s="99"/>
      <c r="G24" s="98">
        <f>D24</f>
        <v>1159650</v>
      </c>
      <c r="H24" s="100"/>
      <c r="P24" s="146"/>
    </row>
    <row r="25" spans="1:18" ht="17.25">
      <c r="A25" s="95" t="s">
        <v>372</v>
      </c>
      <c r="B25" s="96" t="s">
        <v>371</v>
      </c>
      <c r="C25" s="50" t="s">
        <v>370</v>
      </c>
      <c r="D25" s="97">
        <v>31050</v>
      </c>
      <c r="E25" s="99"/>
      <c r="F25" s="97"/>
      <c r="G25" s="98">
        <f>G24+D25</f>
        <v>1190700</v>
      </c>
      <c r="H25" s="100"/>
      <c r="J25" s="147"/>
      <c r="K25" s="147"/>
      <c r="L25" s="147"/>
      <c r="M25" s="147"/>
      <c r="N25" s="148"/>
      <c r="O25" s="147"/>
      <c r="P25" s="149"/>
      <c r="Q25" s="147"/>
      <c r="R25" s="147"/>
    </row>
    <row r="26" spans="1:18" ht="17.25">
      <c r="A26" s="95" t="s">
        <v>597</v>
      </c>
      <c r="B26" s="103" t="s">
        <v>605</v>
      </c>
      <c r="C26" s="50" t="s">
        <v>606</v>
      </c>
      <c r="D26" s="97"/>
      <c r="E26" s="97">
        <v>1134000</v>
      </c>
      <c r="F26" s="97"/>
      <c r="G26" s="98">
        <f>G25-E26</f>
        <v>56700</v>
      </c>
      <c r="H26" s="100"/>
      <c r="J26" s="147"/>
      <c r="K26" s="147"/>
      <c r="L26" s="147"/>
      <c r="M26" s="147"/>
      <c r="N26" s="148"/>
      <c r="O26" s="147"/>
      <c r="P26" s="149"/>
      <c r="Q26" s="147"/>
      <c r="R26" s="147"/>
    </row>
    <row r="27" spans="1:18" ht="17.25">
      <c r="A27" s="95" t="s">
        <v>743</v>
      </c>
      <c r="B27" s="103" t="s">
        <v>744</v>
      </c>
      <c r="C27" s="80" t="s">
        <v>745</v>
      </c>
      <c r="D27" s="97">
        <v>1190700</v>
      </c>
      <c r="E27" s="97"/>
      <c r="F27" s="97"/>
      <c r="G27" s="98">
        <f>G26+D27</f>
        <v>1247400</v>
      </c>
      <c r="H27" s="100"/>
      <c r="J27" s="147"/>
      <c r="K27" s="147"/>
      <c r="L27" s="147"/>
      <c r="M27" s="147"/>
      <c r="N27" s="148"/>
      <c r="O27" s="147"/>
      <c r="P27" s="149"/>
      <c r="Q27" s="147"/>
      <c r="R27" s="147"/>
    </row>
    <row r="28" spans="1:18" ht="17.25">
      <c r="A28" s="95" t="s">
        <v>858</v>
      </c>
      <c r="B28" s="96" t="s">
        <v>862</v>
      </c>
      <c r="C28" s="50" t="s">
        <v>638</v>
      </c>
      <c r="D28" s="145"/>
      <c r="E28" s="99">
        <v>378000</v>
      </c>
      <c r="F28" s="97"/>
      <c r="G28" s="98">
        <f>G27-E28</f>
        <v>869400</v>
      </c>
      <c r="H28" s="100"/>
      <c r="J28" s="147"/>
      <c r="K28" s="147"/>
      <c r="L28" s="147"/>
      <c r="M28" s="147"/>
      <c r="N28" s="148"/>
      <c r="O28" s="147"/>
      <c r="P28" s="149"/>
      <c r="Q28" s="147"/>
      <c r="R28" s="147"/>
    </row>
    <row r="29" spans="1:18" ht="17.25">
      <c r="A29" s="142" t="s">
        <v>908</v>
      </c>
      <c r="B29" s="103" t="s">
        <v>931</v>
      </c>
      <c r="C29" s="50" t="s">
        <v>899</v>
      </c>
      <c r="D29" s="145"/>
      <c r="E29" s="99">
        <v>378000</v>
      </c>
      <c r="F29" s="97"/>
      <c r="G29" s="98">
        <f>G28-E29</f>
        <v>491400</v>
      </c>
      <c r="H29" s="100"/>
      <c r="J29" s="147"/>
      <c r="K29" s="147"/>
      <c r="L29" s="147"/>
      <c r="M29" s="147"/>
      <c r="N29" s="148"/>
      <c r="O29" s="147"/>
      <c r="P29" s="149"/>
      <c r="Q29" s="147"/>
      <c r="R29" s="147"/>
    </row>
    <row r="30" spans="1:18" ht="17.25">
      <c r="A30" s="142" t="s">
        <v>1074</v>
      </c>
      <c r="B30" s="103" t="s">
        <v>1100</v>
      </c>
      <c r="C30" s="50" t="s">
        <v>1073</v>
      </c>
      <c r="D30" s="145"/>
      <c r="E30" s="99">
        <v>378000</v>
      </c>
      <c r="F30" s="97"/>
      <c r="G30" s="98">
        <f>G29-E30</f>
        <v>113400</v>
      </c>
      <c r="H30" s="100"/>
      <c r="J30" s="147"/>
      <c r="K30" s="147"/>
      <c r="L30" s="147"/>
      <c r="M30" s="147"/>
      <c r="N30" s="148"/>
      <c r="O30" s="147"/>
      <c r="P30" s="149"/>
      <c r="Q30" s="147"/>
      <c r="R30" s="147"/>
    </row>
    <row r="31" spans="1:18" ht="17.25">
      <c r="A31" s="142"/>
      <c r="B31" s="96"/>
      <c r="C31" s="80"/>
      <c r="D31" s="143"/>
      <c r="E31" s="97"/>
      <c r="F31" s="97"/>
      <c r="G31" s="98"/>
      <c r="H31" s="100"/>
      <c r="J31" s="147"/>
      <c r="K31" s="147"/>
      <c r="L31" s="147"/>
      <c r="M31" s="147"/>
      <c r="N31" s="148"/>
      <c r="O31" s="147"/>
      <c r="P31" s="149"/>
      <c r="Q31" s="147"/>
      <c r="R31" s="147"/>
    </row>
    <row r="32" spans="1:18" ht="18" thickBot="1">
      <c r="A32" s="95"/>
      <c r="B32" s="152"/>
      <c r="C32" s="140" t="s">
        <v>6</v>
      </c>
      <c r="D32" s="153">
        <f>SUM(D6:D31)</f>
        <v>4592700</v>
      </c>
      <c r="E32" s="153">
        <f>SUM(E6:E31)</f>
        <v>4252500</v>
      </c>
      <c r="F32" s="179">
        <f>SUM(F6:F31)</f>
        <v>0</v>
      </c>
      <c r="G32" s="153">
        <f>D32-E32-F32</f>
        <v>340200</v>
      </c>
      <c r="H32" s="100"/>
      <c r="J32" s="147"/>
      <c r="K32" s="147"/>
      <c r="L32" s="147"/>
      <c r="M32" s="147"/>
      <c r="N32" s="148"/>
      <c r="O32" s="147"/>
      <c r="P32" s="149"/>
      <c r="Q32" s="147"/>
      <c r="R32" s="147"/>
    </row>
    <row r="33" spans="2:18" ht="18" thickTop="1">
      <c r="B33" s="154"/>
      <c r="J33" s="147"/>
      <c r="K33" s="148"/>
      <c r="L33" s="147"/>
      <c r="M33" s="147"/>
      <c r="N33" s="148"/>
      <c r="O33" s="147"/>
      <c r="P33" s="149"/>
      <c r="Q33" s="147"/>
      <c r="R33" s="147"/>
    </row>
    <row r="34" spans="10:18" ht="17.25">
      <c r="J34" s="147"/>
      <c r="K34" s="147"/>
      <c r="L34" s="147"/>
      <c r="M34" s="147"/>
      <c r="N34" s="155"/>
      <c r="O34" s="147"/>
      <c r="P34" s="147"/>
      <c r="Q34" s="147"/>
      <c r="R34" s="147"/>
    </row>
    <row r="35" spans="10:18" ht="17.25">
      <c r="J35" s="147"/>
      <c r="K35" s="147"/>
      <c r="L35" s="147"/>
      <c r="M35" s="147"/>
      <c r="N35" s="147"/>
      <c r="O35" s="147"/>
      <c r="P35" s="147"/>
      <c r="Q35" s="147"/>
      <c r="R35" s="147"/>
    </row>
    <row r="36" ht="17.25">
      <c r="D36" s="141"/>
    </row>
    <row r="37" ht="17.25">
      <c r="D37" s="141"/>
    </row>
    <row r="38" ht="17.25">
      <c r="D38" s="141"/>
    </row>
    <row r="39" ht="17.25">
      <c r="D39" s="148"/>
    </row>
    <row r="40" ht="17.25">
      <c r="D40" s="148"/>
    </row>
    <row r="42" ht="17.25">
      <c r="D42" s="156"/>
    </row>
  </sheetData>
  <sheetProtection/>
  <mergeCells count="2">
    <mergeCell ref="A1:G1"/>
    <mergeCell ref="A2:H2"/>
  </mergeCells>
  <printOptions/>
  <pageMargins left="0.41" right="0.15" top="0.14" bottom="0.14" header="0.14" footer="0.1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3.28125" style="84" customWidth="1"/>
    <col min="4" max="4" width="11.7109375" style="84" customWidth="1"/>
    <col min="5" max="5" width="12.28125" style="84" customWidth="1"/>
    <col min="6" max="6" width="8.28125" style="84" customWidth="1"/>
    <col min="7" max="7" width="11.8515625" style="84" customWidth="1"/>
    <col min="8" max="8" width="9.00390625" style="84" customWidth="1"/>
    <col min="9" max="9" width="9.140625" style="84" customWidth="1"/>
    <col min="10" max="10" width="11.28125" style="84" bestFit="1" customWidth="1"/>
    <col min="11" max="11" width="11.421875" style="84" bestFit="1" customWidth="1"/>
    <col min="12" max="12" width="10.28125" style="84" bestFit="1" customWidth="1"/>
    <col min="13" max="13" width="9.140625" style="84" customWidth="1"/>
    <col min="14" max="14" width="14.421875" style="84" customWidth="1"/>
    <col min="15" max="15" width="9.140625" style="84" customWidth="1"/>
    <col min="16" max="16" width="12.28125" style="84" customWidth="1"/>
    <col min="17" max="17" width="11.140625" style="84" customWidth="1"/>
    <col min="18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83" t="s">
        <v>150</v>
      </c>
    </row>
    <row r="2" spans="1:8" ht="17.25">
      <c r="A2" s="285" t="s">
        <v>1195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14</v>
      </c>
      <c r="B3" s="83"/>
      <c r="C3" s="83"/>
      <c r="D3" s="83"/>
      <c r="E3" s="83"/>
      <c r="F3" s="83"/>
      <c r="G3" s="83" t="s">
        <v>5</v>
      </c>
      <c r="H3" s="83" t="s">
        <v>122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110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113" t="s">
        <v>17</v>
      </c>
    </row>
    <row r="6" spans="1:8" ht="17.25">
      <c r="A6" s="142" t="s">
        <v>144</v>
      </c>
      <c r="B6" s="96" t="s">
        <v>148</v>
      </c>
      <c r="C6" s="80" t="s">
        <v>149</v>
      </c>
      <c r="D6" s="143">
        <v>1701000</v>
      </c>
      <c r="E6" s="143"/>
      <c r="F6" s="97"/>
      <c r="G6" s="144">
        <f>D6</f>
        <v>1701000</v>
      </c>
      <c r="H6" s="139" t="s">
        <v>147</v>
      </c>
    </row>
    <row r="7" spans="1:8" ht="17.25">
      <c r="A7" s="142" t="s">
        <v>198</v>
      </c>
      <c r="B7" s="96" t="s">
        <v>248</v>
      </c>
      <c r="C7" s="50" t="s">
        <v>232</v>
      </c>
      <c r="D7" s="145"/>
      <c r="E7" s="157">
        <v>434700</v>
      </c>
      <c r="F7" s="99"/>
      <c r="G7" s="144">
        <f aca="true" t="shared" si="0" ref="G7:G12">G6-E7</f>
        <v>1266300</v>
      </c>
      <c r="H7" s="139"/>
    </row>
    <row r="8" spans="1:8" ht="17.25">
      <c r="A8" s="95" t="s">
        <v>304</v>
      </c>
      <c r="B8" s="96" t="s">
        <v>305</v>
      </c>
      <c r="C8" s="50" t="s">
        <v>306</v>
      </c>
      <c r="D8" s="145"/>
      <c r="E8" s="157">
        <v>17955</v>
      </c>
      <c r="F8" s="99"/>
      <c r="G8" s="144">
        <f t="shared" si="0"/>
        <v>1248345</v>
      </c>
      <c r="H8" s="139"/>
    </row>
    <row r="9" spans="1:8" ht="17.25">
      <c r="A9" s="142" t="s">
        <v>568</v>
      </c>
      <c r="B9" s="96" t="s">
        <v>571</v>
      </c>
      <c r="C9" s="50" t="s">
        <v>367</v>
      </c>
      <c r="D9" s="145"/>
      <c r="E9" s="157">
        <v>287369.41</v>
      </c>
      <c r="F9" s="99"/>
      <c r="G9" s="158">
        <f t="shared" si="0"/>
        <v>960975.5900000001</v>
      </c>
      <c r="H9" s="139"/>
    </row>
    <row r="10" spans="1:8" ht="17.25">
      <c r="A10" s="142" t="s">
        <v>640</v>
      </c>
      <c r="B10" s="96" t="s">
        <v>704</v>
      </c>
      <c r="C10" s="50" t="s">
        <v>638</v>
      </c>
      <c r="D10" s="143"/>
      <c r="E10" s="157">
        <v>274050</v>
      </c>
      <c r="F10" s="97"/>
      <c r="G10" s="158">
        <f t="shared" si="0"/>
        <v>686925.5900000001</v>
      </c>
      <c r="H10" s="139"/>
    </row>
    <row r="11" spans="1:8" ht="17.25">
      <c r="A11" s="142" t="s">
        <v>908</v>
      </c>
      <c r="B11" s="103" t="s">
        <v>927</v>
      </c>
      <c r="C11" s="50" t="s">
        <v>899</v>
      </c>
      <c r="D11" s="145"/>
      <c r="E11" s="157">
        <v>274050</v>
      </c>
      <c r="F11" s="99"/>
      <c r="G11" s="158">
        <f t="shared" si="0"/>
        <v>412875.5900000001</v>
      </c>
      <c r="H11" s="139"/>
    </row>
    <row r="12" spans="1:16" ht="17.25">
      <c r="A12" s="95" t="s">
        <v>1074</v>
      </c>
      <c r="B12" s="96" t="s">
        <v>1097</v>
      </c>
      <c r="C12" s="50" t="s">
        <v>1073</v>
      </c>
      <c r="D12" s="145"/>
      <c r="E12" s="157">
        <v>274050</v>
      </c>
      <c r="F12" s="99"/>
      <c r="G12" s="158">
        <f t="shared" si="0"/>
        <v>138825.59000000008</v>
      </c>
      <c r="H12" s="100"/>
      <c r="P12" s="146"/>
    </row>
    <row r="13" spans="1:18" ht="17.25">
      <c r="A13" s="95"/>
      <c r="B13" s="96"/>
      <c r="C13" s="80"/>
      <c r="D13" s="97"/>
      <c r="E13" s="143"/>
      <c r="F13" s="97"/>
      <c r="G13" s="98"/>
      <c r="H13" s="100"/>
      <c r="J13" s="147"/>
      <c r="K13" s="147"/>
      <c r="L13" s="147"/>
      <c r="M13" s="147"/>
      <c r="N13" s="148"/>
      <c r="O13" s="147"/>
      <c r="P13" s="149"/>
      <c r="Q13" s="147"/>
      <c r="R13" s="147"/>
    </row>
    <row r="14" spans="1:18" ht="17.25">
      <c r="A14" s="95"/>
      <c r="B14" s="103"/>
      <c r="C14" s="82"/>
      <c r="D14" s="97"/>
      <c r="E14" s="195"/>
      <c r="F14" s="97"/>
      <c r="G14" s="98"/>
      <c r="H14" s="100"/>
      <c r="J14" s="147"/>
      <c r="K14" s="147"/>
      <c r="L14" s="147"/>
      <c r="M14" s="147"/>
      <c r="N14" s="148"/>
      <c r="O14" s="147"/>
      <c r="P14" s="149"/>
      <c r="Q14" s="147"/>
      <c r="R14" s="147"/>
    </row>
    <row r="15" spans="1:18" ht="17.25">
      <c r="A15" s="95"/>
      <c r="B15" s="103"/>
      <c r="C15" s="82"/>
      <c r="D15" s="97"/>
      <c r="E15" s="195"/>
      <c r="F15" s="97"/>
      <c r="G15" s="98"/>
      <c r="H15" s="159"/>
      <c r="J15" s="147"/>
      <c r="K15" s="147"/>
      <c r="L15" s="147"/>
      <c r="M15" s="147"/>
      <c r="N15" s="148"/>
      <c r="O15" s="147"/>
      <c r="P15" s="149"/>
      <c r="Q15" s="147"/>
      <c r="R15" s="147"/>
    </row>
    <row r="16" spans="1:18" ht="17.25">
      <c r="A16" s="95"/>
      <c r="B16" s="103"/>
      <c r="C16" s="82"/>
      <c r="D16" s="97"/>
      <c r="E16" s="195"/>
      <c r="F16" s="97"/>
      <c r="G16" s="98"/>
      <c r="H16" s="159"/>
      <c r="J16" s="147"/>
      <c r="K16" s="147"/>
      <c r="L16" s="147"/>
      <c r="M16" s="147"/>
      <c r="N16" s="148"/>
      <c r="O16" s="147"/>
      <c r="P16" s="149"/>
      <c r="Q16" s="147"/>
      <c r="R16" s="147"/>
    </row>
    <row r="17" spans="1:18" ht="17.25">
      <c r="A17" s="95"/>
      <c r="B17" s="103"/>
      <c r="C17" s="82"/>
      <c r="D17" s="97"/>
      <c r="E17" s="195"/>
      <c r="F17" s="97"/>
      <c r="G17" s="98"/>
      <c r="H17" s="159"/>
      <c r="J17" s="147"/>
      <c r="K17" s="147"/>
      <c r="L17" s="147"/>
      <c r="M17" s="147"/>
      <c r="N17" s="148"/>
      <c r="O17" s="147"/>
      <c r="P17" s="149"/>
      <c r="Q17" s="147"/>
      <c r="R17" s="147"/>
    </row>
    <row r="18" spans="1:18" ht="17.25">
      <c r="A18" s="95"/>
      <c r="B18" s="103"/>
      <c r="C18" s="82"/>
      <c r="D18" s="97"/>
      <c r="E18" s="195"/>
      <c r="F18" s="143"/>
      <c r="G18" s="98"/>
      <c r="H18" s="159"/>
      <c r="J18" s="147"/>
      <c r="K18" s="147"/>
      <c r="L18" s="147"/>
      <c r="M18" s="147"/>
      <c r="N18" s="148"/>
      <c r="O18" s="147"/>
      <c r="P18" s="149"/>
      <c r="Q18" s="147"/>
      <c r="R18" s="147"/>
    </row>
    <row r="19" spans="1:18" ht="17.25">
      <c r="A19" s="95"/>
      <c r="B19" s="103"/>
      <c r="C19" s="82"/>
      <c r="D19" s="150"/>
      <c r="E19" s="150"/>
      <c r="F19" s="150"/>
      <c r="G19" s="151"/>
      <c r="H19" s="159"/>
      <c r="J19" s="147"/>
      <c r="K19" s="147"/>
      <c r="L19" s="147"/>
      <c r="M19" s="147"/>
      <c r="N19" s="148"/>
      <c r="O19" s="147"/>
      <c r="P19" s="149"/>
      <c r="Q19" s="147"/>
      <c r="R19" s="147"/>
    </row>
    <row r="20" spans="1:18" ht="18" thickBot="1">
      <c r="A20" s="95"/>
      <c r="B20" s="152"/>
      <c r="C20" s="140" t="s">
        <v>6</v>
      </c>
      <c r="D20" s="153">
        <f>SUM(D6:D19)</f>
        <v>1701000</v>
      </c>
      <c r="E20" s="153">
        <f>SUM(E6:E19)</f>
        <v>1562174.41</v>
      </c>
      <c r="F20" s="179">
        <f>SUM(F6:F19)</f>
        <v>0</v>
      </c>
      <c r="G20" s="153">
        <f>D20-E20-F20</f>
        <v>138825.59000000008</v>
      </c>
      <c r="H20" s="100"/>
      <c r="J20" s="147"/>
      <c r="K20" s="147"/>
      <c r="L20" s="147"/>
      <c r="M20" s="147"/>
      <c r="N20" s="148"/>
      <c r="O20" s="147"/>
      <c r="P20" s="149"/>
      <c r="Q20" s="147"/>
      <c r="R20" s="147"/>
    </row>
    <row r="21" spans="2:18" ht="18" thickTop="1">
      <c r="B21" s="154"/>
      <c r="G21" s="141"/>
      <c r="J21" s="147"/>
      <c r="K21" s="148"/>
      <c r="L21" s="147"/>
      <c r="M21" s="147"/>
      <c r="N21" s="148"/>
      <c r="O21" s="147"/>
      <c r="P21" s="149"/>
      <c r="Q21" s="147"/>
      <c r="R21" s="147"/>
    </row>
    <row r="22" spans="7:18" ht="17.25">
      <c r="G22" s="141"/>
      <c r="H22" s="173"/>
      <c r="J22" s="147"/>
      <c r="K22" s="147"/>
      <c r="L22" s="147"/>
      <c r="M22" s="147"/>
      <c r="N22" s="155"/>
      <c r="O22" s="147"/>
      <c r="P22" s="147"/>
      <c r="Q22" s="147"/>
      <c r="R22" s="147"/>
    </row>
    <row r="23" spans="7:18" ht="17.25">
      <c r="G23" s="141"/>
      <c r="J23" s="147"/>
      <c r="K23" s="147"/>
      <c r="L23" s="147"/>
      <c r="M23" s="147"/>
      <c r="N23" s="147"/>
      <c r="O23" s="147"/>
      <c r="P23" s="147"/>
      <c r="Q23" s="147"/>
      <c r="R23" s="147"/>
    </row>
    <row r="24" ht="17.25">
      <c r="D24" s="141"/>
    </row>
    <row r="25" ht="17.25">
      <c r="D25" s="141"/>
    </row>
    <row r="26" ht="17.25">
      <c r="D26" s="141"/>
    </row>
    <row r="27" ht="17.25">
      <c r="D27" s="148"/>
    </row>
    <row r="28" ht="17.25">
      <c r="D28" s="148"/>
    </row>
    <row r="30" ht="17.25">
      <c r="D30" s="156"/>
    </row>
  </sheetData>
  <sheetProtection/>
  <mergeCells count="2">
    <mergeCell ref="A1:G1"/>
    <mergeCell ref="A2:H2"/>
  </mergeCells>
  <printOptions/>
  <pageMargins left="0.5" right="0.15" top="0.14" bottom="0.14" header="0.14" footer="0.1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6.421875" style="84" customWidth="1"/>
    <col min="4" max="4" width="11.7109375" style="84" customWidth="1"/>
    <col min="5" max="5" width="12.28125" style="84" customWidth="1"/>
    <col min="6" max="6" width="9.7109375" style="84" customWidth="1"/>
    <col min="7" max="7" width="11.8515625" style="84" customWidth="1"/>
    <col min="8" max="8" width="9.57421875" style="84" customWidth="1"/>
    <col min="9" max="9" width="9.140625" style="84" customWidth="1"/>
    <col min="10" max="10" width="11.28125" style="84" bestFit="1" customWidth="1"/>
    <col min="11" max="11" width="11.421875" style="84" bestFit="1" customWidth="1"/>
    <col min="12" max="12" width="10.28125" style="84" bestFit="1" customWidth="1"/>
    <col min="13" max="13" width="9.140625" style="84" customWidth="1"/>
    <col min="14" max="14" width="14.421875" style="84" customWidth="1"/>
    <col min="15" max="15" width="9.140625" style="84" customWidth="1"/>
    <col min="16" max="16" width="12.28125" style="84" customWidth="1"/>
    <col min="17" max="17" width="11.140625" style="84" customWidth="1"/>
    <col min="18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83" t="s">
        <v>169</v>
      </c>
    </row>
    <row r="2" spans="1:8" ht="17.25">
      <c r="A2" s="285" t="s">
        <v>1195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14</v>
      </c>
      <c r="B3" s="83"/>
      <c r="C3" s="83"/>
      <c r="D3" s="83"/>
      <c r="E3" s="83"/>
      <c r="F3" s="83"/>
      <c r="G3" s="83" t="s">
        <v>5</v>
      </c>
      <c r="H3" s="83" t="s">
        <v>123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110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113" t="s">
        <v>17</v>
      </c>
    </row>
    <row r="6" spans="1:8" ht="17.25">
      <c r="A6" s="142" t="s">
        <v>167</v>
      </c>
      <c r="B6" s="96" t="s">
        <v>170</v>
      </c>
      <c r="C6" s="80" t="s">
        <v>171</v>
      </c>
      <c r="D6" s="143">
        <v>1955000</v>
      </c>
      <c r="E6" s="143"/>
      <c r="F6" s="97"/>
      <c r="G6" s="144">
        <f>D6</f>
        <v>1955000</v>
      </c>
      <c r="H6" s="202" t="s">
        <v>111</v>
      </c>
    </row>
    <row r="7" spans="1:8" ht="17.25">
      <c r="A7" s="142" t="s">
        <v>317</v>
      </c>
      <c r="B7" s="96" t="s">
        <v>324</v>
      </c>
      <c r="C7" s="50" t="s">
        <v>323</v>
      </c>
      <c r="D7" s="145"/>
      <c r="E7" s="157">
        <v>194933.33</v>
      </c>
      <c r="F7" s="99"/>
      <c r="G7" s="98">
        <f>G6-E7</f>
        <v>1760066.67</v>
      </c>
      <c r="H7" s="139"/>
    </row>
    <row r="8" spans="1:8" ht="17.25">
      <c r="A8" s="142" t="s">
        <v>621</v>
      </c>
      <c r="B8" s="96" t="s">
        <v>738</v>
      </c>
      <c r="C8" s="50" t="s">
        <v>785</v>
      </c>
      <c r="D8" s="145"/>
      <c r="E8" s="157">
        <v>391000</v>
      </c>
      <c r="F8" s="99"/>
      <c r="G8" s="98">
        <f>G7-E8</f>
        <v>1369066.67</v>
      </c>
      <c r="H8" s="139"/>
    </row>
    <row r="9" spans="1:8" ht="17.25">
      <c r="A9" s="142" t="s">
        <v>838</v>
      </c>
      <c r="B9" s="96" t="s">
        <v>839</v>
      </c>
      <c r="C9" s="50" t="s">
        <v>840</v>
      </c>
      <c r="D9" s="145"/>
      <c r="E9" s="157">
        <v>391000</v>
      </c>
      <c r="F9" s="99"/>
      <c r="G9" s="98">
        <f>G8-E9</f>
        <v>978066.6699999999</v>
      </c>
      <c r="H9" s="139"/>
    </row>
    <row r="10" spans="1:8" ht="17.25">
      <c r="A10" s="142" t="s">
        <v>1008</v>
      </c>
      <c r="B10" s="96" t="s">
        <v>1009</v>
      </c>
      <c r="C10" s="50" t="s">
        <v>1007</v>
      </c>
      <c r="D10" s="145"/>
      <c r="E10" s="157">
        <v>391000</v>
      </c>
      <c r="F10" s="99"/>
      <c r="G10" s="98">
        <f>G9-E10</f>
        <v>587066.6699999999</v>
      </c>
      <c r="H10" s="139"/>
    </row>
    <row r="11" spans="1:8" ht="17.25">
      <c r="A11" s="142"/>
      <c r="B11" s="96"/>
      <c r="C11" s="50"/>
      <c r="D11" s="145"/>
      <c r="E11" s="145"/>
      <c r="F11" s="99"/>
      <c r="G11" s="98"/>
      <c r="H11" s="139"/>
    </row>
    <row r="12" spans="1:16" ht="17.25">
      <c r="A12" s="95"/>
      <c r="B12" s="96"/>
      <c r="C12" s="80"/>
      <c r="D12" s="145"/>
      <c r="E12" s="99"/>
      <c r="F12" s="99"/>
      <c r="G12" s="98"/>
      <c r="H12" s="100"/>
      <c r="P12" s="146"/>
    </row>
    <row r="13" spans="1:18" ht="17.25">
      <c r="A13" s="95"/>
      <c r="B13" s="96"/>
      <c r="C13" s="50"/>
      <c r="D13" s="97"/>
      <c r="E13" s="97"/>
      <c r="F13" s="97"/>
      <c r="G13" s="98"/>
      <c r="H13" s="100"/>
      <c r="J13" s="147"/>
      <c r="K13" s="147"/>
      <c r="L13" s="147"/>
      <c r="M13" s="147"/>
      <c r="N13" s="148"/>
      <c r="O13" s="147"/>
      <c r="P13" s="149"/>
      <c r="Q13" s="147"/>
      <c r="R13" s="147"/>
    </row>
    <row r="14" spans="1:18" ht="17.25">
      <c r="A14" s="95"/>
      <c r="B14" s="103"/>
      <c r="C14" s="205"/>
      <c r="D14" s="97"/>
      <c r="E14" s="97"/>
      <c r="F14" s="97"/>
      <c r="G14" s="98"/>
      <c r="H14" s="100"/>
      <c r="J14" s="147"/>
      <c r="K14" s="147"/>
      <c r="L14" s="147"/>
      <c r="M14" s="147"/>
      <c r="N14" s="148"/>
      <c r="O14" s="147"/>
      <c r="P14" s="149"/>
      <c r="Q14" s="147"/>
      <c r="R14" s="147"/>
    </row>
    <row r="15" spans="1:18" ht="17.25">
      <c r="A15" s="95"/>
      <c r="B15" s="103"/>
      <c r="C15" s="205"/>
      <c r="D15" s="97"/>
      <c r="E15" s="97"/>
      <c r="F15" s="97"/>
      <c r="G15" s="98"/>
      <c r="H15" s="100"/>
      <c r="J15" s="147"/>
      <c r="K15" s="147"/>
      <c r="L15" s="147"/>
      <c r="M15" s="147"/>
      <c r="N15" s="148"/>
      <c r="O15" s="147"/>
      <c r="P15" s="149"/>
      <c r="Q15" s="147"/>
      <c r="R15" s="147"/>
    </row>
    <row r="16" spans="1:18" ht="17.25">
      <c r="A16" s="95"/>
      <c r="B16" s="103"/>
      <c r="C16" s="205"/>
      <c r="D16" s="97"/>
      <c r="E16" s="97"/>
      <c r="F16" s="97"/>
      <c r="G16" s="98"/>
      <c r="H16" s="100"/>
      <c r="J16" s="147"/>
      <c r="K16" s="147"/>
      <c r="L16" s="147"/>
      <c r="M16" s="147"/>
      <c r="N16" s="148"/>
      <c r="O16" s="147"/>
      <c r="P16" s="149"/>
      <c r="Q16" s="147"/>
      <c r="R16" s="147"/>
    </row>
    <row r="17" spans="1:18" ht="17.25">
      <c r="A17" s="95"/>
      <c r="B17" s="103"/>
      <c r="C17" s="205"/>
      <c r="D17" s="97"/>
      <c r="E17" s="97"/>
      <c r="F17" s="143"/>
      <c r="G17" s="98">
        <f>G16-E17-F17</f>
        <v>0</v>
      </c>
      <c r="H17" s="100"/>
      <c r="J17" s="147"/>
      <c r="K17" s="147"/>
      <c r="L17" s="147"/>
      <c r="M17" s="147"/>
      <c r="N17" s="148"/>
      <c r="O17" s="147"/>
      <c r="P17" s="149"/>
      <c r="Q17" s="147"/>
      <c r="R17" s="147"/>
    </row>
    <row r="18" spans="1:18" ht="17.25">
      <c r="A18" s="95"/>
      <c r="B18" s="103"/>
      <c r="C18" s="82"/>
      <c r="D18" s="150"/>
      <c r="E18" s="150"/>
      <c r="F18" s="150"/>
      <c r="G18" s="151"/>
      <c r="H18" s="159"/>
      <c r="J18" s="147"/>
      <c r="K18" s="147"/>
      <c r="L18" s="147"/>
      <c r="M18" s="147"/>
      <c r="N18" s="148"/>
      <c r="O18" s="147"/>
      <c r="P18" s="149"/>
      <c r="Q18" s="147"/>
      <c r="R18" s="147"/>
    </row>
    <row r="19" spans="1:18" ht="18" thickBot="1">
      <c r="A19" s="95"/>
      <c r="B19" s="152"/>
      <c r="C19" s="140" t="s">
        <v>6</v>
      </c>
      <c r="D19" s="153">
        <f>SUM(D6:D18)</f>
        <v>1955000</v>
      </c>
      <c r="E19" s="153">
        <f>SUM(E6:E18)</f>
        <v>1367933.33</v>
      </c>
      <c r="F19" s="153">
        <f>SUM(F6:F18)</f>
        <v>0</v>
      </c>
      <c r="G19" s="153">
        <f>D19-E19-F19</f>
        <v>587066.6699999999</v>
      </c>
      <c r="H19" s="172"/>
      <c r="J19" s="147"/>
      <c r="K19" s="147"/>
      <c r="L19" s="147"/>
      <c r="M19" s="147"/>
      <c r="N19" s="148"/>
      <c r="O19" s="147"/>
      <c r="P19" s="149"/>
      <c r="Q19" s="147"/>
      <c r="R19" s="147"/>
    </row>
    <row r="20" spans="2:18" ht="18" thickTop="1">
      <c r="B20" s="154"/>
      <c r="J20" s="147"/>
      <c r="K20" s="148"/>
      <c r="L20" s="147"/>
      <c r="M20" s="147"/>
      <c r="N20" s="148"/>
      <c r="O20" s="147"/>
      <c r="P20" s="149"/>
      <c r="Q20" s="147"/>
      <c r="R20" s="147"/>
    </row>
    <row r="21" spans="10:18" ht="17.25">
      <c r="J21" s="147"/>
      <c r="K21" s="155"/>
      <c r="L21" s="147"/>
      <c r="M21" s="147"/>
      <c r="N21" s="155"/>
      <c r="O21" s="147"/>
      <c r="P21" s="147"/>
      <c r="Q21" s="147"/>
      <c r="R21" s="147"/>
    </row>
    <row r="22" spans="10:18" ht="17.25">
      <c r="J22" s="147"/>
      <c r="K22" s="147"/>
      <c r="L22" s="147"/>
      <c r="M22" s="147"/>
      <c r="N22" s="147"/>
      <c r="O22" s="147"/>
      <c r="P22" s="147"/>
      <c r="Q22" s="147"/>
      <c r="R22" s="147"/>
    </row>
    <row r="23" ht="17.25">
      <c r="D23" s="141"/>
    </row>
    <row r="24" ht="17.25">
      <c r="D24" s="141"/>
    </row>
    <row r="25" ht="17.25">
      <c r="D25" s="141"/>
    </row>
    <row r="26" ht="17.25">
      <c r="D26" s="148"/>
    </row>
    <row r="27" ht="17.25">
      <c r="D27" s="148"/>
    </row>
    <row r="29" ht="17.25">
      <c r="D29" s="156"/>
    </row>
  </sheetData>
  <sheetProtection/>
  <mergeCells count="2">
    <mergeCell ref="A1:G1"/>
    <mergeCell ref="A2:H2"/>
  </mergeCells>
  <printOptions/>
  <pageMargins left="0.32" right="0.15" top="0.14" bottom="0.14" header="0.14" footer="0.1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6.421875" style="84" customWidth="1"/>
    <col min="4" max="4" width="11.7109375" style="84" customWidth="1"/>
    <col min="5" max="5" width="12.28125" style="84" customWidth="1"/>
    <col min="6" max="6" width="9.7109375" style="84" customWidth="1"/>
    <col min="7" max="7" width="11.8515625" style="84" customWidth="1"/>
    <col min="8" max="8" width="9.57421875" style="84" customWidth="1"/>
    <col min="9" max="9" width="9.140625" style="84" customWidth="1"/>
    <col min="10" max="10" width="11.28125" style="84" bestFit="1" customWidth="1"/>
    <col min="11" max="11" width="11.421875" style="84" bestFit="1" customWidth="1"/>
    <col min="12" max="12" width="10.28125" style="84" bestFit="1" customWidth="1"/>
    <col min="13" max="13" width="9.140625" style="84" customWidth="1"/>
    <col min="14" max="14" width="14.421875" style="84" customWidth="1"/>
    <col min="15" max="15" width="9.140625" style="84" customWidth="1"/>
    <col min="16" max="16" width="12.28125" style="84" customWidth="1"/>
    <col min="17" max="17" width="11.140625" style="84" customWidth="1"/>
    <col min="18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83" t="s">
        <v>136</v>
      </c>
    </row>
    <row r="2" spans="1:8" ht="17.25">
      <c r="A2" s="285" t="s">
        <v>1196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14</v>
      </c>
      <c r="B3" s="83"/>
      <c r="C3" s="83"/>
      <c r="D3" s="83"/>
      <c r="E3" s="83"/>
      <c r="F3" s="83"/>
      <c r="G3" s="83" t="s">
        <v>5</v>
      </c>
      <c r="H3" s="83" t="s">
        <v>876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110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113" t="s">
        <v>17</v>
      </c>
    </row>
    <row r="6" spans="1:8" ht="17.25">
      <c r="A6" s="142" t="s">
        <v>871</v>
      </c>
      <c r="B6" s="96" t="s">
        <v>877</v>
      </c>
      <c r="C6" s="80" t="s">
        <v>878</v>
      </c>
      <c r="D6" s="143">
        <v>61951</v>
      </c>
      <c r="E6" s="143"/>
      <c r="F6" s="97"/>
      <c r="G6" s="144">
        <f>D6</f>
        <v>61951</v>
      </c>
      <c r="H6" s="202" t="s">
        <v>147</v>
      </c>
    </row>
    <row r="7" spans="1:8" ht="17.25">
      <c r="A7" s="142"/>
      <c r="B7" s="96" t="s">
        <v>750</v>
      </c>
      <c r="C7" s="50" t="s">
        <v>965</v>
      </c>
      <c r="D7" s="145"/>
      <c r="E7" s="157">
        <v>61951</v>
      </c>
      <c r="F7" s="99"/>
      <c r="G7" s="259">
        <v>0</v>
      </c>
      <c r="H7" s="139"/>
    </row>
    <row r="8" spans="1:8" ht="17.25">
      <c r="A8" s="142" t="s">
        <v>908</v>
      </c>
      <c r="B8" s="96" t="s">
        <v>909</v>
      </c>
      <c r="C8" s="50" t="s">
        <v>1095</v>
      </c>
      <c r="D8" s="145">
        <v>1332</v>
      </c>
      <c r="E8" s="157"/>
      <c r="F8" s="99"/>
      <c r="G8" s="98">
        <f>D8</f>
        <v>1332</v>
      </c>
      <c r="H8" s="139"/>
    </row>
    <row r="9" spans="1:8" ht="17.25">
      <c r="A9" s="95" t="s">
        <v>1091</v>
      </c>
      <c r="B9" s="103" t="s">
        <v>1092</v>
      </c>
      <c r="C9" s="50" t="s">
        <v>1094</v>
      </c>
      <c r="D9" s="145">
        <v>4620</v>
      </c>
      <c r="E9" s="157"/>
      <c r="F9" s="99"/>
      <c r="G9" s="98">
        <f>G8+D9</f>
        <v>5952</v>
      </c>
      <c r="H9" s="139"/>
    </row>
    <row r="10" spans="1:8" ht="17.25">
      <c r="A10" s="142"/>
      <c r="B10" s="96" t="s">
        <v>750</v>
      </c>
      <c r="C10" s="50" t="s">
        <v>965</v>
      </c>
      <c r="D10" s="145"/>
      <c r="E10" s="145">
        <v>5952</v>
      </c>
      <c r="F10" s="99"/>
      <c r="G10" s="259">
        <f>G9-E10</f>
        <v>0</v>
      </c>
      <c r="H10" s="139"/>
    </row>
    <row r="11" spans="1:8" ht="17.25">
      <c r="A11" s="142"/>
      <c r="B11" s="96"/>
      <c r="C11" s="50"/>
      <c r="D11" s="145"/>
      <c r="E11" s="145"/>
      <c r="F11" s="99"/>
      <c r="G11" s="98"/>
      <c r="H11" s="139"/>
    </row>
    <row r="12" spans="1:16" ht="17.25">
      <c r="A12" s="95"/>
      <c r="B12" s="96"/>
      <c r="C12" s="80"/>
      <c r="D12" s="145"/>
      <c r="E12" s="99"/>
      <c r="F12" s="99"/>
      <c r="G12" s="98"/>
      <c r="H12" s="100"/>
      <c r="P12" s="146"/>
    </row>
    <row r="13" spans="1:18" ht="17.25">
      <c r="A13" s="95"/>
      <c r="B13" s="96"/>
      <c r="C13" s="50"/>
      <c r="D13" s="97"/>
      <c r="E13" s="97"/>
      <c r="F13" s="97"/>
      <c r="G13" s="98"/>
      <c r="H13" s="100"/>
      <c r="J13" s="147"/>
      <c r="K13" s="147"/>
      <c r="L13" s="147"/>
      <c r="M13" s="147"/>
      <c r="N13" s="148"/>
      <c r="O13" s="147"/>
      <c r="P13" s="149"/>
      <c r="Q13" s="147"/>
      <c r="R13" s="147"/>
    </row>
    <row r="14" spans="1:18" ht="17.25">
      <c r="A14" s="95"/>
      <c r="B14" s="103"/>
      <c r="C14" s="205"/>
      <c r="D14" s="97"/>
      <c r="E14" s="97"/>
      <c r="F14" s="97"/>
      <c r="G14" s="98"/>
      <c r="H14" s="100"/>
      <c r="J14" s="147"/>
      <c r="K14" s="147"/>
      <c r="L14" s="147"/>
      <c r="M14" s="147"/>
      <c r="N14" s="148"/>
      <c r="O14" s="147"/>
      <c r="P14" s="149"/>
      <c r="Q14" s="147"/>
      <c r="R14" s="147"/>
    </row>
    <row r="15" spans="1:18" ht="17.25">
      <c r="A15" s="95"/>
      <c r="B15" s="103"/>
      <c r="C15" s="205"/>
      <c r="D15" s="97"/>
      <c r="E15" s="97"/>
      <c r="F15" s="97"/>
      <c r="G15" s="98"/>
      <c r="H15" s="100"/>
      <c r="J15" s="147"/>
      <c r="K15" s="147"/>
      <c r="L15" s="147"/>
      <c r="M15" s="147"/>
      <c r="N15" s="148"/>
      <c r="O15" s="147"/>
      <c r="P15" s="149"/>
      <c r="Q15" s="147"/>
      <c r="R15" s="147"/>
    </row>
    <row r="16" spans="1:18" ht="17.25">
      <c r="A16" s="95"/>
      <c r="B16" s="103"/>
      <c r="C16" s="205"/>
      <c r="D16" s="97"/>
      <c r="E16" s="97"/>
      <c r="F16" s="97"/>
      <c r="G16" s="98"/>
      <c r="H16" s="100"/>
      <c r="J16" s="147"/>
      <c r="K16" s="147"/>
      <c r="L16" s="147"/>
      <c r="M16" s="147"/>
      <c r="N16" s="148"/>
      <c r="O16" s="147"/>
      <c r="P16" s="149"/>
      <c r="Q16" s="147"/>
      <c r="R16" s="147"/>
    </row>
    <row r="17" spans="1:18" ht="17.25">
      <c r="A17" s="95"/>
      <c r="B17" s="103"/>
      <c r="C17" s="205"/>
      <c r="D17" s="97"/>
      <c r="E17" s="97"/>
      <c r="F17" s="143"/>
      <c r="G17" s="98">
        <f>G16-E17-F17</f>
        <v>0</v>
      </c>
      <c r="H17" s="100"/>
      <c r="J17" s="147"/>
      <c r="K17" s="147"/>
      <c r="L17" s="147"/>
      <c r="M17" s="147"/>
      <c r="N17" s="148"/>
      <c r="O17" s="147"/>
      <c r="P17" s="149"/>
      <c r="Q17" s="147"/>
      <c r="R17" s="147"/>
    </row>
    <row r="18" spans="1:18" ht="17.25">
      <c r="A18" s="95"/>
      <c r="B18" s="103"/>
      <c r="C18" s="82"/>
      <c r="D18" s="150"/>
      <c r="E18" s="150"/>
      <c r="F18" s="150"/>
      <c r="G18" s="151"/>
      <c r="H18" s="159"/>
      <c r="J18" s="147"/>
      <c r="K18" s="147"/>
      <c r="L18" s="147"/>
      <c r="M18" s="147"/>
      <c r="N18" s="148"/>
      <c r="O18" s="147"/>
      <c r="P18" s="149"/>
      <c r="Q18" s="147"/>
      <c r="R18" s="147"/>
    </row>
    <row r="19" spans="1:18" ht="18" thickBot="1">
      <c r="A19" s="95"/>
      <c r="B19" s="152"/>
      <c r="C19" s="140" t="s">
        <v>6</v>
      </c>
      <c r="D19" s="153">
        <f>SUM(D6:D18)</f>
        <v>67903</v>
      </c>
      <c r="E19" s="153">
        <f>SUM(E6:E18)</f>
        <v>67903</v>
      </c>
      <c r="F19" s="153">
        <f>SUM(F6:F18)</f>
        <v>0</v>
      </c>
      <c r="G19" s="153">
        <f>D19-E19-F19</f>
        <v>0</v>
      </c>
      <c r="H19" s="172"/>
      <c r="J19" s="147"/>
      <c r="K19" s="147"/>
      <c r="L19" s="147"/>
      <c r="M19" s="147"/>
      <c r="N19" s="148"/>
      <c r="O19" s="147"/>
      <c r="P19" s="149"/>
      <c r="Q19" s="147"/>
      <c r="R19" s="147"/>
    </row>
    <row r="20" spans="2:18" ht="18" thickTop="1">
      <c r="B20" s="154"/>
      <c r="J20" s="147"/>
      <c r="K20" s="148"/>
      <c r="L20" s="147"/>
      <c r="M20" s="147"/>
      <c r="N20" s="148"/>
      <c r="O20" s="147"/>
      <c r="P20" s="149"/>
      <c r="Q20" s="147"/>
      <c r="R20" s="147"/>
    </row>
    <row r="21" spans="10:18" ht="17.25">
      <c r="J21" s="147"/>
      <c r="K21" s="155"/>
      <c r="L21" s="147"/>
      <c r="M21" s="147"/>
      <c r="N21" s="155"/>
      <c r="O21" s="147"/>
      <c r="P21" s="147"/>
      <c r="Q21" s="147"/>
      <c r="R21" s="147"/>
    </row>
    <row r="22" spans="10:18" ht="17.25">
      <c r="J22" s="147"/>
      <c r="K22" s="147"/>
      <c r="L22" s="147"/>
      <c r="M22" s="147"/>
      <c r="N22" s="147"/>
      <c r="O22" s="147"/>
      <c r="P22" s="147"/>
      <c r="Q22" s="147"/>
      <c r="R22" s="147"/>
    </row>
    <row r="23" ht="17.25">
      <c r="D23" s="141"/>
    </row>
    <row r="24" ht="17.25">
      <c r="D24" s="141"/>
    </row>
    <row r="25" ht="17.25">
      <c r="D25" s="141"/>
    </row>
    <row r="26" ht="17.25">
      <c r="D26" s="148"/>
    </row>
    <row r="27" ht="17.25">
      <c r="D27" s="148"/>
    </row>
    <row r="29" ht="17.25">
      <c r="D29" s="156"/>
    </row>
  </sheetData>
  <sheetProtection/>
  <mergeCells count="2">
    <mergeCell ref="A1:G1"/>
    <mergeCell ref="A2:H2"/>
  </mergeCells>
  <printOptions/>
  <pageMargins left="0.32" right="0.15" top="0.14" bottom="0.14" header="0.14" footer="0.1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7.8515625" style="84" customWidth="1"/>
    <col min="2" max="2" width="8.421875" style="84" customWidth="1"/>
    <col min="3" max="3" width="27.140625" style="84" customWidth="1"/>
    <col min="4" max="4" width="12.00390625" style="84" customWidth="1"/>
    <col min="5" max="5" width="11.8515625" style="84" customWidth="1"/>
    <col min="6" max="6" width="9.00390625" style="84" customWidth="1"/>
    <col min="7" max="7" width="12.8515625" style="84" customWidth="1"/>
    <col min="8" max="8" width="7.57421875" style="84" customWidth="1"/>
    <col min="9" max="9" width="11.7109375" style="84" customWidth="1"/>
    <col min="10" max="10" width="11.28125" style="1" bestFit="1" customWidth="1"/>
    <col min="11" max="11" width="9.57421875" style="84" bestFit="1" customWidth="1"/>
    <col min="12" max="12" width="14.00390625" style="141" bestFit="1" customWidth="1"/>
    <col min="13" max="13" width="14.7109375" style="84" customWidth="1"/>
    <col min="14" max="14" width="14.421875" style="84" customWidth="1"/>
    <col min="15" max="15" width="9.140625" style="84" customWidth="1"/>
    <col min="16" max="16" width="11.57421875" style="84" bestFit="1" customWidth="1"/>
    <col min="17" max="16384" width="9.140625" style="84" customWidth="1"/>
  </cols>
  <sheetData>
    <row r="1" spans="1:8" ht="18.75">
      <c r="A1" s="285" t="s">
        <v>186</v>
      </c>
      <c r="B1" s="285"/>
      <c r="C1" s="285"/>
      <c r="D1" s="285"/>
      <c r="E1" s="285"/>
      <c r="F1" s="285"/>
      <c r="G1" s="285"/>
      <c r="H1" s="83" t="s">
        <v>141</v>
      </c>
    </row>
    <row r="2" spans="1:8" ht="18.75">
      <c r="A2" s="285" t="s">
        <v>1197</v>
      </c>
      <c r="B2" s="285"/>
      <c r="C2" s="285"/>
      <c r="D2" s="285"/>
      <c r="E2" s="285"/>
      <c r="F2" s="285"/>
      <c r="G2" s="285"/>
      <c r="H2" s="285"/>
    </row>
    <row r="3" spans="1:8" ht="18.75">
      <c r="A3" s="83" t="s">
        <v>14</v>
      </c>
      <c r="B3" s="83"/>
      <c r="C3" s="83"/>
      <c r="D3" s="83"/>
      <c r="E3" s="83"/>
      <c r="F3" s="83"/>
      <c r="G3" s="83" t="s">
        <v>151</v>
      </c>
      <c r="H3" s="83" t="s">
        <v>152</v>
      </c>
    </row>
    <row r="4" spans="1:8" ht="18.75">
      <c r="A4" s="160"/>
      <c r="B4" s="160"/>
      <c r="C4" s="160"/>
      <c r="D4" s="160"/>
      <c r="E4" s="161"/>
      <c r="F4" s="161"/>
      <c r="G4" s="160"/>
      <c r="H4" s="160"/>
    </row>
    <row r="5" spans="1:8" ht="18.75">
      <c r="A5" s="165" t="s">
        <v>16</v>
      </c>
      <c r="B5" s="165" t="s">
        <v>12</v>
      </c>
      <c r="C5" s="162" t="s">
        <v>4</v>
      </c>
      <c r="D5" s="89" t="s">
        <v>15</v>
      </c>
      <c r="E5" s="88" t="s">
        <v>1</v>
      </c>
      <c r="F5" s="88" t="s">
        <v>32</v>
      </c>
      <c r="G5" s="89" t="s">
        <v>2</v>
      </c>
      <c r="H5" s="166" t="s">
        <v>17</v>
      </c>
    </row>
    <row r="6" spans="1:8" ht="18.75">
      <c r="A6" s="90"/>
      <c r="B6" s="90"/>
      <c r="C6" s="91"/>
      <c r="D6" s="93" t="s">
        <v>0</v>
      </c>
      <c r="E6" s="92"/>
      <c r="F6" s="92" t="s">
        <v>31</v>
      </c>
      <c r="G6" s="93"/>
      <c r="H6" s="167"/>
    </row>
    <row r="7" spans="1:8" ht="18.75">
      <c r="A7" s="142" t="s">
        <v>144</v>
      </c>
      <c r="B7" s="96" t="s">
        <v>146</v>
      </c>
      <c r="C7" s="80" t="s">
        <v>125</v>
      </c>
      <c r="D7" s="104">
        <v>200202</v>
      </c>
      <c r="E7" s="99"/>
      <c r="F7" s="99"/>
      <c r="G7" s="98">
        <f>D7-E7-F7</f>
        <v>200202</v>
      </c>
      <c r="H7" s="100" t="s">
        <v>147</v>
      </c>
    </row>
    <row r="8" spans="1:8" ht="18.75">
      <c r="A8" s="142" t="s">
        <v>231</v>
      </c>
      <c r="B8" s="96" t="s">
        <v>241</v>
      </c>
      <c r="C8" s="50" t="s">
        <v>232</v>
      </c>
      <c r="D8" s="104"/>
      <c r="E8" s="99">
        <v>130583</v>
      </c>
      <c r="F8" s="145"/>
      <c r="G8" s="98">
        <f>G7-E8</f>
        <v>69619</v>
      </c>
      <c r="H8" s="100"/>
    </row>
    <row r="9" spans="1:8" ht="18.75">
      <c r="A9" s="95" t="s">
        <v>572</v>
      </c>
      <c r="B9" s="96" t="s">
        <v>574</v>
      </c>
      <c r="C9" s="50" t="s">
        <v>367</v>
      </c>
      <c r="D9" s="104"/>
      <c r="E9" s="99">
        <v>65100</v>
      </c>
      <c r="F9" s="145"/>
      <c r="G9" s="98">
        <f>G8-E9</f>
        <v>4519</v>
      </c>
      <c r="H9" s="100"/>
    </row>
    <row r="10" spans="1:8" ht="18.75">
      <c r="A10" s="95" t="s">
        <v>572</v>
      </c>
      <c r="B10" s="96" t="s">
        <v>576</v>
      </c>
      <c r="C10" s="80" t="s">
        <v>578</v>
      </c>
      <c r="D10" s="104">
        <v>174800</v>
      </c>
      <c r="E10" s="99"/>
      <c r="F10" s="145"/>
      <c r="G10" s="98">
        <f>G9+D10</f>
        <v>179319</v>
      </c>
      <c r="H10" s="100"/>
    </row>
    <row r="11" spans="1:8" ht="18.75">
      <c r="A11" s="95" t="s">
        <v>640</v>
      </c>
      <c r="B11" s="96" t="s">
        <v>699</v>
      </c>
      <c r="C11" s="50" t="s">
        <v>638</v>
      </c>
      <c r="D11" s="104"/>
      <c r="E11" s="99">
        <v>65501</v>
      </c>
      <c r="F11" s="145"/>
      <c r="G11" s="98">
        <f>G10-E11</f>
        <v>113818</v>
      </c>
      <c r="H11" s="100"/>
    </row>
    <row r="12" spans="1:8" ht="18.75">
      <c r="A12" s="142" t="s">
        <v>908</v>
      </c>
      <c r="B12" s="103" t="s">
        <v>926</v>
      </c>
      <c r="C12" s="50" t="s">
        <v>899</v>
      </c>
      <c r="D12" s="104"/>
      <c r="E12" s="99">
        <v>66750</v>
      </c>
      <c r="F12" s="99"/>
      <c r="G12" s="98">
        <f>G11-E12</f>
        <v>47068</v>
      </c>
      <c r="H12" s="100"/>
    </row>
    <row r="13" spans="1:8" ht="18.75">
      <c r="A13" s="142"/>
      <c r="B13" s="103"/>
      <c r="C13" s="50"/>
      <c r="D13" s="104"/>
      <c r="E13" s="99"/>
      <c r="F13" s="99"/>
      <c r="G13" s="98"/>
      <c r="H13" s="100"/>
    </row>
    <row r="14" spans="1:8" ht="18.75">
      <c r="A14" s="95" t="s">
        <v>167</v>
      </c>
      <c r="B14" s="96" t="s">
        <v>168</v>
      </c>
      <c r="C14" s="80" t="s">
        <v>126</v>
      </c>
      <c r="D14" s="104">
        <v>840160</v>
      </c>
      <c r="E14" s="99"/>
      <c r="F14" s="99"/>
      <c r="G14" s="98">
        <v>840160</v>
      </c>
      <c r="H14" s="100" t="s">
        <v>153</v>
      </c>
    </row>
    <row r="15" spans="1:8" ht="18.75">
      <c r="A15" s="142" t="s">
        <v>242</v>
      </c>
      <c r="B15" s="96" t="s">
        <v>243</v>
      </c>
      <c r="C15" s="50" t="s">
        <v>232</v>
      </c>
      <c r="D15" s="104"/>
      <c r="E15" s="99">
        <v>273400</v>
      </c>
      <c r="F15" s="99"/>
      <c r="G15" s="98">
        <f aca="true" t="shared" si="0" ref="G15:G22">G14-E15</f>
        <v>566760</v>
      </c>
      <c r="H15" s="100"/>
    </row>
    <row r="16" spans="1:8" ht="18.75">
      <c r="A16" s="95" t="s">
        <v>356</v>
      </c>
      <c r="B16" s="96" t="s">
        <v>366</v>
      </c>
      <c r="C16" s="50" t="s">
        <v>367</v>
      </c>
      <c r="D16" s="104"/>
      <c r="E16" s="99">
        <v>140200</v>
      </c>
      <c r="F16" s="99"/>
      <c r="G16" s="98">
        <f t="shared" si="0"/>
        <v>426560</v>
      </c>
      <c r="H16" s="100"/>
    </row>
    <row r="17" spans="1:12" ht="18.75">
      <c r="A17" s="95" t="s">
        <v>636</v>
      </c>
      <c r="B17" s="96" t="s">
        <v>637</v>
      </c>
      <c r="C17" s="50" t="s">
        <v>638</v>
      </c>
      <c r="D17" s="104"/>
      <c r="E17" s="99">
        <v>137200</v>
      </c>
      <c r="F17" s="99"/>
      <c r="G17" s="98">
        <f t="shared" si="0"/>
        <v>289360</v>
      </c>
      <c r="H17" s="100"/>
      <c r="L17" s="84"/>
    </row>
    <row r="18" spans="1:12" ht="18.75">
      <c r="A18" s="95" t="s">
        <v>864</v>
      </c>
      <c r="B18" s="96" t="s">
        <v>882</v>
      </c>
      <c r="C18" s="50" t="s">
        <v>883</v>
      </c>
      <c r="D18" s="104"/>
      <c r="E18" s="99">
        <v>80964</v>
      </c>
      <c r="F18" s="99"/>
      <c r="G18" s="98">
        <f t="shared" si="0"/>
        <v>208396</v>
      </c>
      <c r="H18" s="100"/>
      <c r="L18" s="84"/>
    </row>
    <row r="19" spans="1:12" ht="18.75">
      <c r="A19" s="95" t="s">
        <v>892</v>
      </c>
      <c r="B19" s="96" t="s">
        <v>898</v>
      </c>
      <c r="C19" s="50" t="s">
        <v>899</v>
      </c>
      <c r="D19" s="104"/>
      <c r="E19" s="99">
        <v>136000</v>
      </c>
      <c r="F19" s="99"/>
      <c r="G19" s="98">
        <f t="shared" si="0"/>
        <v>72396</v>
      </c>
      <c r="H19" s="100"/>
      <c r="L19" s="84"/>
    </row>
    <row r="20" spans="1:12" ht="18.75">
      <c r="A20" s="95" t="s">
        <v>986</v>
      </c>
      <c r="B20" s="96" t="s">
        <v>987</v>
      </c>
      <c r="C20" s="50" t="s">
        <v>988</v>
      </c>
      <c r="D20" s="104"/>
      <c r="E20" s="99">
        <v>24600</v>
      </c>
      <c r="F20" s="99"/>
      <c r="G20" s="98">
        <f t="shared" si="0"/>
        <v>47796</v>
      </c>
      <c r="H20" s="100"/>
      <c r="L20" s="84"/>
    </row>
    <row r="21" spans="1:12" ht="18.75">
      <c r="A21" s="95" t="s">
        <v>993</v>
      </c>
      <c r="B21" s="96" t="s">
        <v>995</v>
      </c>
      <c r="C21" s="50" t="s">
        <v>996</v>
      </c>
      <c r="D21" s="104"/>
      <c r="E21" s="99">
        <v>7000</v>
      </c>
      <c r="F21" s="99"/>
      <c r="G21" s="98">
        <f t="shared" si="0"/>
        <v>40796</v>
      </c>
      <c r="H21" s="100"/>
      <c r="L21" s="84"/>
    </row>
    <row r="22" spans="1:12" ht="18.75">
      <c r="A22" s="95" t="s">
        <v>1011</v>
      </c>
      <c r="B22" s="96" t="s">
        <v>1035</v>
      </c>
      <c r="C22" s="50" t="s">
        <v>1036</v>
      </c>
      <c r="D22" s="104"/>
      <c r="E22" s="99">
        <v>11400</v>
      </c>
      <c r="F22" s="145"/>
      <c r="G22" s="98">
        <f t="shared" si="0"/>
        <v>29396</v>
      </c>
      <c r="H22" s="100"/>
      <c r="L22" s="84"/>
    </row>
    <row r="23" spans="1:12" ht="18.75">
      <c r="A23" s="95" t="s">
        <v>1070</v>
      </c>
      <c r="B23" s="96" t="s">
        <v>1071</v>
      </c>
      <c r="C23" s="80" t="s">
        <v>1072</v>
      </c>
      <c r="D23" s="104">
        <v>1269240</v>
      </c>
      <c r="E23" s="99"/>
      <c r="F23" s="99"/>
      <c r="G23" s="98">
        <f>G22+D23</f>
        <v>1298636</v>
      </c>
      <c r="H23" s="100"/>
      <c r="L23" s="84"/>
    </row>
    <row r="24" spans="1:12" ht="18.75">
      <c r="A24" s="95" t="s">
        <v>1175</v>
      </c>
      <c r="B24" s="96" t="s">
        <v>1174</v>
      </c>
      <c r="C24" s="80"/>
      <c r="D24" s="104"/>
      <c r="E24" s="99">
        <v>161500</v>
      </c>
      <c r="F24" s="99"/>
      <c r="G24" s="98">
        <f>G23-E24</f>
        <v>1137136</v>
      </c>
      <c r="H24" s="100"/>
      <c r="L24" s="84"/>
    </row>
    <row r="25" spans="1:14" ht="18.75">
      <c r="A25" s="142"/>
      <c r="B25" s="168"/>
      <c r="C25" s="163"/>
      <c r="D25" s="104"/>
      <c r="E25" s="99"/>
      <c r="F25" s="99"/>
      <c r="G25" s="98"/>
      <c r="H25" s="100"/>
      <c r="N25" s="141"/>
    </row>
    <row r="26" spans="1:14" ht="19.5" thickBot="1">
      <c r="A26" s="152"/>
      <c r="B26" s="169"/>
      <c r="C26" s="140" t="s">
        <v>6</v>
      </c>
      <c r="D26" s="170">
        <f>SUM(D7:D25)</f>
        <v>2484402</v>
      </c>
      <c r="E26" s="170">
        <f>SUM(E7:E25)</f>
        <v>1300198</v>
      </c>
      <c r="F26" s="171">
        <f>SUM(F7:F25)</f>
        <v>0</v>
      </c>
      <c r="G26" s="153">
        <f>D26-E26-F26</f>
        <v>1184204</v>
      </c>
      <c r="H26" s="172"/>
      <c r="M26" s="141"/>
      <c r="N26" s="141"/>
    </row>
    <row r="27" spans="9:16" ht="19.5" thickTop="1">
      <c r="I27" s="173"/>
      <c r="L27" s="148"/>
      <c r="M27" s="148"/>
      <c r="N27" s="148"/>
      <c r="O27" s="147"/>
      <c r="P27" s="174"/>
    </row>
    <row r="28" spans="7:15" ht="18.75">
      <c r="G28" s="141"/>
      <c r="L28" s="148"/>
      <c r="M28" s="147"/>
      <c r="N28" s="148"/>
      <c r="O28" s="147"/>
    </row>
    <row r="29" spans="7:15" ht="18.75">
      <c r="G29" s="141"/>
      <c r="L29" s="148"/>
      <c r="M29" s="148"/>
      <c r="N29" s="155"/>
      <c r="O29" s="147"/>
    </row>
    <row r="30" spans="7:15" ht="18.75">
      <c r="G30" s="141"/>
      <c r="L30" s="221"/>
      <c r="M30" s="147"/>
      <c r="N30" s="147"/>
      <c r="O30" s="147"/>
    </row>
    <row r="31" spans="7:14" ht="18.75">
      <c r="G31" s="173"/>
      <c r="L31" s="175"/>
      <c r="M31" s="176"/>
      <c r="N31" s="141"/>
    </row>
    <row r="32" spans="7:14" ht="18.75">
      <c r="G32" s="173">
        <f>G30-G31</f>
        <v>0</v>
      </c>
      <c r="N32" s="173"/>
    </row>
    <row r="33" spans="5:13" ht="18.75">
      <c r="E33" s="141"/>
      <c r="M33" s="141"/>
    </row>
    <row r="34" ht="18.75">
      <c r="M34" s="141"/>
    </row>
    <row r="35" spans="13:14" ht="18.75">
      <c r="M35" s="141"/>
      <c r="N35" s="173"/>
    </row>
    <row r="36" ht="18.75">
      <c r="N36" s="141"/>
    </row>
    <row r="37" ht="18.75">
      <c r="N37" s="141"/>
    </row>
    <row r="38" ht="18.75">
      <c r="N38" s="173"/>
    </row>
    <row r="39" spans="4:14" ht="18.75">
      <c r="D39" s="141"/>
      <c r="E39" s="164"/>
      <c r="F39" s="164"/>
      <c r="M39" s="141"/>
      <c r="N39" s="164"/>
    </row>
    <row r="40" spans="4:14" ht="18.75">
      <c r="D40" s="141"/>
      <c r="E40" s="164"/>
      <c r="F40" s="164"/>
      <c r="L40" s="141">
        <f>M35-L39</f>
        <v>0</v>
      </c>
      <c r="M40" s="141"/>
      <c r="N40" s="164"/>
    </row>
    <row r="41" spans="4:14" ht="18.75">
      <c r="D41" s="141"/>
      <c r="E41" s="164"/>
      <c r="F41" s="164"/>
      <c r="M41" s="141"/>
      <c r="N41" s="164"/>
    </row>
    <row r="42" spans="4:14" ht="18.75">
      <c r="D42" s="141"/>
      <c r="E42" s="164"/>
      <c r="F42" s="164"/>
      <c r="M42" s="141"/>
      <c r="N42" s="164"/>
    </row>
    <row r="44" spans="4:13" ht="19.5" thickBot="1">
      <c r="D44" s="155"/>
      <c r="M44" s="177"/>
    </row>
    <row r="45" ht="19.5" thickTop="1"/>
  </sheetData>
  <sheetProtection/>
  <mergeCells count="2">
    <mergeCell ref="A1:G1"/>
    <mergeCell ref="A2:H2"/>
  </mergeCells>
  <printOptions/>
  <pageMargins left="0.41" right="0.15" top="0.14" bottom="0.14" header="0.22" footer="0.1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710937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1198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629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632</v>
      </c>
      <c r="B7" s="96" t="s">
        <v>633</v>
      </c>
      <c r="C7" s="50" t="s">
        <v>634</v>
      </c>
      <c r="D7" s="99">
        <v>6000</v>
      </c>
      <c r="E7" s="99"/>
      <c r="F7" s="99"/>
      <c r="G7" s="219">
        <v>6000</v>
      </c>
      <c r="H7" s="81" t="s">
        <v>631</v>
      </c>
    </row>
    <row r="8" spans="1:8" ht="17.25">
      <c r="A8" s="189"/>
      <c r="B8" s="96"/>
      <c r="C8" s="50"/>
      <c r="D8" s="99"/>
      <c r="E8" s="99"/>
      <c r="F8" s="99"/>
      <c r="G8" s="98"/>
      <c r="H8" s="100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 t="s">
        <v>969</v>
      </c>
      <c r="B10" s="96" t="s">
        <v>970</v>
      </c>
      <c r="C10" s="50" t="s">
        <v>968</v>
      </c>
      <c r="D10" s="99">
        <v>13200</v>
      </c>
      <c r="E10" s="99"/>
      <c r="F10" s="99"/>
      <c r="G10" s="219">
        <v>13200</v>
      </c>
      <c r="H10" s="81" t="s">
        <v>631</v>
      </c>
      <c r="K10" s="148"/>
      <c r="L10" s="147"/>
    </row>
    <row r="11" spans="1:12" ht="17.25">
      <c r="A11" s="189"/>
      <c r="B11" s="103"/>
      <c r="C11" s="198"/>
      <c r="D11" s="104"/>
      <c r="E11" s="104"/>
      <c r="F11" s="143"/>
      <c r="G11" s="144"/>
      <c r="H11" s="199"/>
      <c r="K11" s="148"/>
      <c r="L11" s="147"/>
    </row>
    <row r="12" spans="1:12" ht="17.25">
      <c r="A12" s="189"/>
      <c r="B12" s="103"/>
      <c r="C12" s="198"/>
      <c r="D12" s="104"/>
      <c r="E12" s="104"/>
      <c r="F12" s="143"/>
      <c r="G12" s="144"/>
      <c r="H12" s="199"/>
      <c r="K12" s="148"/>
      <c r="L12" s="147"/>
    </row>
    <row r="13" spans="1:12" ht="17.25">
      <c r="A13" s="189" t="s">
        <v>1011</v>
      </c>
      <c r="B13" s="103" t="s">
        <v>1012</v>
      </c>
      <c r="C13" s="82" t="s">
        <v>1010</v>
      </c>
      <c r="D13" s="104">
        <v>275800</v>
      </c>
      <c r="E13" s="104"/>
      <c r="F13" s="143"/>
      <c r="G13" s="144">
        <f>D13</f>
        <v>275800</v>
      </c>
      <c r="H13" s="81" t="s">
        <v>631</v>
      </c>
      <c r="K13" s="148"/>
      <c r="L13" s="147"/>
    </row>
    <row r="14" spans="1:12" ht="17.25">
      <c r="A14" s="189"/>
      <c r="B14" s="103"/>
      <c r="C14" s="82"/>
      <c r="D14" s="104"/>
      <c r="E14" s="104"/>
      <c r="F14" s="143"/>
      <c r="G14" s="144"/>
      <c r="H14" s="81"/>
      <c r="K14" s="148"/>
      <c r="L14" s="147"/>
    </row>
    <row r="15" spans="1:12" ht="17.25">
      <c r="A15" s="189"/>
      <c r="B15" s="103"/>
      <c r="C15" s="82"/>
      <c r="D15" s="104"/>
      <c r="E15" s="104"/>
      <c r="F15" s="143"/>
      <c r="G15" s="144"/>
      <c r="H15" s="199"/>
      <c r="K15" s="148"/>
      <c r="L15" s="147"/>
    </row>
    <row r="16" spans="1:12" ht="17.25">
      <c r="A16" s="189"/>
      <c r="B16" s="103"/>
      <c r="C16" s="198"/>
      <c r="D16" s="104"/>
      <c r="E16" s="187"/>
      <c r="F16" s="143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97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04"/>
      <c r="F18" s="97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8"/>
      <c r="D20" s="104"/>
      <c r="E20" s="187"/>
      <c r="F20" s="143"/>
      <c r="G20" s="144"/>
      <c r="H20" s="199"/>
      <c r="K20" s="148"/>
      <c r="L20" s="147"/>
    </row>
    <row r="21" spans="1:12" ht="17.25">
      <c r="A21" s="189"/>
      <c r="B21" s="103"/>
      <c r="C21" s="198"/>
      <c r="D21" s="104"/>
      <c r="E21" s="187"/>
      <c r="F21" s="143"/>
      <c r="G21" s="144"/>
      <c r="H21" s="199"/>
      <c r="K21" s="148"/>
      <c r="L21" s="147"/>
    </row>
    <row r="22" spans="1:12" ht="17.25">
      <c r="A22" s="189"/>
      <c r="B22" s="103"/>
      <c r="C22" s="197"/>
      <c r="D22" s="143"/>
      <c r="E22" s="97"/>
      <c r="F22" s="97"/>
      <c r="G22" s="144"/>
      <c r="H22" s="159"/>
      <c r="K22" s="148"/>
      <c r="L22" s="147"/>
    </row>
    <row r="23" spans="1:12" ht="18" thickBot="1">
      <c r="A23" s="114"/>
      <c r="B23" s="152"/>
      <c r="C23" s="140" t="s">
        <v>99</v>
      </c>
      <c r="D23" s="179">
        <f>SUM(D7:D22)</f>
        <v>295000</v>
      </c>
      <c r="E23" s="179">
        <f>SUM(E7:E22)</f>
        <v>0</v>
      </c>
      <c r="F23" s="179">
        <f>SUM(F7:F22)</f>
        <v>0</v>
      </c>
      <c r="G23" s="170">
        <f>D23-E23-F23</f>
        <v>295000</v>
      </c>
      <c r="H23" s="100"/>
      <c r="K23" s="148"/>
      <c r="L23" s="147"/>
    </row>
    <row r="24" spans="4:12" ht="18" thickTop="1">
      <c r="D24" s="146"/>
      <c r="F24" s="186"/>
      <c r="G24" s="207"/>
      <c r="J24" s="164"/>
      <c r="K24" s="148"/>
      <c r="L24" s="147"/>
    </row>
    <row r="25" spans="4:10" ht="17.25">
      <c r="D25" s="146"/>
      <c r="E25" s="141"/>
      <c r="F25" s="173"/>
      <c r="G25" s="141"/>
      <c r="J25" s="164"/>
    </row>
    <row r="26" spans="4:13" ht="17.25">
      <c r="D26" s="146"/>
      <c r="E26" s="141"/>
      <c r="G26" s="141"/>
      <c r="J26" s="141"/>
      <c r="M26" s="141"/>
    </row>
    <row r="27" spans="3:13" ht="17.25">
      <c r="C27" s="173"/>
      <c r="E27" s="141"/>
      <c r="G27" s="173"/>
      <c r="M27" s="141"/>
    </row>
    <row r="28" spans="3:15" ht="17.25">
      <c r="C28" s="173"/>
      <c r="E28" s="173"/>
      <c r="G28" s="173"/>
      <c r="M28" s="173"/>
      <c r="O28" s="173"/>
    </row>
    <row r="29" spans="5:15" ht="17.25">
      <c r="E29" s="148"/>
      <c r="F29" s="141"/>
      <c r="G29" s="173"/>
      <c r="M29" s="141"/>
      <c r="N29" s="141"/>
      <c r="O29" s="173"/>
    </row>
    <row r="30" spans="2:15" ht="17.25">
      <c r="B30" s="147"/>
      <c r="C30" s="155"/>
      <c r="D30" s="180"/>
      <c r="E30" s="181"/>
      <c r="G30" s="182"/>
      <c r="O30" s="182"/>
    </row>
    <row r="31" spans="2:5" ht="17.25">
      <c r="B31" s="147"/>
      <c r="C31" s="147"/>
      <c r="D31" s="149"/>
      <c r="E31" s="148"/>
    </row>
    <row r="32" spans="2:15" ht="17.25">
      <c r="B32" s="147"/>
      <c r="C32" s="147"/>
      <c r="D32" s="149"/>
      <c r="E32" s="148"/>
      <c r="G32" s="141"/>
      <c r="O32" s="141"/>
    </row>
    <row r="33" spans="2:7" ht="17.25">
      <c r="B33" s="147"/>
      <c r="C33" s="147"/>
      <c r="D33" s="149"/>
      <c r="E33" s="148"/>
      <c r="G33" s="141"/>
    </row>
    <row r="34" spans="2:5" ht="17.25">
      <c r="B34" s="147"/>
      <c r="C34" s="147"/>
      <c r="D34" s="183"/>
      <c r="E34" s="155"/>
    </row>
    <row r="35" spans="2:5" ht="17.25">
      <c r="B35" s="147"/>
      <c r="C35" s="147"/>
      <c r="D35" s="147"/>
      <c r="E35" s="148"/>
    </row>
    <row r="36" spans="2:5" ht="17.25">
      <c r="B36" s="147"/>
      <c r="C36" s="147"/>
      <c r="D36" s="147"/>
      <c r="E36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710937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285"/>
    </row>
    <row r="2" spans="1:8" ht="17.25">
      <c r="A2" s="285" t="s">
        <v>1199</v>
      </c>
      <c r="B2" s="285"/>
      <c r="C2" s="285"/>
      <c r="D2" s="285"/>
      <c r="E2" s="285"/>
      <c r="F2" s="285"/>
      <c r="G2" s="285"/>
      <c r="H2" s="285"/>
    </row>
    <row r="3" spans="1:8" ht="17.25">
      <c r="A3" s="107" t="s">
        <v>107</v>
      </c>
      <c r="B3" s="83"/>
      <c r="C3" s="83"/>
      <c r="D3" s="83"/>
      <c r="E3" s="161"/>
      <c r="F3" s="83"/>
      <c r="G3" s="178" t="s">
        <v>5</v>
      </c>
      <c r="H3" s="178" t="s">
        <v>630</v>
      </c>
    </row>
    <row r="4" spans="1:8" ht="17.25">
      <c r="A4" s="188" t="s">
        <v>16</v>
      </c>
      <c r="B4" s="165" t="s">
        <v>12</v>
      </c>
      <c r="C4" s="87" t="s">
        <v>4</v>
      </c>
      <c r="D4" s="88" t="s">
        <v>15</v>
      </c>
      <c r="E4" s="88" t="s">
        <v>1</v>
      </c>
      <c r="F4" s="88" t="s">
        <v>32</v>
      </c>
      <c r="G4" s="89" t="s">
        <v>2</v>
      </c>
      <c r="H4" s="87" t="s">
        <v>3</v>
      </c>
    </row>
    <row r="5" spans="1:8" ht="17.25">
      <c r="A5" s="111"/>
      <c r="B5" s="90"/>
      <c r="C5" s="91"/>
      <c r="D5" s="92" t="s">
        <v>0</v>
      </c>
      <c r="E5" s="92"/>
      <c r="F5" s="92" t="s">
        <v>33</v>
      </c>
      <c r="G5" s="93"/>
      <c r="H5" s="167"/>
    </row>
    <row r="6" spans="1:8" ht="17.25">
      <c r="A6" s="189" t="s">
        <v>257</v>
      </c>
      <c r="B6" s="96" t="s">
        <v>264</v>
      </c>
      <c r="C6" s="50" t="s">
        <v>265</v>
      </c>
      <c r="D6" s="99">
        <v>2000</v>
      </c>
      <c r="E6" s="99"/>
      <c r="F6" s="99"/>
      <c r="G6" s="219">
        <v>2000</v>
      </c>
      <c r="H6" s="81" t="s">
        <v>263</v>
      </c>
    </row>
    <row r="7" spans="1:8" ht="17.25">
      <c r="A7" s="189" t="s">
        <v>795</v>
      </c>
      <c r="B7" s="96" t="s">
        <v>805</v>
      </c>
      <c r="C7" s="50" t="s">
        <v>806</v>
      </c>
      <c r="D7" s="99"/>
      <c r="E7" s="99">
        <v>1198</v>
      </c>
      <c r="F7" s="99"/>
      <c r="G7" s="98">
        <f>G6-E7</f>
        <v>802</v>
      </c>
      <c r="H7" s="100"/>
    </row>
    <row r="8" spans="1:8" ht="17.25">
      <c r="A8" s="189"/>
      <c r="B8" s="96"/>
      <c r="C8" s="50"/>
      <c r="D8" s="99"/>
      <c r="E8" s="99"/>
      <c r="F8" s="99"/>
      <c r="G8" s="98"/>
      <c r="H8" s="100"/>
    </row>
    <row r="9" spans="1:12" ht="17.25">
      <c r="A9" s="189" t="s">
        <v>289</v>
      </c>
      <c r="B9" s="96" t="s">
        <v>288</v>
      </c>
      <c r="C9" s="50" t="s">
        <v>287</v>
      </c>
      <c r="D9" s="99">
        <v>10000</v>
      </c>
      <c r="E9" s="99"/>
      <c r="F9" s="99"/>
      <c r="G9" s="219">
        <v>10000</v>
      </c>
      <c r="H9" s="81" t="s">
        <v>286</v>
      </c>
      <c r="K9" s="148"/>
      <c r="L9" s="147"/>
    </row>
    <row r="10" spans="1:12" ht="17.25">
      <c r="A10" s="189" t="s">
        <v>317</v>
      </c>
      <c r="B10" s="103" t="s">
        <v>321</v>
      </c>
      <c r="C10" s="198" t="s">
        <v>322</v>
      </c>
      <c r="D10" s="104"/>
      <c r="E10" s="104">
        <v>1240</v>
      </c>
      <c r="F10" s="143"/>
      <c r="G10" s="144">
        <f>G9-E10</f>
        <v>8760</v>
      </c>
      <c r="H10" s="199"/>
      <c r="K10" s="148"/>
      <c r="L10" s="147"/>
    </row>
    <row r="11" spans="1:12" ht="17.25">
      <c r="A11" s="189" t="s">
        <v>597</v>
      </c>
      <c r="B11" s="103" t="s">
        <v>603</v>
      </c>
      <c r="C11" s="198" t="s">
        <v>604</v>
      </c>
      <c r="D11" s="104"/>
      <c r="E11" s="104">
        <v>5880</v>
      </c>
      <c r="F11" s="143"/>
      <c r="G11" s="144">
        <f>G10-E11</f>
        <v>2880</v>
      </c>
      <c r="H11" s="199"/>
      <c r="K11" s="148"/>
      <c r="L11" s="147"/>
    </row>
    <row r="12" spans="1:12" ht="17.25">
      <c r="A12" s="189"/>
      <c r="B12" s="103"/>
      <c r="C12" s="82"/>
      <c r="D12" s="104"/>
      <c r="E12" s="104"/>
      <c r="F12" s="143"/>
      <c r="G12" s="144"/>
      <c r="H12" s="199"/>
      <c r="K12" s="148"/>
      <c r="L12" s="147"/>
    </row>
    <row r="13" spans="1:12" ht="17.25">
      <c r="A13" s="189" t="s">
        <v>295</v>
      </c>
      <c r="B13" s="103" t="s">
        <v>296</v>
      </c>
      <c r="C13" s="82" t="s">
        <v>297</v>
      </c>
      <c r="D13" s="104">
        <v>20000</v>
      </c>
      <c r="E13" s="104"/>
      <c r="F13" s="143"/>
      <c r="G13" s="144">
        <v>20000</v>
      </c>
      <c r="H13" s="81" t="s">
        <v>286</v>
      </c>
      <c r="K13" s="148"/>
      <c r="L13" s="147"/>
    </row>
    <row r="14" spans="1:12" ht="17.25">
      <c r="A14" s="189" t="s">
        <v>568</v>
      </c>
      <c r="B14" s="103" t="s">
        <v>569</v>
      </c>
      <c r="C14" s="82" t="s">
        <v>570</v>
      </c>
      <c r="D14" s="104"/>
      <c r="E14" s="104">
        <v>9050</v>
      </c>
      <c r="F14" s="143"/>
      <c r="G14" s="144">
        <f>G13-E14-F14</f>
        <v>10950</v>
      </c>
      <c r="H14" s="199"/>
      <c r="K14" s="148"/>
      <c r="L14" s="147"/>
    </row>
    <row r="15" spans="1:12" ht="17.25">
      <c r="A15" s="189" t="s">
        <v>821</v>
      </c>
      <c r="B15" s="103" t="s">
        <v>825</v>
      </c>
      <c r="C15" s="82" t="s">
        <v>824</v>
      </c>
      <c r="D15" s="104"/>
      <c r="E15" s="104">
        <v>4950</v>
      </c>
      <c r="F15" s="143"/>
      <c r="G15" s="144">
        <f>G14-E15-F15</f>
        <v>6000</v>
      </c>
      <c r="H15" s="199"/>
      <c r="K15" s="148"/>
      <c r="L15" s="147"/>
    </row>
    <row r="16" spans="1:12" ht="17.25">
      <c r="A16" s="189"/>
      <c r="B16" s="103" t="s">
        <v>826</v>
      </c>
      <c r="C16" s="82" t="s">
        <v>827</v>
      </c>
      <c r="D16" s="104"/>
      <c r="E16" s="104">
        <v>6000</v>
      </c>
      <c r="F16" s="143"/>
      <c r="G16" s="265">
        <f>G15-E16-F16</f>
        <v>0</v>
      </c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 t="s">
        <v>562</v>
      </c>
      <c r="B18" s="103" t="s">
        <v>563</v>
      </c>
      <c r="C18" s="198" t="s">
        <v>564</v>
      </c>
      <c r="D18" s="104">
        <v>6000</v>
      </c>
      <c r="E18" s="187"/>
      <c r="F18" s="97"/>
      <c r="G18" s="144">
        <v>6000</v>
      </c>
      <c r="H18" s="199" t="s">
        <v>565</v>
      </c>
      <c r="K18" s="148"/>
      <c r="L18" s="147"/>
    </row>
    <row r="19" spans="1:12" ht="17.25">
      <c r="A19" s="189" t="s">
        <v>621</v>
      </c>
      <c r="B19" s="103" t="s">
        <v>624</v>
      </c>
      <c r="C19" s="198" t="s">
        <v>625</v>
      </c>
      <c r="D19" s="104"/>
      <c r="E19" s="104">
        <v>3008</v>
      </c>
      <c r="F19" s="97"/>
      <c r="G19" s="144">
        <f>G18-E19</f>
        <v>2992</v>
      </c>
      <c r="H19" s="199"/>
      <c r="K19" s="148"/>
      <c r="L19" s="147"/>
    </row>
    <row r="20" spans="1:12" ht="17.25">
      <c r="A20" s="189"/>
      <c r="B20" s="103"/>
      <c r="C20" s="198"/>
      <c r="D20" s="104"/>
      <c r="E20" s="187"/>
      <c r="F20" s="143"/>
      <c r="G20" s="144"/>
      <c r="H20" s="199"/>
      <c r="K20" s="148"/>
      <c r="L20" s="147"/>
    </row>
    <row r="21" spans="1:12" ht="17.25">
      <c r="A21" s="189" t="s">
        <v>580</v>
      </c>
      <c r="B21" s="103" t="s">
        <v>581</v>
      </c>
      <c r="C21" s="198" t="s">
        <v>582</v>
      </c>
      <c r="D21" s="104">
        <v>18400</v>
      </c>
      <c r="E21" s="187"/>
      <c r="F21" s="143"/>
      <c r="G21" s="144">
        <v>18400</v>
      </c>
      <c r="H21" s="199" t="s">
        <v>579</v>
      </c>
      <c r="K21" s="148"/>
      <c r="L21" s="147"/>
    </row>
    <row r="22" spans="1:12" ht="17.25">
      <c r="A22" s="189" t="s">
        <v>614</v>
      </c>
      <c r="B22" s="103" t="s">
        <v>736</v>
      </c>
      <c r="C22" s="198" t="s">
        <v>735</v>
      </c>
      <c r="D22" s="104"/>
      <c r="E22" s="104">
        <v>8400</v>
      </c>
      <c r="F22" s="143"/>
      <c r="G22" s="144">
        <f>G21-E22</f>
        <v>10000</v>
      </c>
      <c r="H22" s="199"/>
      <c r="K22" s="148"/>
      <c r="L22" s="147"/>
    </row>
    <row r="23" spans="1:12" ht="17.25">
      <c r="A23" s="189" t="s">
        <v>674</v>
      </c>
      <c r="B23" s="103" t="s">
        <v>679</v>
      </c>
      <c r="C23" s="198" t="s">
        <v>680</v>
      </c>
      <c r="D23" s="104"/>
      <c r="E23" s="104">
        <v>4155</v>
      </c>
      <c r="F23" s="143"/>
      <c r="G23" s="144">
        <f>G22-E23</f>
        <v>5845</v>
      </c>
      <c r="H23" s="199"/>
      <c r="K23" s="148"/>
      <c r="L23" s="147"/>
    </row>
    <row r="24" spans="1:12" ht="17.25">
      <c r="A24" s="189"/>
      <c r="B24" s="103" t="s">
        <v>681</v>
      </c>
      <c r="C24" s="198" t="s">
        <v>682</v>
      </c>
      <c r="D24" s="104"/>
      <c r="E24" s="104">
        <v>4245</v>
      </c>
      <c r="F24" s="143"/>
      <c r="G24" s="144">
        <f>G23-E24</f>
        <v>1600</v>
      </c>
      <c r="H24" s="199"/>
      <c r="K24" s="148"/>
      <c r="L24" s="147"/>
    </row>
    <row r="25" spans="1:12" ht="17.25">
      <c r="A25" s="189"/>
      <c r="B25" s="103" t="s">
        <v>683</v>
      </c>
      <c r="C25" s="198" t="s">
        <v>308</v>
      </c>
      <c r="D25" s="104"/>
      <c r="E25" s="104">
        <v>1600</v>
      </c>
      <c r="F25" s="143"/>
      <c r="G25" s="265">
        <f>G24-E25</f>
        <v>0</v>
      </c>
      <c r="H25" s="199"/>
      <c r="K25" s="148"/>
      <c r="L25" s="147"/>
    </row>
    <row r="26" spans="1:12" ht="17.25">
      <c r="A26" s="189"/>
      <c r="B26" s="103"/>
      <c r="C26" s="198"/>
      <c r="D26" s="104"/>
      <c r="E26" s="104"/>
      <c r="F26" s="143"/>
      <c r="G26" s="144"/>
      <c r="H26" s="199"/>
      <c r="K26" s="148"/>
      <c r="L26" s="147"/>
    </row>
    <row r="27" spans="1:12" ht="17.25">
      <c r="A27" s="189" t="s">
        <v>740</v>
      </c>
      <c r="B27" s="103" t="s">
        <v>755</v>
      </c>
      <c r="C27" s="198" t="s">
        <v>756</v>
      </c>
      <c r="D27" s="104">
        <v>5000</v>
      </c>
      <c r="E27" s="104"/>
      <c r="F27" s="143"/>
      <c r="G27" s="144">
        <v>5000</v>
      </c>
      <c r="H27" s="199" t="s">
        <v>631</v>
      </c>
      <c r="K27" s="148"/>
      <c r="L27" s="147"/>
    </row>
    <row r="28" spans="1:12" ht="17.25">
      <c r="A28" s="189" t="s">
        <v>952</v>
      </c>
      <c r="B28" s="103" t="s">
        <v>956</v>
      </c>
      <c r="C28" s="198" t="s">
        <v>957</v>
      </c>
      <c r="D28" s="104"/>
      <c r="E28" s="104">
        <v>1400</v>
      </c>
      <c r="F28" s="143"/>
      <c r="G28" s="144">
        <f>G27-E28</f>
        <v>3600</v>
      </c>
      <c r="H28" s="199"/>
      <c r="K28" s="148"/>
      <c r="L28" s="147"/>
    </row>
    <row r="29" spans="1:12" ht="17.25">
      <c r="A29" s="189"/>
      <c r="B29" s="103"/>
      <c r="C29" s="198"/>
      <c r="D29" s="104"/>
      <c r="E29" s="104"/>
      <c r="F29" s="143"/>
      <c r="G29" s="144"/>
      <c r="H29" s="199"/>
      <c r="K29" s="148"/>
      <c r="L29" s="147"/>
    </row>
    <row r="30" spans="1:12" ht="17.25">
      <c r="A30" s="189" t="s">
        <v>969</v>
      </c>
      <c r="B30" s="96" t="s">
        <v>971</v>
      </c>
      <c r="C30" s="50" t="s">
        <v>972</v>
      </c>
      <c r="D30" s="99">
        <v>30000</v>
      </c>
      <c r="E30" s="99"/>
      <c r="F30" s="99"/>
      <c r="G30" s="219">
        <v>30000</v>
      </c>
      <c r="H30" s="199" t="s">
        <v>286</v>
      </c>
      <c r="K30" s="148"/>
      <c r="L30" s="147"/>
    </row>
    <row r="31" spans="1:12" ht="17.25">
      <c r="A31" s="189"/>
      <c r="B31" s="103"/>
      <c r="C31" s="198"/>
      <c r="D31" s="104"/>
      <c r="E31" s="104"/>
      <c r="F31" s="143"/>
      <c r="G31" s="144"/>
      <c r="H31" s="199"/>
      <c r="K31" s="148"/>
      <c r="L31" s="147"/>
    </row>
    <row r="32" spans="1:12" ht="17.25">
      <c r="A32" s="189"/>
      <c r="B32" s="103"/>
      <c r="C32" s="197"/>
      <c r="D32" s="143"/>
      <c r="E32" s="97"/>
      <c r="F32" s="97"/>
      <c r="G32" s="144"/>
      <c r="H32" s="159"/>
      <c r="K32" s="148"/>
      <c r="L32" s="147"/>
    </row>
    <row r="33" spans="1:12" ht="18" thickBot="1">
      <c r="A33" s="114"/>
      <c r="B33" s="152"/>
      <c r="C33" s="140" t="s">
        <v>99</v>
      </c>
      <c r="D33" s="179">
        <f>SUM(D6:D32)</f>
        <v>91400</v>
      </c>
      <c r="E33" s="179">
        <f>SUM(E6:E32)</f>
        <v>51126</v>
      </c>
      <c r="F33" s="179">
        <f>SUM(F6:F32)</f>
        <v>0</v>
      </c>
      <c r="G33" s="170">
        <f>D33-E33-F33</f>
        <v>40274</v>
      </c>
      <c r="H33" s="100"/>
      <c r="K33" s="148"/>
      <c r="L33" s="147"/>
    </row>
    <row r="34" spans="4:12" ht="18" thickTop="1">
      <c r="D34" s="146"/>
      <c r="F34" s="186"/>
      <c r="G34" s="207"/>
      <c r="J34" s="164"/>
      <c r="K34" s="148"/>
      <c r="L34" s="147"/>
    </row>
    <row r="35" spans="4:10" ht="17.25">
      <c r="D35" s="146"/>
      <c r="E35" s="141"/>
      <c r="F35" s="173"/>
      <c r="G35" s="141"/>
      <c r="J35" s="164"/>
    </row>
    <row r="36" spans="4:13" ht="17.25">
      <c r="D36" s="146"/>
      <c r="E36" s="141"/>
      <c r="G36" s="141"/>
      <c r="J36" s="141"/>
      <c r="M36" s="141"/>
    </row>
    <row r="37" spans="3:13" ht="17.25">
      <c r="C37" s="173"/>
      <c r="E37" s="141"/>
      <c r="G37" s="173"/>
      <c r="M37" s="141"/>
    </row>
    <row r="38" spans="3:15" ht="17.25">
      <c r="C38" s="173"/>
      <c r="E38" s="173"/>
      <c r="G38" s="173"/>
      <c r="M38" s="173"/>
      <c r="O38" s="173"/>
    </row>
    <row r="39" spans="5:15" ht="17.25">
      <c r="E39" s="148"/>
      <c r="F39" s="141"/>
      <c r="G39" s="173"/>
      <c r="M39" s="141"/>
      <c r="N39" s="141"/>
      <c r="O39" s="173"/>
    </row>
    <row r="40" spans="2:15" ht="17.25">
      <c r="B40" s="147"/>
      <c r="C40" s="155"/>
      <c r="D40" s="180"/>
      <c r="E40" s="181"/>
      <c r="G40" s="182"/>
      <c r="O40" s="182"/>
    </row>
    <row r="41" spans="2:5" ht="17.25">
      <c r="B41" s="147"/>
      <c r="C41" s="147"/>
      <c r="D41" s="149"/>
      <c r="E41" s="148"/>
    </row>
    <row r="42" spans="2:15" ht="17.25">
      <c r="B42" s="147"/>
      <c r="C42" s="147"/>
      <c r="D42" s="149"/>
      <c r="E42" s="148"/>
      <c r="G42" s="141"/>
      <c r="O42" s="141"/>
    </row>
    <row r="43" spans="2:7" ht="17.25">
      <c r="B43" s="147"/>
      <c r="C43" s="147"/>
      <c r="D43" s="149"/>
      <c r="E43" s="148"/>
      <c r="G43" s="141"/>
    </row>
    <row r="44" spans="2:5" ht="17.25">
      <c r="B44" s="147"/>
      <c r="C44" s="147"/>
      <c r="D44" s="183"/>
      <c r="E44" s="155"/>
    </row>
    <row r="45" spans="2:5" ht="17.25">
      <c r="B45" s="147"/>
      <c r="C45" s="147"/>
      <c r="D45" s="147"/>
      <c r="E45" s="148"/>
    </row>
    <row r="46" spans="2:5" ht="17.25">
      <c r="B46" s="147"/>
      <c r="C46" s="147"/>
      <c r="D46" s="147"/>
      <c r="E46" s="155"/>
    </row>
  </sheetData>
  <sheetProtection/>
  <mergeCells count="2">
    <mergeCell ref="A1:H1"/>
    <mergeCell ref="A2:H2"/>
  </mergeCells>
  <printOptions/>
  <pageMargins left="0.27" right="0.15" top="0.27" bottom="0.15748031496062992" header="0.15748031496062992" footer="0.1574803149606299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0.28125" style="84" customWidth="1"/>
    <col min="6" max="6" width="8.42187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14.00390625" style="141" customWidth="1"/>
    <col min="11" max="11" width="11.8515625" style="84" customWidth="1"/>
    <col min="12" max="12" width="11.28125" style="84" customWidth="1"/>
    <col min="13" max="13" width="11.00390625" style="84" customWidth="1"/>
    <col min="14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285"/>
    </row>
    <row r="2" spans="1:8" ht="17.25">
      <c r="A2" s="285" t="s">
        <v>1200</v>
      </c>
      <c r="B2" s="285"/>
      <c r="C2" s="285"/>
      <c r="D2" s="285"/>
      <c r="E2" s="285"/>
      <c r="F2" s="285"/>
      <c r="G2" s="285"/>
      <c r="H2" s="285"/>
    </row>
    <row r="3" spans="1:8" ht="17.25">
      <c r="A3" s="107" t="s">
        <v>107</v>
      </c>
      <c r="B3" s="83"/>
      <c r="C3" s="83"/>
      <c r="D3" s="83"/>
      <c r="E3" s="161"/>
      <c r="F3" s="83"/>
      <c r="G3" s="178" t="s">
        <v>5</v>
      </c>
      <c r="H3" s="178" t="s">
        <v>185</v>
      </c>
    </row>
    <row r="4" spans="1:8" ht="17.25">
      <c r="A4" s="188" t="s">
        <v>16</v>
      </c>
      <c r="B4" s="165" t="s">
        <v>12</v>
      </c>
      <c r="C4" s="87" t="s">
        <v>4</v>
      </c>
      <c r="D4" s="88" t="s">
        <v>15</v>
      </c>
      <c r="E4" s="88" t="s">
        <v>1</v>
      </c>
      <c r="F4" s="88" t="s">
        <v>32</v>
      </c>
      <c r="G4" s="89" t="s">
        <v>2</v>
      </c>
      <c r="H4" s="87" t="s">
        <v>3</v>
      </c>
    </row>
    <row r="5" spans="1:8" ht="17.25">
      <c r="A5" s="111"/>
      <c r="B5" s="90"/>
      <c r="C5" s="91"/>
      <c r="D5" s="92" t="s">
        <v>0</v>
      </c>
      <c r="E5" s="92"/>
      <c r="F5" s="92" t="s">
        <v>33</v>
      </c>
      <c r="G5" s="93"/>
      <c r="H5" s="167"/>
    </row>
    <row r="6" spans="1:8" ht="17.25">
      <c r="A6" s="189" t="s">
        <v>187</v>
      </c>
      <c r="B6" s="96" t="s">
        <v>188</v>
      </c>
      <c r="C6" s="50" t="s">
        <v>189</v>
      </c>
      <c r="D6" s="99">
        <v>4880</v>
      </c>
      <c r="E6" s="99"/>
      <c r="F6" s="99"/>
      <c r="G6" s="219">
        <f>D6</f>
        <v>4880</v>
      </c>
      <c r="H6" s="81" t="s">
        <v>23</v>
      </c>
    </row>
    <row r="7" spans="1:8" ht="17.25">
      <c r="A7" s="189"/>
      <c r="B7" s="96"/>
      <c r="C7" s="50"/>
      <c r="D7" s="99"/>
      <c r="E7" s="99"/>
      <c r="F7" s="99"/>
      <c r="G7" s="98"/>
      <c r="H7" s="100"/>
    </row>
    <row r="8" spans="1:8" ht="17.25">
      <c r="A8" s="189"/>
      <c r="B8" s="96"/>
      <c r="C8" s="50"/>
      <c r="D8" s="99"/>
      <c r="E8" s="99"/>
      <c r="F8" s="99"/>
      <c r="G8" s="98"/>
      <c r="H8" s="100"/>
    </row>
    <row r="9" spans="1:11" ht="17.25">
      <c r="A9" s="189" t="s">
        <v>743</v>
      </c>
      <c r="B9" s="96" t="s">
        <v>746</v>
      </c>
      <c r="C9" s="50" t="s">
        <v>747</v>
      </c>
      <c r="D9" s="99">
        <v>8400</v>
      </c>
      <c r="E9" s="99"/>
      <c r="F9" s="99"/>
      <c r="G9" s="219">
        <v>8400</v>
      </c>
      <c r="H9" s="81" t="s">
        <v>631</v>
      </c>
      <c r="J9" s="148"/>
      <c r="K9" s="147"/>
    </row>
    <row r="10" spans="1:11" ht="17.25">
      <c r="A10" s="189"/>
      <c r="B10" s="103"/>
      <c r="C10" s="198" t="s">
        <v>748</v>
      </c>
      <c r="D10" s="104"/>
      <c r="E10" s="187"/>
      <c r="F10" s="143"/>
      <c r="G10" s="144"/>
      <c r="H10" s="199"/>
      <c r="J10" s="148"/>
      <c r="K10" s="147"/>
    </row>
    <row r="11" spans="1:11" ht="17.25">
      <c r="A11" s="189"/>
      <c r="B11" s="103"/>
      <c r="C11" s="82"/>
      <c r="D11" s="104"/>
      <c r="E11" s="104"/>
      <c r="F11" s="143"/>
      <c r="G11" s="144"/>
      <c r="H11" s="199"/>
      <c r="J11" s="148"/>
      <c r="K11" s="147"/>
    </row>
    <row r="12" spans="1:11" ht="17.25">
      <c r="A12" s="189" t="s">
        <v>769</v>
      </c>
      <c r="B12" s="103" t="s">
        <v>770</v>
      </c>
      <c r="C12" s="82" t="s">
        <v>1184</v>
      </c>
      <c r="D12" s="104">
        <v>139504</v>
      </c>
      <c r="E12" s="187"/>
      <c r="F12" s="143"/>
      <c r="G12" s="144">
        <f>D12</f>
        <v>139504</v>
      </c>
      <c r="H12" s="199" t="s">
        <v>771</v>
      </c>
      <c r="J12" s="148"/>
      <c r="K12" s="147"/>
    </row>
    <row r="13" spans="1:11" ht="17.25">
      <c r="A13" s="189" t="s">
        <v>838</v>
      </c>
      <c r="B13" s="103" t="s">
        <v>844</v>
      </c>
      <c r="C13" s="82" t="s">
        <v>843</v>
      </c>
      <c r="D13" s="104"/>
      <c r="E13" s="268">
        <v>22850</v>
      </c>
      <c r="F13" s="143"/>
      <c r="G13" s="144">
        <f>G12-E13</f>
        <v>116654</v>
      </c>
      <c r="H13" s="199"/>
      <c r="J13" s="148"/>
      <c r="K13" s="147"/>
    </row>
    <row r="14" spans="1:11" ht="17.25">
      <c r="A14" s="189" t="s">
        <v>989</v>
      </c>
      <c r="B14" s="103" t="s">
        <v>990</v>
      </c>
      <c r="C14" s="82" t="s">
        <v>843</v>
      </c>
      <c r="D14" s="104"/>
      <c r="E14" s="268">
        <v>15170</v>
      </c>
      <c r="F14" s="143"/>
      <c r="G14" s="144">
        <f>G13-E14</f>
        <v>101484</v>
      </c>
      <c r="H14" s="199"/>
      <c r="J14" s="148"/>
      <c r="K14" s="147"/>
    </row>
    <row r="15" spans="1:11" ht="17.25">
      <c r="A15" s="189" t="s">
        <v>993</v>
      </c>
      <c r="B15" s="103" t="s">
        <v>1002</v>
      </c>
      <c r="C15" s="82" t="s">
        <v>618</v>
      </c>
      <c r="D15" s="104"/>
      <c r="E15" s="268">
        <v>1232</v>
      </c>
      <c r="F15" s="143"/>
      <c r="G15" s="144">
        <f>G14-E15</f>
        <v>100252</v>
      </c>
      <c r="H15" s="199"/>
      <c r="J15" s="148"/>
      <c r="K15" s="147"/>
    </row>
    <row r="16" spans="1:11" ht="17.25">
      <c r="A16" s="189" t="s">
        <v>1026</v>
      </c>
      <c r="B16" s="103" t="s">
        <v>1029</v>
      </c>
      <c r="C16" s="82" t="s">
        <v>680</v>
      </c>
      <c r="D16" s="104"/>
      <c r="E16" s="268">
        <v>4505</v>
      </c>
      <c r="F16" s="143"/>
      <c r="G16" s="144">
        <f>G15-E16</f>
        <v>95747</v>
      </c>
      <c r="H16" s="199"/>
      <c r="J16" s="148"/>
      <c r="K16" s="147"/>
    </row>
    <row r="17" spans="1:11" ht="17.25">
      <c r="A17" s="189"/>
      <c r="B17" s="103"/>
      <c r="C17" s="82"/>
      <c r="D17" s="104"/>
      <c r="E17" s="268"/>
      <c r="F17" s="143"/>
      <c r="G17" s="144"/>
      <c r="H17" s="199"/>
      <c r="J17" s="148"/>
      <c r="K17" s="147"/>
    </row>
    <row r="18" spans="1:11" ht="17.25">
      <c r="A18" s="189" t="s">
        <v>769</v>
      </c>
      <c r="B18" s="103" t="s">
        <v>770</v>
      </c>
      <c r="C18" s="82" t="s">
        <v>1185</v>
      </c>
      <c r="D18" s="104">
        <v>154904</v>
      </c>
      <c r="E18" s="268"/>
      <c r="F18" s="143"/>
      <c r="G18" s="144">
        <f>D18</f>
        <v>154904</v>
      </c>
      <c r="H18" s="199"/>
      <c r="J18" s="148"/>
      <c r="K18" s="147"/>
    </row>
    <row r="19" spans="1:11" ht="17.25">
      <c r="A19" s="189"/>
      <c r="B19" s="103"/>
      <c r="C19" s="82"/>
      <c r="D19" s="104"/>
      <c r="E19" s="187"/>
      <c r="F19" s="143"/>
      <c r="G19" s="144"/>
      <c r="H19" s="199"/>
      <c r="J19" s="148"/>
      <c r="K19" s="147"/>
    </row>
    <row r="20" spans="1:11" ht="17.25">
      <c r="A20" s="189" t="s">
        <v>787</v>
      </c>
      <c r="B20" s="103" t="s">
        <v>788</v>
      </c>
      <c r="C20" s="198" t="s">
        <v>786</v>
      </c>
      <c r="D20" s="104">
        <v>29600</v>
      </c>
      <c r="E20" s="187"/>
      <c r="F20" s="143"/>
      <c r="G20" s="144">
        <v>29600</v>
      </c>
      <c r="H20" s="199" t="s">
        <v>273</v>
      </c>
      <c r="J20" s="148"/>
      <c r="K20" s="147"/>
    </row>
    <row r="21" spans="1:11" ht="17.25">
      <c r="A21" s="189"/>
      <c r="B21" s="103"/>
      <c r="C21" s="198"/>
      <c r="D21" s="104"/>
      <c r="E21" s="187"/>
      <c r="F21" s="97"/>
      <c r="G21" s="144"/>
      <c r="H21" s="199"/>
      <c r="J21" s="148"/>
      <c r="K21" s="147"/>
    </row>
    <row r="22" spans="1:11" ht="17.25">
      <c r="A22" s="189"/>
      <c r="B22" s="103"/>
      <c r="C22" s="198"/>
      <c r="D22" s="104"/>
      <c r="E22" s="187"/>
      <c r="F22" s="143"/>
      <c r="G22" s="144"/>
      <c r="H22" s="199"/>
      <c r="J22" s="148"/>
      <c r="K22" s="147"/>
    </row>
    <row r="23" spans="1:11" ht="17.25">
      <c r="A23" s="189" t="s">
        <v>855</v>
      </c>
      <c r="B23" s="103" t="s">
        <v>856</v>
      </c>
      <c r="C23" s="198" t="s">
        <v>857</v>
      </c>
      <c r="D23" s="104">
        <v>545320</v>
      </c>
      <c r="E23" s="187"/>
      <c r="F23" s="143"/>
      <c r="G23" s="144">
        <v>545320</v>
      </c>
      <c r="H23" s="199" t="s">
        <v>771</v>
      </c>
      <c r="J23" s="148"/>
      <c r="K23" s="147"/>
    </row>
    <row r="24" spans="1:11" ht="17.25">
      <c r="A24" s="189" t="s">
        <v>1061</v>
      </c>
      <c r="B24" s="103" t="s">
        <v>1078</v>
      </c>
      <c r="C24" s="198" t="s">
        <v>1077</v>
      </c>
      <c r="D24" s="104"/>
      <c r="E24" s="195">
        <v>434877.6</v>
      </c>
      <c r="F24" s="195"/>
      <c r="G24" s="158">
        <f>G23-E24</f>
        <v>110442.40000000002</v>
      </c>
      <c r="H24" s="199"/>
      <c r="J24" s="148"/>
      <c r="K24" s="147"/>
    </row>
    <row r="25" spans="1:11" ht="17.25">
      <c r="A25" s="189"/>
      <c r="B25" s="103"/>
      <c r="C25" s="198"/>
      <c r="D25" s="104"/>
      <c r="E25" s="187"/>
      <c r="F25" s="143"/>
      <c r="G25" s="144"/>
      <c r="H25" s="199"/>
      <c r="J25" s="148"/>
      <c r="K25" s="147"/>
    </row>
    <row r="26" spans="1:11" ht="17.25">
      <c r="A26" s="189"/>
      <c r="B26" s="103"/>
      <c r="C26" s="198"/>
      <c r="D26" s="104"/>
      <c r="E26" s="187"/>
      <c r="F26" s="143"/>
      <c r="G26" s="144"/>
      <c r="H26" s="199"/>
      <c r="J26" s="148"/>
      <c r="K26" s="147"/>
    </row>
    <row r="27" spans="1:11" ht="17.25">
      <c r="A27" s="189" t="s">
        <v>932</v>
      </c>
      <c r="B27" s="103" t="s">
        <v>933</v>
      </c>
      <c r="C27" s="198" t="s">
        <v>934</v>
      </c>
      <c r="D27" s="104">
        <v>6000</v>
      </c>
      <c r="E27" s="187"/>
      <c r="F27" s="143"/>
      <c r="G27" s="144">
        <v>6000</v>
      </c>
      <c r="H27" s="81" t="s">
        <v>631</v>
      </c>
      <c r="J27" s="148"/>
      <c r="K27" s="147"/>
    </row>
    <row r="28" spans="1:11" ht="17.25">
      <c r="A28" s="189"/>
      <c r="B28" s="103"/>
      <c r="C28" s="198"/>
      <c r="D28" s="104"/>
      <c r="E28" s="187"/>
      <c r="F28" s="143"/>
      <c r="G28" s="144"/>
      <c r="H28" s="269" t="s">
        <v>1052</v>
      </c>
      <c r="J28" s="148"/>
      <c r="K28" s="147"/>
    </row>
    <row r="29" spans="1:11" ht="17.25">
      <c r="A29" s="189"/>
      <c r="B29" s="103"/>
      <c r="C29" s="197"/>
      <c r="D29" s="143"/>
      <c r="E29" s="97"/>
      <c r="F29" s="97"/>
      <c r="G29" s="144"/>
      <c r="H29" s="159"/>
      <c r="J29" s="148"/>
      <c r="K29" s="147"/>
    </row>
    <row r="30" spans="1:11" ht="18" thickBot="1">
      <c r="A30" s="114"/>
      <c r="B30" s="152"/>
      <c r="C30" s="140" t="s">
        <v>99</v>
      </c>
      <c r="D30" s="179">
        <f>SUM(D6:D29)</f>
        <v>888608</v>
      </c>
      <c r="E30" s="179">
        <f>SUM(E6:E29)</f>
        <v>478634.6</v>
      </c>
      <c r="F30" s="179">
        <f>SUM(F6:F29)</f>
        <v>0</v>
      </c>
      <c r="G30" s="170">
        <f>D30-E30-F30</f>
        <v>409973.4</v>
      </c>
      <c r="H30" s="100"/>
      <c r="J30" s="148"/>
      <c r="K30" s="147"/>
    </row>
    <row r="31" spans="4:11" ht="18" thickTop="1">
      <c r="D31" s="146"/>
      <c r="F31" s="186"/>
      <c r="G31" s="207"/>
      <c r="J31" s="148"/>
      <c r="K31" s="147"/>
    </row>
    <row r="32" spans="4:7" ht="17.25">
      <c r="D32" s="146"/>
      <c r="E32" s="141"/>
      <c r="F32" s="173"/>
      <c r="G32" s="141"/>
    </row>
    <row r="33" spans="4:12" ht="17.25">
      <c r="D33" s="146"/>
      <c r="E33" s="141"/>
      <c r="G33" s="141"/>
      <c r="L33" s="141"/>
    </row>
    <row r="34" spans="3:12" ht="17.25">
      <c r="C34" s="173"/>
      <c r="E34" s="141"/>
      <c r="G34" s="173"/>
      <c r="L34" s="141"/>
    </row>
    <row r="35" spans="3:14" ht="17.25">
      <c r="C35" s="173"/>
      <c r="E35" s="173"/>
      <c r="G35" s="173"/>
      <c r="L35" s="173"/>
      <c r="N35" s="173"/>
    </row>
    <row r="36" spans="5:14" ht="17.25">
      <c r="E36" s="148"/>
      <c r="F36" s="141"/>
      <c r="G36" s="173"/>
      <c r="L36" s="141"/>
      <c r="M36" s="141"/>
      <c r="N36" s="173"/>
    </row>
    <row r="37" spans="2:14" ht="17.25">
      <c r="B37" s="147"/>
      <c r="C37" s="155"/>
      <c r="D37" s="180"/>
      <c r="E37" s="181"/>
      <c r="G37" s="182"/>
      <c r="N37" s="182"/>
    </row>
    <row r="38" spans="2:5" ht="17.25">
      <c r="B38" s="147"/>
      <c r="C38" s="147"/>
      <c r="D38" s="149"/>
      <c r="E38" s="148"/>
    </row>
    <row r="39" spans="2:14" ht="17.25">
      <c r="B39" s="147"/>
      <c r="C39" s="147"/>
      <c r="D39" s="149"/>
      <c r="E39" s="148"/>
      <c r="G39" s="141"/>
      <c r="N39" s="141"/>
    </row>
    <row r="40" spans="2:7" ht="17.25">
      <c r="B40" s="147"/>
      <c r="C40" s="147"/>
      <c r="D40" s="149"/>
      <c r="E40" s="148"/>
      <c r="G40" s="141"/>
    </row>
    <row r="41" spans="2:5" ht="17.25">
      <c r="B41" s="147"/>
      <c r="C41" s="147"/>
      <c r="D41" s="183"/>
      <c r="E41" s="155"/>
    </row>
    <row r="42" spans="2:5" ht="17.25">
      <c r="B42" s="147"/>
      <c r="C42" s="147"/>
      <c r="D42" s="147"/>
      <c r="E42" s="148"/>
    </row>
    <row r="43" spans="2:5" ht="17.25">
      <c r="B43" s="147"/>
      <c r="C43" s="147"/>
      <c r="D43" s="147"/>
      <c r="E43" s="155"/>
    </row>
  </sheetData>
  <sheetProtection/>
  <mergeCells count="2">
    <mergeCell ref="A1:H1"/>
    <mergeCell ref="A2:H2"/>
  </mergeCells>
  <printOptions/>
  <pageMargins left="0.27" right="0.15" top="0.39" bottom="0.15748031496062992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2.00390625" style="84" customWidth="1"/>
    <col min="6" max="6" width="7.14062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1200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185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932</v>
      </c>
      <c r="B7" s="103" t="s">
        <v>933</v>
      </c>
      <c r="C7" s="198" t="s">
        <v>934</v>
      </c>
      <c r="D7" s="99"/>
      <c r="E7" s="99"/>
      <c r="F7" s="99"/>
      <c r="G7" s="219"/>
      <c r="H7" s="269" t="s">
        <v>1052</v>
      </c>
    </row>
    <row r="8" spans="1:8" ht="17.25">
      <c r="A8" s="189" t="s">
        <v>1070</v>
      </c>
      <c r="B8" s="96" t="s">
        <v>1103</v>
      </c>
      <c r="C8" s="50" t="s">
        <v>100</v>
      </c>
      <c r="D8" s="99">
        <v>2000</v>
      </c>
      <c r="E8" s="99">
        <v>2000</v>
      </c>
      <c r="F8" s="99"/>
      <c r="G8" s="98">
        <f>D8-E8</f>
        <v>0</v>
      </c>
      <c r="H8" s="100"/>
    </row>
    <row r="9" spans="1:8" ht="17.25">
      <c r="A9" s="189" t="s">
        <v>632</v>
      </c>
      <c r="B9" s="96" t="s">
        <v>1059</v>
      </c>
      <c r="C9" s="50" t="s">
        <v>1053</v>
      </c>
      <c r="D9" s="99">
        <v>2000</v>
      </c>
      <c r="E9" s="99">
        <v>2000</v>
      </c>
      <c r="F9" s="99"/>
      <c r="G9" s="98">
        <f aca="true" t="shared" si="0" ref="G9:G19">D9-E9</f>
        <v>0</v>
      </c>
      <c r="H9" s="100"/>
    </row>
    <row r="10" spans="1:8" ht="17.25">
      <c r="A10" s="189" t="s">
        <v>1070</v>
      </c>
      <c r="B10" s="96" t="s">
        <v>1102</v>
      </c>
      <c r="C10" s="50" t="s">
        <v>1054</v>
      </c>
      <c r="D10" s="99">
        <v>2000</v>
      </c>
      <c r="E10" s="99">
        <v>2000</v>
      </c>
      <c r="F10" s="99"/>
      <c r="G10" s="98">
        <f t="shared" si="0"/>
        <v>0</v>
      </c>
      <c r="H10" s="100"/>
    </row>
    <row r="11" spans="1:8" ht="17.25">
      <c r="A11" s="189" t="s">
        <v>1117</v>
      </c>
      <c r="B11" s="96" t="s">
        <v>1112</v>
      </c>
      <c r="C11" s="50" t="s">
        <v>39</v>
      </c>
      <c r="D11" s="99">
        <v>2000</v>
      </c>
      <c r="E11" s="99">
        <v>2000</v>
      </c>
      <c r="F11" s="99"/>
      <c r="G11" s="98">
        <f t="shared" si="0"/>
        <v>0</v>
      </c>
      <c r="H11" s="100"/>
    </row>
    <row r="12" spans="1:8" ht="17.25">
      <c r="A12" s="189" t="s">
        <v>632</v>
      </c>
      <c r="B12" s="96" t="s">
        <v>1059</v>
      </c>
      <c r="C12" s="50" t="s">
        <v>1055</v>
      </c>
      <c r="D12" s="99">
        <v>2000</v>
      </c>
      <c r="E12" s="99">
        <v>2000</v>
      </c>
      <c r="F12" s="99"/>
      <c r="G12" s="98">
        <f t="shared" si="0"/>
        <v>0</v>
      </c>
      <c r="H12" s="100"/>
    </row>
    <row r="13" spans="1:12" ht="17.25">
      <c r="A13" s="189" t="s">
        <v>1117</v>
      </c>
      <c r="B13" s="96" t="s">
        <v>1112</v>
      </c>
      <c r="C13" s="82" t="s">
        <v>105</v>
      </c>
      <c r="D13" s="99">
        <v>2000</v>
      </c>
      <c r="E13" s="99">
        <v>2000</v>
      </c>
      <c r="F13" s="143"/>
      <c r="G13" s="98">
        <f t="shared" si="0"/>
        <v>0</v>
      </c>
      <c r="H13" s="199"/>
      <c r="K13" s="148"/>
      <c r="L13" s="147"/>
    </row>
    <row r="14" spans="1:12" ht="17.25">
      <c r="A14" s="189" t="s">
        <v>1070</v>
      </c>
      <c r="B14" s="96" t="s">
        <v>1101</v>
      </c>
      <c r="C14" s="82" t="s">
        <v>398</v>
      </c>
      <c r="D14" s="99">
        <v>2000</v>
      </c>
      <c r="E14" s="99">
        <v>2000</v>
      </c>
      <c r="F14" s="97"/>
      <c r="G14" s="98">
        <f t="shared" si="0"/>
        <v>0</v>
      </c>
      <c r="H14" s="199"/>
      <c r="K14" s="148"/>
      <c r="L14" s="147"/>
    </row>
    <row r="15" spans="1:12" ht="17.25">
      <c r="A15" s="189"/>
      <c r="B15" s="96" t="s">
        <v>1159</v>
      </c>
      <c r="C15" s="82" t="s">
        <v>106</v>
      </c>
      <c r="D15" s="99">
        <v>2000</v>
      </c>
      <c r="E15" s="99">
        <v>2000</v>
      </c>
      <c r="F15" s="143"/>
      <c r="G15" s="98">
        <f t="shared" si="0"/>
        <v>0</v>
      </c>
      <c r="H15" s="199"/>
      <c r="K15" s="148"/>
      <c r="L15" s="147"/>
    </row>
    <row r="16" spans="1:12" ht="17.25">
      <c r="A16" s="189" t="s">
        <v>1070</v>
      </c>
      <c r="B16" s="96" t="s">
        <v>1103</v>
      </c>
      <c r="C16" s="82" t="s">
        <v>1056</v>
      </c>
      <c r="D16" s="99">
        <v>2000</v>
      </c>
      <c r="E16" s="99">
        <v>2000</v>
      </c>
      <c r="F16" s="143"/>
      <c r="G16" s="98">
        <f t="shared" si="0"/>
        <v>0</v>
      </c>
      <c r="H16" s="199"/>
      <c r="K16" s="148"/>
      <c r="L16" s="147"/>
    </row>
    <row r="17" spans="1:12" ht="17.25">
      <c r="A17" s="189" t="s">
        <v>632</v>
      </c>
      <c r="B17" s="96" t="s">
        <v>1059</v>
      </c>
      <c r="C17" s="82" t="s">
        <v>1057</v>
      </c>
      <c r="D17" s="99">
        <v>2000</v>
      </c>
      <c r="E17" s="99">
        <v>2000</v>
      </c>
      <c r="F17" s="195"/>
      <c r="G17" s="98">
        <f t="shared" si="0"/>
        <v>0</v>
      </c>
      <c r="H17" s="199"/>
      <c r="K17" s="148"/>
      <c r="L17" s="147"/>
    </row>
    <row r="18" spans="1:12" ht="17.25">
      <c r="A18" s="189"/>
      <c r="B18" s="96" t="s">
        <v>1160</v>
      </c>
      <c r="C18" s="82" t="s">
        <v>42</v>
      </c>
      <c r="D18" s="99">
        <v>2000</v>
      </c>
      <c r="E18" s="99">
        <v>2000</v>
      </c>
      <c r="F18" s="143"/>
      <c r="G18" s="98">
        <f t="shared" si="0"/>
        <v>0</v>
      </c>
      <c r="H18" s="199"/>
      <c r="K18" s="148"/>
      <c r="L18" s="147"/>
    </row>
    <row r="19" spans="1:12" ht="17.25">
      <c r="A19" s="189" t="s">
        <v>632</v>
      </c>
      <c r="B19" s="96" t="s">
        <v>1060</v>
      </c>
      <c r="C19" s="82" t="s">
        <v>1058</v>
      </c>
      <c r="D19" s="99">
        <v>2000</v>
      </c>
      <c r="E19" s="99">
        <v>2000</v>
      </c>
      <c r="F19" s="143"/>
      <c r="G19" s="98">
        <f t="shared" si="0"/>
        <v>0</v>
      </c>
      <c r="H19" s="199"/>
      <c r="K19" s="148"/>
      <c r="L19" s="147"/>
    </row>
    <row r="20" spans="1:12" ht="17.25">
      <c r="A20" s="189"/>
      <c r="B20" s="103"/>
      <c r="C20" s="198"/>
      <c r="D20" s="104"/>
      <c r="E20" s="187"/>
      <c r="F20" s="143"/>
      <c r="G20" s="144"/>
      <c r="H20" s="81"/>
      <c r="K20" s="148"/>
      <c r="L20" s="147"/>
    </row>
    <row r="21" spans="1:12" ht="17.25">
      <c r="A21" s="189"/>
      <c r="B21" s="103"/>
      <c r="C21" s="198"/>
      <c r="D21" s="104"/>
      <c r="E21" s="187"/>
      <c r="F21" s="143"/>
      <c r="G21" s="144"/>
      <c r="H21" s="269"/>
      <c r="K21" s="148"/>
      <c r="L21" s="147"/>
    </row>
    <row r="22" spans="1:12" ht="17.25">
      <c r="A22" s="189"/>
      <c r="B22" s="103"/>
      <c r="C22" s="197"/>
      <c r="D22" s="143"/>
      <c r="E22" s="97"/>
      <c r="F22" s="97"/>
      <c r="G22" s="144"/>
      <c r="H22" s="159"/>
      <c r="K22" s="148"/>
      <c r="L22" s="147"/>
    </row>
    <row r="23" spans="1:12" ht="18" thickBot="1">
      <c r="A23" s="114"/>
      <c r="B23" s="152"/>
      <c r="C23" s="140" t="s">
        <v>99</v>
      </c>
      <c r="D23" s="179">
        <f>SUM(D7:D22)</f>
        <v>24000</v>
      </c>
      <c r="E23" s="179">
        <f>SUM(E7:E22)</f>
        <v>24000</v>
      </c>
      <c r="F23" s="179">
        <f>SUM(F7:F22)</f>
        <v>0</v>
      </c>
      <c r="G23" s="170">
        <f>D23-E23-F23</f>
        <v>0</v>
      </c>
      <c r="H23" s="100"/>
      <c r="K23" s="148"/>
      <c r="L23" s="147"/>
    </row>
    <row r="24" spans="4:12" ht="18" thickTop="1">
      <c r="D24" s="146"/>
      <c r="F24" s="186"/>
      <c r="G24" s="207"/>
      <c r="J24" s="164"/>
      <c r="K24" s="148"/>
      <c r="L24" s="147"/>
    </row>
    <row r="25" spans="4:10" ht="17.25">
      <c r="D25" s="146"/>
      <c r="E25" s="141"/>
      <c r="F25" s="173"/>
      <c r="G25" s="141"/>
      <c r="J25" s="164"/>
    </row>
    <row r="26" spans="4:13" ht="17.25">
      <c r="D26" s="146"/>
      <c r="E26" s="141"/>
      <c r="G26" s="141"/>
      <c r="J26" s="141"/>
      <c r="M26" s="141"/>
    </row>
    <row r="27" spans="3:13" ht="17.25">
      <c r="C27" s="173"/>
      <c r="E27" s="141"/>
      <c r="G27" s="173"/>
      <c r="M27" s="141"/>
    </row>
    <row r="28" spans="3:15" ht="17.25">
      <c r="C28" s="173"/>
      <c r="E28" s="173"/>
      <c r="G28" s="173"/>
      <c r="M28" s="173"/>
      <c r="O28" s="173"/>
    </row>
    <row r="29" spans="5:15" ht="17.25">
      <c r="E29" s="148"/>
      <c r="F29" s="141"/>
      <c r="G29" s="173"/>
      <c r="M29" s="141"/>
      <c r="N29" s="141"/>
      <c r="O29" s="173"/>
    </row>
    <row r="30" spans="2:15" ht="17.25">
      <c r="B30" s="147"/>
      <c r="C30" s="155"/>
      <c r="D30" s="180"/>
      <c r="E30" s="181"/>
      <c r="G30" s="182"/>
      <c r="O30" s="182"/>
    </row>
    <row r="31" spans="2:5" ht="17.25">
      <c r="B31" s="147"/>
      <c r="C31" s="147"/>
      <c r="D31" s="149"/>
      <c r="E31" s="148"/>
    </row>
    <row r="32" spans="2:15" ht="17.25">
      <c r="B32" s="147"/>
      <c r="C32" s="147"/>
      <c r="D32" s="149"/>
      <c r="E32" s="148"/>
      <c r="G32" s="141"/>
      <c r="O32" s="141"/>
    </row>
    <row r="33" spans="2:7" ht="17.25">
      <c r="B33" s="147"/>
      <c r="C33" s="147"/>
      <c r="D33" s="149"/>
      <c r="E33" s="148"/>
      <c r="G33" s="141"/>
    </row>
    <row r="34" spans="2:5" ht="17.25">
      <c r="B34" s="147"/>
      <c r="C34" s="147"/>
      <c r="D34" s="183"/>
      <c r="E34" s="155"/>
    </row>
    <row r="35" spans="2:5" ht="17.25">
      <c r="B35" s="147"/>
      <c r="C35" s="147"/>
      <c r="D35" s="147"/>
      <c r="E35" s="148"/>
    </row>
    <row r="36" spans="2:5" ht="17.25">
      <c r="B36" s="147"/>
      <c r="C36" s="147"/>
      <c r="D36" s="147"/>
      <c r="E36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5742187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1176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195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187</v>
      </c>
      <c r="B7" s="96" t="s">
        <v>196</v>
      </c>
      <c r="C7" s="50" t="s">
        <v>197</v>
      </c>
      <c r="D7" s="99">
        <v>150000</v>
      </c>
      <c r="E7" s="99"/>
      <c r="F7" s="99"/>
      <c r="G7" s="219">
        <f>D7</f>
        <v>150000</v>
      </c>
      <c r="H7" s="81" t="s">
        <v>592</v>
      </c>
    </row>
    <row r="8" spans="1:8" ht="17.25">
      <c r="A8" s="189" t="s">
        <v>1070</v>
      </c>
      <c r="B8" s="96" t="s">
        <v>1104</v>
      </c>
      <c r="C8" s="50"/>
      <c r="D8" s="99"/>
      <c r="E8" s="99">
        <v>3900</v>
      </c>
      <c r="F8" s="99"/>
      <c r="G8" s="144">
        <f>G7-E8</f>
        <v>146100</v>
      </c>
      <c r="H8" s="100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/>
      <c r="B10" s="96"/>
      <c r="C10" s="50"/>
      <c r="D10" s="99"/>
      <c r="E10" s="99"/>
      <c r="F10" s="99"/>
      <c r="G10" s="98"/>
      <c r="H10" s="81"/>
      <c r="K10" s="148"/>
      <c r="L10" s="147"/>
    </row>
    <row r="11" spans="1:12" ht="17.25">
      <c r="A11" s="189" t="s">
        <v>1144</v>
      </c>
      <c r="B11" s="103" t="s">
        <v>1162</v>
      </c>
      <c r="C11" s="198" t="s">
        <v>1163</v>
      </c>
      <c r="D11" s="104">
        <v>3700</v>
      </c>
      <c r="E11" s="187"/>
      <c r="F11" s="143"/>
      <c r="G11" s="144">
        <v>3700</v>
      </c>
      <c r="H11" s="199" t="s">
        <v>19</v>
      </c>
      <c r="K11" s="148"/>
      <c r="L11" s="147"/>
    </row>
    <row r="12" spans="1:12" ht="17.25">
      <c r="A12" s="189"/>
      <c r="B12" s="103"/>
      <c r="C12" s="82"/>
      <c r="D12" s="104"/>
      <c r="E12" s="104"/>
      <c r="F12" s="143"/>
      <c r="G12" s="144"/>
      <c r="H12" s="199"/>
      <c r="K12" s="148"/>
      <c r="L12" s="147"/>
    </row>
    <row r="13" spans="1:12" ht="17.25">
      <c r="A13" s="189"/>
      <c r="B13" s="103"/>
      <c r="C13" s="82"/>
      <c r="D13" s="104"/>
      <c r="E13" s="187"/>
      <c r="F13" s="143"/>
      <c r="G13" s="144"/>
      <c r="H13" s="199"/>
      <c r="K13" s="148"/>
      <c r="L13" s="147"/>
    </row>
    <row r="14" spans="1:12" ht="17.25">
      <c r="A14" s="189"/>
      <c r="B14" s="103"/>
      <c r="C14" s="82"/>
      <c r="D14" s="104"/>
      <c r="E14" s="187"/>
      <c r="F14" s="143"/>
      <c r="G14" s="144"/>
      <c r="H14" s="199"/>
      <c r="K14" s="148"/>
      <c r="L14" s="147"/>
    </row>
    <row r="15" spans="1:12" ht="17.25">
      <c r="A15" s="189"/>
      <c r="B15" s="103"/>
      <c r="C15" s="198"/>
      <c r="D15" s="104"/>
      <c r="E15" s="187"/>
      <c r="F15" s="143"/>
      <c r="G15" s="144"/>
      <c r="H15" s="199"/>
      <c r="K15" s="148"/>
      <c r="L15" s="147"/>
    </row>
    <row r="16" spans="1:12" ht="17.25">
      <c r="A16" s="189"/>
      <c r="B16" s="103"/>
      <c r="C16" s="198"/>
      <c r="D16" s="104"/>
      <c r="E16" s="187"/>
      <c r="F16" s="97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143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7"/>
      <c r="D20" s="143"/>
      <c r="E20" s="97"/>
      <c r="F20" s="97"/>
      <c r="G20" s="144"/>
      <c r="H20" s="159"/>
      <c r="K20" s="148"/>
      <c r="L20" s="147"/>
    </row>
    <row r="21" spans="1:12" ht="18" thickBot="1">
      <c r="A21" s="114"/>
      <c r="B21" s="152"/>
      <c r="C21" s="140" t="s">
        <v>99</v>
      </c>
      <c r="D21" s="179">
        <f>SUM(D7:D20)</f>
        <v>153700</v>
      </c>
      <c r="E21" s="179">
        <f>SUM(E7:E20)</f>
        <v>3900</v>
      </c>
      <c r="F21" s="179">
        <f>SUM(F7:F20)</f>
        <v>0</v>
      </c>
      <c r="G21" s="170">
        <f>D21-E21-F21</f>
        <v>149800</v>
      </c>
      <c r="H21" s="100"/>
      <c r="K21" s="148"/>
      <c r="L21" s="147"/>
    </row>
    <row r="22" spans="4:12" ht="18" thickTop="1">
      <c r="D22" s="146"/>
      <c r="F22" s="186"/>
      <c r="G22" s="207"/>
      <c r="J22" s="164"/>
      <c r="K22" s="148"/>
      <c r="L22" s="147"/>
    </row>
    <row r="23" spans="4:10" ht="17.25">
      <c r="D23" s="146"/>
      <c r="E23" s="141"/>
      <c r="F23" s="173"/>
      <c r="G23" s="141"/>
      <c r="J23" s="164"/>
    </row>
    <row r="24" spans="4:13" ht="17.25">
      <c r="D24" s="146"/>
      <c r="E24" s="141"/>
      <c r="G24" s="141"/>
      <c r="J24" s="141"/>
      <c r="M24" s="141"/>
    </row>
    <row r="25" spans="3:13" ht="17.25">
      <c r="C25" s="173"/>
      <c r="E25" s="141"/>
      <c r="G25" s="173"/>
      <c r="M25" s="141"/>
    </row>
    <row r="26" spans="3:15" ht="17.25">
      <c r="C26" s="173"/>
      <c r="E26" s="173"/>
      <c r="G26" s="173"/>
      <c r="M26" s="173"/>
      <c r="O26" s="173"/>
    </row>
    <row r="27" spans="5:15" ht="17.25">
      <c r="E27" s="148"/>
      <c r="F27" s="141"/>
      <c r="G27" s="173"/>
      <c r="M27" s="141"/>
      <c r="N27" s="141"/>
      <c r="O27" s="173"/>
    </row>
    <row r="28" spans="2:15" ht="17.25">
      <c r="B28" s="147"/>
      <c r="C28" s="155"/>
      <c r="D28" s="180"/>
      <c r="E28" s="181"/>
      <c r="G28" s="182"/>
      <c r="O28" s="182"/>
    </row>
    <row r="29" spans="2:5" ht="17.25">
      <c r="B29" s="147"/>
      <c r="C29" s="147"/>
      <c r="D29" s="149"/>
      <c r="E29" s="148"/>
    </row>
    <row r="30" spans="2:15" ht="17.25">
      <c r="B30" s="147"/>
      <c r="C30" s="147"/>
      <c r="D30" s="149"/>
      <c r="E30" s="148"/>
      <c r="G30" s="141"/>
      <c r="O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22.57421875" style="0" customWidth="1"/>
    <col min="3" max="3" width="12.8515625" style="0" customWidth="1"/>
    <col min="4" max="4" width="13.8515625" style="0" customWidth="1"/>
    <col min="5" max="5" width="12.140625" style="0" customWidth="1"/>
    <col min="6" max="6" width="13.140625" style="0" customWidth="1"/>
    <col min="7" max="7" width="8.57421875" style="0" customWidth="1"/>
    <col min="8" max="8" width="10.7109375" style="0" customWidth="1"/>
    <col min="9" max="9" width="10.8515625" style="0" customWidth="1"/>
    <col min="10" max="10" width="10.28125" style="0" bestFit="1" customWidth="1"/>
  </cols>
  <sheetData>
    <row r="3" spans="1:7" ht="21">
      <c r="A3" s="283" t="s">
        <v>962</v>
      </c>
      <c r="B3" s="283"/>
      <c r="C3" s="283"/>
      <c r="D3" s="283"/>
      <c r="E3" s="283"/>
      <c r="F3" s="283"/>
      <c r="G3" s="283"/>
    </row>
    <row r="4" spans="1:7" ht="21">
      <c r="A4" s="283" t="s">
        <v>13</v>
      </c>
      <c r="B4" s="283"/>
      <c r="C4" s="283"/>
      <c r="D4" s="283"/>
      <c r="E4" s="283"/>
      <c r="F4" s="283"/>
      <c r="G4" s="283"/>
    </row>
    <row r="5" spans="1:7" ht="21">
      <c r="A5" s="283" t="s">
        <v>1134</v>
      </c>
      <c r="B5" s="283"/>
      <c r="C5" s="283"/>
      <c r="D5" s="283"/>
      <c r="E5" s="283"/>
      <c r="F5" s="283"/>
      <c r="G5" s="283"/>
    </row>
    <row r="6" spans="1:7" ht="21">
      <c r="A6" s="16" t="s">
        <v>7</v>
      </c>
      <c r="B6" s="16"/>
      <c r="C6" s="16"/>
      <c r="D6" s="16"/>
      <c r="E6" s="16"/>
      <c r="F6" s="16"/>
      <c r="G6" s="16"/>
    </row>
    <row r="7" spans="1:8" ht="21">
      <c r="A7" s="17" t="s">
        <v>8</v>
      </c>
      <c r="B7" s="18" t="s">
        <v>4</v>
      </c>
      <c r="C7" s="17" t="s">
        <v>9</v>
      </c>
      <c r="D7" s="18" t="s">
        <v>38</v>
      </c>
      <c r="E7" s="17" t="s">
        <v>25</v>
      </c>
      <c r="F7" s="17" t="s">
        <v>2</v>
      </c>
      <c r="G7" s="213" t="s">
        <v>10</v>
      </c>
      <c r="H7" s="212" t="s">
        <v>3</v>
      </c>
    </row>
    <row r="8" spans="1:8" ht="21">
      <c r="A8" s="19"/>
      <c r="B8" s="20"/>
      <c r="C8" s="19"/>
      <c r="D8" s="20"/>
      <c r="E8" s="209" t="s">
        <v>130</v>
      </c>
      <c r="F8" s="19"/>
      <c r="G8" s="209" t="s">
        <v>11</v>
      </c>
      <c r="H8" s="19"/>
    </row>
    <row r="9" spans="1:8" ht="18.75">
      <c r="A9" s="6"/>
      <c r="B9" s="7"/>
      <c r="C9" s="68"/>
      <c r="D9" s="41"/>
      <c r="E9" s="40"/>
      <c r="F9" s="37"/>
      <c r="G9" s="31"/>
      <c r="H9" s="210"/>
    </row>
    <row r="10" spans="1:8" ht="18.75">
      <c r="A10" s="32">
        <v>1</v>
      </c>
      <c r="B10" s="7" t="s">
        <v>5</v>
      </c>
      <c r="C10" s="48">
        <v>44247613</v>
      </c>
      <c r="D10" s="9">
        <v>29003850.29</v>
      </c>
      <c r="E10" s="43">
        <v>5000</v>
      </c>
      <c r="F10" s="30">
        <f>C10-D10-E10</f>
        <v>15238762.71</v>
      </c>
      <c r="G10" s="31">
        <f>D10*100/C10</f>
        <v>65.54896032470724</v>
      </c>
      <c r="H10" s="211"/>
    </row>
    <row r="11" spans="1:8" ht="18.75">
      <c r="A11" s="6">
        <v>2</v>
      </c>
      <c r="B11" s="52" t="s">
        <v>261</v>
      </c>
      <c r="C11" s="48">
        <v>59281120</v>
      </c>
      <c r="D11" s="64">
        <v>6587300</v>
      </c>
      <c r="E11" s="158">
        <v>30708992</v>
      </c>
      <c r="F11" s="30">
        <f>C11-D11-E11</f>
        <v>21984828</v>
      </c>
      <c r="G11" s="31">
        <f>D11*100/C11</f>
        <v>11.111969544435057</v>
      </c>
      <c r="H11" s="8"/>
    </row>
    <row r="12" spans="1:8" ht="18.75">
      <c r="A12" s="32"/>
      <c r="B12" s="52"/>
      <c r="C12" s="8"/>
      <c r="D12" s="8"/>
      <c r="E12" s="56"/>
      <c r="F12" s="30"/>
      <c r="G12" s="31"/>
      <c r="H12" s="8"/>
    </row>
    <row r="13" spans="1:8" ht="18.75">
      <c r="A13" s="32"/>
      <c r="B13" s="52"/>
      <c r="C13" s="8"/>
      <c r="D13" s="55"/>
      <c r="E13" s="56"/>
      <c r="F13" s="30"/>
      <c r="G13" s="31"/>
      <c r="H13" s="8"/>
    </row>
    <row r="14" spans="1:8" ht="18.75">
      <c r="A14" s="6"/>
      <c r="B14" s="7"/>
      <c r="C14" s="8"/>
      <c r="D14" s="55"/>
      <c r="E14" s="48"/>
      <c r="F14" s="30"/>
      <c r="G14" s="31"/>
      <c r="H14" s="8"/>
    </row>
    <row r="15" spans="1:8" ht="18.75">
      <c r="A15" s="6"/>
      <c r="B15" s="7"/>
      <c r="C15" s="8"/>
      <c r="D15" s="55"/>
      <c r="E15" s="8"/>
      <c r="F15" s="57"/>
      <c r="G15" s="31"/>
      <c r="H15" s="31"/>
    </row>
    <row r="16" spans="1:8" ht="18.75">
      <c r="A16" s="32"/>
      <c r="B16" s="7"/>
      <c r="C16" s="8"/>
      <c r="D16" s="10"/>
      <c r="E16" s="8"/>
      <c r="F16" s="30"/>
      <c r="G16" s="31"/>
      <c r="H16" s="31"/>
    </row>
    <row r="17" spans="1:10" ht="18.75">
      <c r="A17" s="6"/>
      <c r="B17" s="7"/>
      <c r="C17" s="33"/>
      <c r="D17" s="34"/>
      <c r="E17" s="33"/>
      <c r="F17" s="30"/>
      <c r="G17" s="31"/>
      <c r="H17" s="31"/>
      <c r="I17" s="42"/>
      <c r="J17" s="42"/>
    </row>
    <row r="18" spans="1:8" ht="18.75">
      <c r="A18" s="35"/>
      <c r="B18" s="36"/>
      <c r="C18" s="33"/>
      <c r="D18" s="34"/>
      <c r="E18" s="33"/>
      <c r="F18" s="30"/>
      <c r="G18" s="31"/>
      <c r="H18" s="31"/>
    </row>
    <row r="19" spans="1:10" ht="21">
      <c r="A19" s="35"/>
      <c r="B19" s="36"/>
      <c r="C19" s="33"/>
      <c r="D19" s="34"/>
      <c r="E19" s="33"/>
      <c r="F19" s="37"/>
      <c r="G19" s="31"/>
      <c r="H19" s="31"/>
      <c r="I19" s="44"/>
      <c r="J19" s="44"/>
    </row>
    <row r="20" spans="1:8" ht="18.75">
      <c r="A20" s="6"/>
      <c r="B20" s="7"/>
      <c r="C20" s="8"/>
      <c r="D20" s="10"/>
      <c r="E20" s="8"/>
      <c r="F20" s="30"/>
      <c r="G20" s="31"/>
      <c r="H20" s="31"/>
    </row>
    <row r="21" spans="1:8" ht="18.75">
      <c r="A21" s="6"/>
      <c r="B21" s="7"/>
      <c r="C21" s="8"/>
      <c r="D21" s="10"/>
      <c r="E21" s="8"/>
      <c r="F21" s="30"/>
      <c r="G21" s="31"/>
      <c r="H21" s="31"/>
    </row>
    <row r="22" spans="1:8" ht="18.75">
      <c r="A22" s="35"/>
      <c r="B22" s="36"/>
      <c r="C22" s="33"/>
      <c r="D22" s="34"/>
      <c r="E22" s="33"/>
      <c r="F22" s="33"/>
      <c r="G22" s="33"/>
      <c r="H22" s="33"/>
    </row>
    <row r="23" spans="1:8" ht="18.75">
      <c r="A23" s="3"/>
      <c r="B23" s="29" t="s">
        <v>6</v>
      </c>
      <c r="C23" s="214">
        <f>SUM(C9:C22)</f>
        <v>103528733</v>
      </c>
      <c r="D23" s="201">
        <f>SUM(D9:D22)</f>
        <v>35591150.29</v>
      </c>
      <c r="E23" s="54">
        <f>SUM(E9:E22)</f>
        <v>30713992</v>
      </c>
      <c r="F23" s="38">
        <f>SUM(F9:F22)</f>
        <v>37223590.71</v>
      </c>
      <c r="G23" s="39">
        <f>D23*100/C23</f>
        <v>34.37804101205411</v>
      </c>
      <c r="H23" s="39"/>
    </row>
    <row r="24" spans="1:8" ht="18.75">
      <c r="A24" s="5"/>
      <c r="B24" s="53"/>
      <c r="C24" s="65"/>
      <c r="D24" s="65"/>
      <c r="E24" s="66"/>
      <c r="F24" s="65"/>
      <c r="G24" s="67"/>
      <c r="H24" s="67"/>
    </row>
    <row r="25" spans="1:8" ht="21">
      <c r="A25" s="5"/>
      <c r="B25" s="22" t="s">
        <v>21</v>
      </c>
      <c r="C25" s="65"/>
      <c r="D25" s="65"/>
      <c r="E25" s="66"/>
      <c r="F25" s="65"/>
      <c r="G25" s="67"/>
      <c r="H25" s="67"/>
    </row>
    <row r="26" spans="1:8" ht="23.25">
      <c r="A26" s="21"/>
      <c r="B26" s="23" t="s">
        <v>734</v>
      </c>
      <c r="C26" s="23"/>
      <c r="D26" s="23" t="s">
        <v>722</v>
      </c>
      <c r="E26" s="22"/>
      <c r="F26" s="23" t="s">
        <v>22</v>
      </c>
      <c r="G26" s="22"/>
      <c r="H26" s="15"/>
    </row>
    <row r="27" spans="1:8" ht="23.25">
      <c r="A27" s="21"/>
      <c r="B27" s="22" t="s">
        <v>730</v>
      </c>
      <c r="C27" s="22"/>
      <c r="D27" s="22" t="s">
        <v>723</v>
      </c>
      <c r="E27" s="22"/>
      <c r="F27" s="22" t="s">
        <v>727</v>
      </c>
      <c r="G27" s="22"/>
      <c r="H27" s="14"/>
    </row>
    <row r="28" spans="1:8" ht="23.25">
      <c r="A28" s="21"/>
      <c r="B28" s="22" t="s">
        <v>731</v>
      </c>
      <c r="C28" s="22"/>
      <c r="D28" s="22" t="s">
        <v>724</v>
      </c>
      <c r="E28" s="22"/>
      <c r="F28" s="22" t="s">
        <v>728</v>
      </c>
      <c r="G28" s="22"/>
      <c r="H28" s="14"/>
    </row>
    <row r="29" spans="1:8" ht="23.25">
      <c r="A29" s="21"/>
      <c r="B29" s="22" t="s">
        <v>732</v>
      </c>
      <c r="C29" s="22"/>
      <c r="D29" s="22" t="s">
        <v>725</v>
      </c>
      <c r="E29" s="22"/>
      <c r="F29" s="22" t="s">
        <v>729</v>
      </c>
      <c r="G29" s="22"/>
      <c r="H29" s="14"/>
    </row>
    <row r="30" spans="1:8" ht="23.25">
      <c r="A30" s="21"/>
      <c r="B30" s="22" t="s">
        <v>733</v>
      </c>
      <c r="C30" s="22"/>
      <c r="D30" s="22" t="s">
        <v>726</v>
      </c>
      <c r="E30" s="22"/>
      <c r="F30" s="22" t="s">
        <v>726</v>
      </c>
      <c r="G30" s="22"/>
      <c r="H30" s="14"/>
    </row>
    <row r="31" spans="2:8" ht="23.25">
      <c r="B31" s="14"/>
      <c r="C31" s="14"/>
      <c r="D31" s="14"/>
      <c r="E31" s="14"/>
      <c r="F31" s="14"/>
      <c r="G31" s="14"/>
      <c r="H31" s="192"/>
    </row>
    <row r="32" spans="2:6" ht="12.75">
      <c r="B32" s="27"/>
      <c r="E32" s="49"/>
      <c r="F32" s="49"/>
    </row>
    <row r="33" spans="2:6" ht="12.75">
      <c r="B33" s="27"/>
      <c r="E33" s="42"/>
      <c r="F33" s="42"/>
    </row>
    <row r="34" spans="2:6" ht="12.75">
      <c r="B34" s="216"/>
      <c r="E34" s="42"/>
      <c r="F34" s="42"/>
    </row>
    <row r="35" spans="2:6" ht="12.75">
      <c r="B35" s="216"/>
      <c r="E35" s="42"/>
      <c r="F35" s="42"/>
    </row>
    <row r="36" spans="5:6" ht="12.75">
      <c r="E36" s="42"/>
      <c r="F36" s="42"/>
    </row>
    <row r="37" spans="5:6" ht="12.75">
      <c r="E37" s="42"/>
      <c r="F37" s="42"/>
    </row>
    <row r="38" spans="5:6" ht="21">
      <c r="E38" s="42"/>
      <c r="F38" s="26"/>
    </row>
    <row r="39" spans="5:6" ht="12.75">
      <c r="E39" s="42"/>
      <c r="F39" s="42"/>
    </row>
    <row r="40" spans="1:5" ht="19.5" customHeight="1">
      <c r="A40" s="11"/>
      <c r="B40" s="11"/>
      <c r="C40" s="11"/>
      <c r="E40" s="42"/>
    </row>
    <row r="41" spans="1:6" ht="26.25">
      <c r="A41" s="59"/>
      <c r="B41" s="60"/>
      <c r="C41" s="61"/>
      <c r="D41" s="12"/>
      <c r="E41" s="12"/>
      <c r="F41" s="12"/>
    </row>
    <row r="42" spans="1:5" ht="26.25">
      <c r="A42" s="59"/>
      <c r="B42" s="60"/>
      <c r="C42" s="61"/>
      <c r="D42" s="12"/>
      <c r="E42" s="12"/>
    </row>
    <row r="43" spans="1:5" ht="26.25">
      <c r="A43" s="59"/>
      <c r="B43" s="60"/>
      <c r="C43" s="61"/>
      <c r="D43" s="12"/>
      <c r="E43" s="12"/>
    </row>
    <row r="44" spans="1:5" ht="26.25">
      <c r="A44" s="59"/>
      <c r="B44" s="60"/>
      <c r="C44" s="61"/>
      <c r="D44" s="12"/>
      <c r="E44" s="12"/>
    </row>
    <row r="45" spans="1:5" ht="26.25">
      <c r="A45" s="59"/>
      <c r="B45" s="60"/>
      <c r="C45" s="61"/>
      <c r="D45" s="12"/>
      <c r="E45" s="12"/>
    </row>
    <row r="46" spans="1:5" ht="26.25">
      <c r="A46" s="59"/>
      <c r="B46" s="60"/>
      <c r="C46" s="61"/>
      <c r="D46" s="12"/>
      <c r="E46" s="12"/>
    </row>
    <row r="47" spans="1:3" ht="26.25">
      <c r="A47" s="59"/>
      <c r="B47" s="60"/>
      <c r="C47" s="61"/>
    </row>
    <row r="48" spans="1:3" ht="26.25">
      <c r="A48" s="59"/>
      <c r="B48" s="60"/>
      <c r="C48" s="61"/>
    </row>
    <row r="49" spans="1:3" ht="26.25">
      <c r="A49" s="59"/>
      <c r="B49" s="60"/>
      <c r="C49" s="62"/>
    </row>
    <row r="50" spans="1:6" ht="23.25">
      <c r="A50" s="59"/>
      <c r="B50" s="45"/>
      <c r="C50" s="58"/>
      <c r="D50" s="12"/>
      <c r="E50" s="12"/>
      <c r="F50" s="12"/>
    </row>
    <row r="51" spans="1:5" ht="23.25">
      <c r="A51" s="11"/>
      <c r="B51" s="45"/>
      <c r="C51" s="58"/>
      <c r="D51" s="12"/>
      <c r="E51" s="12"/>
    </row>
    <row r="52" spans="2:5" ht="23.25">
      <c r="B52" s="45"/>
      <c r="C52" s="46"/>
      <c r="D52" s="12"/>
      <c r="E52" s="12"/>
    </row>
    <row r="53" spans="2:5" ht="23.25">
      <c r="B53" s="12"/>
      <c r="C53" s="12"/>
      <c r="D53" s="12"/>
      <c r="E53" s="12"/>
    </row>
    <row r="54" spans="2:5" ht="23.25">
      <c r="B54" s="12"/>
      <c r="C54" s="24"/>
      <c r="D54" s="12"/>
      <c r="E54" s="12"/>
    </row>
    <row r="55" spans="2:5" ht="23.25">
      <c r="B55" s="12"/>
      <c r="C55" s="12"/>
      <c r="D55" s="12"/>
      <c r="E55" s="12"/>
    </row>
    <row r="56" spans="2:5" ht="23.25">
      <c r="B56" s="12"/>
      <c r="C56" s="12"/>
      <c r="D56" s="12"/>
      <c r="E56" s="12"/>
    </row>
    <row r="57" spans="2:5" ht="23.25">
      <c r="B57" s="12"/>
      <c r="C57" s="12"/>
      <c r="D57" s="12"/>
      <c r="E57" s="12"/>
    </row>
    <row r="58" spans="2:5" ht="23.25">
      <c r="B58" s="12"/>
      <c r="C58" s="24"/>
      <c r="D58" s="12"/>
      <c r="E58" s="12"/>
    </row>
    <row r="59" spans="2:5" ht="23.25">
      <c r="B59" s="12"/>
      <c r="C59" s="24"/>
      <c r="D59" s="12"/>
      <c r="E59" s="12"/>
    </row>
    <row r="60" spans="2:5" ht="23.25">
      <c r="B60" s="12"/>
      <c r="C60" s="24"/>
      <c r="D60" s="12"/>
      <c r="E60" s="12"/>
    </row>
    <row r="61" spans="2:5" ht="23.25">
      <c r="B61" s="12"/>
      <c r="C61" s="12"/>
      <c r="D61" s="12"/>
      <c r="E61" s="12"/>
    </row>
  </sheetData>
  <sheetProtection/>
  <mergeCells count="3">
    <mergeCell ref="A3:G3"/>
    <mergeCell ref="A4:G4"/>
    <mergeCell ref="A5:G5"/>
  </mergeCells>
  <printOptions/>
  <pageMargins left="0.53" right="0.15" top="0.44" bottom="1" header="0.27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14062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1176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195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767</v>
      </c>
      <c r="B7" s="96" t="s">
        <v>772</v>
      </c>
      <c r="C7" s="50" t="s">
        <v>773</v>
      </c>
      <c r="D7" s="99">
        <v>363900</v>
      </c>
      <c r="E7" s="99"/>
      <c r="F7" s="99"/>
      <c r="G7" s="219">
        <f>D7</f>
        <v>363900</v>
      </c>
      <c r="H7" s="81" t="s">
        <v>35</v>
      </c>
    </row>
    <row r="8" spans="1:8" ht="17.25">
      <c r="A8" s="189" t="s">
        <v>1070</v>
      </c>
      <c r="B8" s="96" t="s">
        <v>1105</v>
      </c>
      <c r="C8" s="50" t="s">
        <v>1106</v>
      </c>
      <c r="D8" s="99"/>
      <c r="E8" s="99">
        <v>85520</v>
      </c>
      <c r="F8" s="99"/>
      <c r="G8" s="144">
        <f>G7-E8</f>
        <v>278380</v>
      </c>
      <c r="H8" s="100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/>
      <c r="B10" s="96"/>
      <c r="C10" s="50"/>
      <c r="D10" s="99"/>
      <c r="E10" s="99"/>
      <c r="F10" s="99"/>
      <c r="G10" s="98"/>
      <c r="H10" s="81"/>
      <c r="K10" s="148"/>
      <c r="L10" s="147"/>
    </row>
    <row r="11" spans="1:12" ht="17.25">
      <c r="A11" s="189" t="s">
        <v>871</v>
      </c>
      <c r="B11" s="103" t="s">
        <v>872</v>
      </c>
      <c r="C11" s="198" t="s">
        <v>873</v>
      </c>
      <c r="D11" s="104">
        <v>70000</v>
      </c>
      <c r="E11" s="187"/>
      <c r="F11" s="143"/>
      <c r="G11" s="144">
        <v>70000</v>
      </c>
      <c r="H11" s="199" t="s">
        <v>18</v>
      </c>
      <c r="K11" s="148"/>
      <c r="L11" s="147"/>
    </row>
    <row r="12" spans="1:12" ht="17.25">
      <c r="A12" s="189"/>
      <c r="B12" s="103"/>
      <c r="C12" s="82"/>
      <c r="D12" s="104"/>
      <c r="E12" s="104"/>
      <c r="F12" s="143"/>
      <c r="G12" s="144"/>
      <c r="H12" s="199"/>
      <c r="K12" s="148"/>
      <c r="L12" s="147"/>
    </row>
    <row r="13" spans="1:12" ht="17.25">
      <c r="A13" s="189"/>
      <c r="B13" s="103"/>
      <c r="C13" s="82"/>
      <c r="D13" s="104"/>
      <c r="E13" s="187"/>
      <c r="F13" s="143"/>
      <c r="G13" s="144"/>
      <c r="H13" s="199"/>
      <c r="K13" s="148"/>
      <c r="L13" s="147"/>
    </row>
    <row r="14" spans="1:12" ht="17.25">
      <c r="A14" s="189"/>
      <c r="B14" s="103"/>
      <c r="C14" s="82"/>
      <c r="D14" s="104"/>
      <c r="E14" s="187"/>
      <c r="F14" s="143"/>
      <c r="G14" s="144"/>
      <c r="H14" s="199"/>
      <c r="K14" s="148"/>
      <c r="L14" s="147"/>
    </row>
    <row r="15" spans="1:12" ht="17.25">
      <c r="A15" s="189"/>
      <c r="B15" s="103"/>
      <c r="C15" s="198"/>
      <c r="D15" s="104"/>
      <c r="E15" s="187"/>
      <c r="F15" s="143"/>
      <c r="G15" s="144"/>
      <c r="H15" s="199"/>
      <c r="K15" s="148"/>
      <c r="L15" s="147"/>
    </row>
    <row r="16" spans="1:12" ht="17.25">
      <c r="A16" s="189"/>
      <c r="B16" s="103"/>
      <c r="C16" s="198"/>
      <c r="D16" s="104"/>
      <c r="E16" s="187"/>
      <c r="F16" s="97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143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7"/>
      <c r="D20" s="143"/>
      <c r="E20" s="97"/>
      <c r="F20" s="97"/>
      <c r="G20" s="144"/>
      <c r="H20" s="159"/>
      <c r="K20" s="148"/>
      <c r="L20" s="147"/>
    </row>
    <row r="21" spans="1:12" ht="18" thickBot="1">
      <c r="A21" s="114"/>
      <c r="B21" s="152"/>
      <c r="C21" s="140" t="s">
        <v>99</v>
      </c>
      <c r="D21" s="179">
        <f>SUM(D7:D20)</f>
        <v>433900</v>
      </c>
      <c r="E21" s="179">
        <f>SUM(E7:E20)</f>
        <v>85520</v>
      </c>
      <c r="F21" s="179">
        <f>SUM(F7:F20)</f>
        <v>0</v>
      </c>
      <c r="G21" s="170">
        <f>D21-E21-F21</f>
        <v>348380</v>
      </c>
      <c r="H21" s="100"/>
      <c r="K21" s="148"/>
      <c r="L21" s="147"/>
    </row>
    <row r="22" spans="4:12" ht="18" thickTop="1">
      <c r="D22" s="146"/>
      <c r="F22" s="186"/>
      <c r="G22" s="207"/>
      <c r="J22" s="164"/>
      <c r="K22" s="148"/>
      <c r="L22" s="147"/>
    </row>
    <row r="23" spans="4:10" ht="17.25">
      <c r="D23" s="146"/>
      <c r="E23" s="141"/>
      <c r="F23" s="173"/>
      <c r="G23" s="141"/>
      <c r="J23" s="164"/>
    </row>
    <row r="24" spans="4:13" ht="17.25">
      <c r="D24" s="146"/>
      <c r="E24" s="141"/>
      <c r="G24" s="141"/>
      <c r="J24" s="141"/>
      <c r="M24" s="141"/>
    </row>
    <row r="25" spans="3:13" ht="17.25">
      <c r="C25" s="173"/>
      <c r="E25" s="141"/>
      <c r="G25" s="173"/>
      <c r="M25" s="141"/>
    </row>
    <row r="26" spans="3:15" ht="17.25">
      <c r="C26" s="173"/>
      <c r="E26" s="173"/>
      <c r="G26" s="173"/>
      <c r="M26" s="173"/>
      <c r="O26" s="173"/>
    </row>
    <row r="27" spans="5:15" ht="17.25">
      <c r="E27" s="148"/>
      <c r="F27" s="141"/>
      <c r="G27" s="173"/>
      <c r="M27" s="141"/>
      <c r="N27" s="141"/>
      <c r="O27" s="173"/>
    </row>
    <row r="28" spans="2:15" ht="17.25">
      <c r="B28" s="147"/>
      <c r="C28" s="155"/>
      <c r="D28" s="180"/>
      <c r="E28" s="181"/>
      <c r="G28" s="182"/>
      <c r="O28" s="182"/>
    </row>
    <row r="29" spans="2:5" ht="17.25">
      <c r="B29" s="147"/>
      <c r="C29" s="147"/>
      <c r="D29" s="149"/>
      <c r="E29" s="148"/>
    </row>
    <row r="30" spans="2:15" ht="17.25">
      <c r="B30" s="147"/>
      <c r="C30" s="147"/>
      <c r="D30" s="149"/>
      <c r="E30" s="148"/>
      <c r="G30" s="141"/>
      <c r="O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4.28125" style="84" customWidth="1"/>
    <col min="4" max="4" width="10.7109375" style="84" customWidth="1"/>
    <col min="5" max="5" width="11.140625" style="84" customWidth="1"/>
    <col min="6" max="6" width="8.00390625" style="84" customWidth="1"/>
    <col min="7" max="7" width="11.8515625" style="84" customWidth="1"/>
    <col min="8" max="8" width="8.851562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1176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290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291</v>
      </c>
      <c r="B7" s="96" t="s">
        <v>292</v>
      </c>
      <c r="C7" s="50" t="s">
        <v>293</v>
      </c>
      <c r="D7" s="99">
        <v>3500</v>
      </c>
      <c r="E7" s="99"/>
      <c r="F7" s="99"/>
      <c r="G7" s="219">
        <f>D7</f>
        <v>3500</v>
      </c>
      <c r="H7" s="81" t="s">
        <v>294</v>
      </c>
    </row>
    <row r="8" spans="1:8" ht="17.25">
      <c r="A8" s="189" t="s">
        <v>621</v>
      </c>
      <c r="B8" s="96" t="s">
        <v>623</v>
      </c>
      <c r="C8" s="50" t="s">
        <v>622</v>
      </c>
      <c r="D8" s="99"/>
      <c r="E8" s="99">
        <v>2576</v>
      </c>
      <c r="F8" s="99"/>
      <c r="G8" s="98">
        <f>G7-E8</f>
        <v>924</v>
      </c>
      <c r="H8" s="100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 t="s">
        <v>372</v>
      </c>
      <c r="B10" s="96" t="s">
        <v>373</v>
      </c>
      <c r="C10" s="50" t="s">
        <v>374</v>
      </c>
      <c r="D10" s="99">
        <v>57900</v>
      </c>
      <c r="E10" s="99"/>
      <c r="F10" s="99"/>
      <c r="G10" s="219">
        <v>57900</v>
      </c>
      <c r="H10" s="81"/>
      <c r="K10" s="148"/>
      <c r="L10" s="147"/>
    </row>
    <row r="11" spans="1:12" ht="17.25">
      <c r="A11" s="189" t="s">
        <v>356</v>
      </c>
      <c r="B11" s="96" t="s">
        <v>358</v>
      </c>
      <c r="C11" s="50" t="s">
        <v>361</v>
      </c>
      <c r="D11" s="99"/>
      <c r="E11" s="99">
        <v>2300</v>
      </c>
      <c r="F11" s="143"/>
      <c r="G11" s="144">
        <f>G10-E11</f>
        <v>55600</v>
      </c>
      <c r="H11" s="199"/>
      <c r="K11" s="148"/>
      <c r="L11" s="147"/>
    </row>
    <row r="12" spans="1:12" ht="17.25">
      <c r="A12" s="189"/>
      <c r="B12" s="96" t="s">
        <v>359</v>
      </c>
      <c r="C12" s="50" t="s">
        <v>362</v>
      </c>
      <c r="D12" s="99"/>
      <c r="E12" s="99">
        <v>26000</v>
      </c>
      <c r="F12" s="143"/>
      <c r="G12" s="144">
        <f>G11-E12</f>
        <v>29600</v>
      </c>
      <c r="H12" s="199"/>
      <c r="K12" s="148"/>
      <c r="L12" s="147"/>
    </row>
    <row r="13" spans="1:12" ht="17.25">
      <c r="A13" s="189"/>
      <c r="B13" s="96" t="s">
        <v>360</v>
      </c>
      <c r="C13" s="50" t="s">
        <v>363</v>
      </c>
      <c r="D13" s="99"/>
      <c r="E13" s="99">
        <v>600</v>
      </c>
      <c r="F13" s="143"/>
      <c r="G13" s="144">
        <f>G12-E13</f>
        <v>29000</v>
      </c>
      <c r="H13" s="199"/>
      <c r="K13" s="148"/>
      <c r="L13" s="147"/>
    </row>
    <row r="14" spans="1:12" ht="17.25">
      <c r="A14" s="189" t="s">
        <v>597</v>
      </c>
      <c r="B14" s="103" t="s">
        <v>602</v>
      </c>
      <c r="C14" s="82" t="s">
        <v>374</v>
      </c>
      <c r="D14" s="104"/>
      <c r="E14" s="104">
        <v>29000</v>
      </c>
      <c r="F14" s="143"/>
      <c r="G14" s="259">
        <v>0</v>
      </c>
      <c r="H14" s="199"/>
      <c r="K14" s="148"/>
      <c r="L14" s="147"/>
    </row>
    <row r="15" spans="1:12" ht="17.25">
      <c r="A15" s="189"/>
      <c r="B15" s="103"/>
      <c r="C15" s="198"/>
      <c r="D15" s="104"/>
      <c r="E15" s="187"/>
      <c r="F15" s="143"/>
      <c r="G15" s="144"/>
      <c r="H15" s="199"/>
      <c r="K15" s="148"/>
      <c r="L15" s="147"/>
    </row>
    <row r="16" spans="1:12" ht="17.25">
      <c r="A16" s="189" t="s">
        <v>787</v>
      </c>
      <c r="B16" s="103" t="s">
        <v>790</v>
      </c>
      <c r="C16" s="198" t="s">
        <v>789</v>
      </c>
      <c r="D16" s="104">
        <v>3500</v>
      </c>
      <c r="E16" s="104"/>
      <c r="F16" s="97"/>
      <c r="G16" s="144">
        <v>3500</v>
      </c>
      <c r="H16" s="199" t="s">
        <v>18</v>
      </c>
      <c r="K16" s="148"/>
      <c r="L16" s="147"/>
    </row>
    <row r="17" spans="1:12" ht="17.25">
      <c r="A17" s="189" t="s">
        <v>974</v>
      </c>
      <c r="B17" s="103" t="s">
        <v>979</v>
      </c>
      <c r="C17" s="198" t="s">
        <v>980</v>
      </c>
      <c r="D17" s="104"/>
      <c r="E17" s="104">
        <v>2240</v>
      </c>
      <c r="F17" s="143"/>
      <c r="G17" s="144">
        <f>G16-E17</f>
        <v>1260</v>
      </c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143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7"/>
      <c r="D20" s="143"/>
      <c r="E20" s="97"/>
      <c r="F20" s="97"/>
      <c r="G20" s="144"/>
      <c r="H20" s="159"/>
      <c r="K20" s="148"/>
      <c r="L20" s="147"/>
    </row>
    <row r="21" spans="1:12" ht="18" thickBot="1">
      <c r="A21" s="114"/>
      <c r="B21" s="152"/>
      <c r="C21" s="140" t="s">
        <v>99</v>
      </c>
      <c r="D21" s="179">
        <f>SUM(D7:D20)</f>
        <v>64900</v>
      </c>
      <c r="E21" s="179">
        <f>SUM(E7:E20)</f>
        <v>62716</v>
      </c>
      <c r="F21" s="179">
        <f>SUM(F7:F20)</f>
        <v>0</v>
      </c>
      <c r="G21" s="170">
        <f>D21-E21-F21</f>
        <v>2184</v>
      </c>
      <c r="H21" s="100"/>
      <c r="K21" s="148"/>
      <c r="L21" s="147"/>
    </row>
    <row r="22" spans="4:12" ht="18" thickTop="1">
      <c r="D22" s="146"/>
      <c r="F22" s="186"/>
      <c r="G22" s="207"/>
      <c r="J22" s="164"/>
      <c r="K22" s="148"/>
      <c r="L22" s="147"/>
    </row>
    <row r="23" spans="4:10" ht="17.25">
      <c r="D23" s="146"/>
      <c r="E23" s="141"/>
      <c r="F23" s="173"/>
      <c r="G23" s="141"/>
      <c r="J23" s="164"/>
    </row>
    <row r="24" spans="4:13" ht="17.25">
      <c r="D24" s="146"/>
      <c r="E24" s="141"/>
      <c r="G24" s="141"/>
      <c r="J24" s="141"/>
      <c r="M24" s="141"/>
    </row>
    <row r="25" spans="3:13" ht="17.25">
      <c r="C25" s="173"/>
      <c r="E25" s="141"/>
      <c r="G25" s="173"/>
      <c r="M25" s="141"/>
    </row>
    <row r="26" spans="3:15" ht="17.25">
      <c r="C26" s="173"/>
      <c r="E26" s="173"/>
      <c r="G26" s="173"/>
      <c r="M26" s="173"/>
      <c r="O26" s="173"/>
    </row>
    <row r="27" spans="5:15" ht="17.25">
      <c r="E27" s="148"/>
      <c r="F27" s="141"/>
      <c r="G27" s="173"/>
      <c r="M27" s="141"/>
      <c r="N27" s="141"/>
      <c r="O27" s="173"/>
    </row>
    <row r="28" spans="2:15" ht="17.25">
      <c r="B28" s="147"/>
      <c r="C28" s="155"/>
      <c r="D28" s="180"/>
      <c r="E28" s="181"/>
      <c r="G28" s="182"/>
      <c r="O28" s="182"/>
    </row>
    <row r="29" spans="2:5" ht="17.25">
      <c r="B29" s="147"/>
      <c r="C29" s="147"/>
      <c r="D29" s="149"/>
      <c r="E29" s="148"/>
    </row>
    <row r="30" spans="2:15" ht="17.25">
      <c r="B30" s="147"/>
      <c r="C30" s="147"/>
      <c r="D30" s="149"/>
      <c r="E30" s="148"/>
      <c r="G30" s="141"/>
      <c r="O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140625" style="84" customWidth="1"/>
    <col min="7" max="7" width="11.8515625" style="84" customWidth="1"/>
    <col min="8" max="8" width="9.7109375" style="84" customWidth="1"/>
    <col min="9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1176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593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580</v>
      </c>
      <c r="B7" s="103" t="s">
        <v>583</v>
      </c>
      <c r="C7" s="198" t="s">
        <v>584</v>
      </c>
      <c r="D7" s="104">
        <v>8200</v>
      </c>
      <c r="E7" s="187"/>
      <c r="F7" s="143"/>
      <c r="G7" s="144">
        <v>8200</v>
      </c>
      <c r="H7" s="199" t="s">
        <v>585</v>
      </c>
    </row>
    <row r="8" spans="1:8" ht="17.25">
      <c r="A8" s="189"/>
      <c r="B8" s="103" t="s">
        <v>595</v>
      </c>
      <c r="C8" s="198" t="s">
        <v>596</v>
      </c>
      <c r="D8" s="104"/>
      <c r="E8" s="104">
        <v>3544</v>
      </c>
      <c r="F8" s="97"/>
      <c r="G8" s="144">
        <f>G7-E8</f>
        <v>4656</v>
      </c>
      <c r="H8" s="199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8" ht="17.25">
      <c r="A10" s="189"/>
      <c r="B10" s="96"/>
      <c r="C10" s="50"/>
      <c r="D10" s="99"/>
      <c r="E10" s="99"/>
      <c r="F10" s="99"/>
      <c r="G10" s="219"/>
      <c r="H10" s="81"/>
    </row>
    <row r="11" spans="1:8" ht="17.25">
      <c r="A11" s="189"/>
      <c r="B11" s="96"/>
      <c r="C11" s="50"/>
      <c r="D11" s="99"/>
      <c r="E11" s="99"/>
      <c r="F11" s="143"/>
      <c r="G11" s="144"/>
      <c r="H11" s="199"/>
    </row>
    <row r="12" spans="1:8" ht="17.25">
      <c r="A12" s="189"/>
      <c r="B12" s="96"/>
      <c r="C12" s="50"/>
      <c r="D12" s="99"/>
      <c r="E12" s="99"/>
      <c r="F12" s="143"/>
      <c r="G12" s="144"/>
      <c r="H12" s="199"/>
    </row>
    <row r="13" spans="1:8" ht="17.25">
      <c r="A13" s="189"/>
      <c r="B13" s="96"/>
      <c r="C13" s="50"/>
      <c r="D13" s="99"/>
      <c r="E13" s="99"/>
      <c r="F13" s="143"/>
      <c r="G13" s="144"/>
      <c r="H13" s="199"/>
    </row>
    <row r="14" spans="1:8" ht="17.25">
      <c r="A14" s="189"/>
      <c r="B14" s="103"/>
      <c r="C14" s="82"/>
      <c r="D14" s="104"/>
      <c r="E14" s="187"/>
      <c r="F14" s="143"/>
      <c r="G14" s="144"/>
      <c r="H14" s="199"/>
    </row>
    <row r="15" spans="1:8" ht="17.25">
      <c r="A15" s="189"/>
      <c r="B15" s="103"/>
      <c r="C15" s="198"/>
      <c r="D15" s="104"/>
      <c r="E15" s="187"/>
      <c r="F15" s="143"/>
      <c r="G15" s="144"/>
      <c r="H15" s="199"/>
    </row>
    <row r="16" spans="1:8" ht="17.25">
      <c r="A16" s="189"/>
      <c r="B16" s="103"/>
      <c r="C16" s="198"/>
      <c r="D16" s="104"/>
      <c r="E16" s="187"/>
      <c r="F16" s="97"/>
      <c r="G16" s="144"/>
      <c r="H16" s="199"/>
    </row>
    <row r="17" spans="1:8" ht="17.25">
      <c r="A17" s="189"/>
      <c r="B17" s="103"/>
      <c r="C17" s="198"/>
      <c r="D17" s="104"/>
      <c r="E17" s="187"/>
      <c r="F17" s="143"/>
      <c r="G17" s="144"/>
      <c r="H17" s="199"/>
    </row>
    <row r="18" spans="1:8" ht="17.25">
      <c r="A18" s="189"/>
      <c r="B18" s="103"/>
      <c r="C18" s="198"/>
      <c r="D18" s="104"/>
      <c r="E18" s="187"/>
      <c r="F18" s="143"/>
      <c r="G18" s="144"/>
      <c r="H18" s="199"/>
    </row>
    <row r="19" spans="1:8" ht="17.25">
      <c r="A19" s="189"/>
      <c r="B19" s="103"/>
      <c r="C19" s="198"/>
      <c r="D19" s="104"/>
      <c r="E19" s="187"/>
      <c r="F19" s="143"/>
      <c r="G19" s="144"/>
      <c r="H19" s="199"/>
    </row>
    <row r="20" spans="1:8" ht="17.25">
      <c r="A20" s="189"/>
      <c r="B20" s="103"/>
      <c r="C20" s="197"/>
      <c r="D20" s="143"/>
      <c r="E20" s="97"/>
      <c r="F20" s="97"/>
      <c r="G20" s="144"/>
      <c r="H20" s="159"/>
    </row>
    <row r="21" spans="1:8" ht="18" thickBot="1">
      <c r="A21" s="114"/>
      <c r="B21" s="152"/>
      <c r="C21" s="140" t="s">
        <v>99</v>
      </c>
      <c r="D21" s="179">
        <f>SUM(D7:D20)</f>
        <v>8200</v>
      </c>
      <c r="E21" s="179">
        <f>SUM(E7:E20)</f>
        <v>3544</v>
      </c>
      <c r="F21" s="179">
        <f>SUM(F7:F20)</f>
        <v>0</v>
      </c>
      <c r="G21" s="170">
        <f>D21-E21-F21</f>
        <v>4656</v>
      </c>
      <c r="H21" s="100"/>
    </row>
    <row r="22" spans="4:7" ht="18" thickTop="1">
      <c r="D22" s="146"/>
      <c r="F22" s="186"/>
      <c r="G22" s="207"/>
    </row>
    <row r="23" spans="4:7" ht="17.25">
      <c r="D23" s="146"/>
      <c r="E23" s="141"/>
      <c r="F23" s="173"/>
      <c r="G23" s="141"/>
    </row>
    <row r="24" spans="4:7" ht="17.25">
      <c r="D24" s="146"/>
      <c r="E24" s="141"/>
      <c r="G24" s="141"/>
    </row>
    <row r="25" spans="3:7" ht="17.25">
      <c r="C25" s="173"/>
      <c r="E25" s="141"/>
      <c r="G25" s="173"/>
    </row>
    <row r="26" spans="3:7" ht="17.25">
      <c r="C26" s="173"/>
      <c r="E26" s="173"/>
      <c r="G26" s="173"/>
    </row>
    <row r="27" spans="5:7" ht="17.25">
      <c r="E27" s="148"/>
      <c r="F27" s="141"/>
      <c r="G27" s="173"/>
    </row>
    <row r="28" spans="2:7" ht="17.25">
      <c r="B28" s="147"/>
      <c r="C28" s="155"/>
      <c r="D28" s="180"/>
      <c r="E28" s="181"/>
      <c r="G28" s="182"/>
    </row>
    <row r="29" spans="2:5" ht="17.25">
      <c r="B29" s="147"/>
      <c r="C29" s="147"/>
      <c r="D29" s="149"/>
      <c r="E29" s="148"/>
    </row>
    <row r="30" spans="2:7" ht="17.25">
      <c r="B30" s="147"/>
      <c r="C30" s="147"/>
      <c r="D30" s="149"/>
      <c r="E30" s="148"/>
      <c r="G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140625" style="84" customWidth="1"/>
    <col min="7" max="7" width="10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1125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791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580</v>
      </c>
      <c r="B7" s="103" t="s">
        <v>793</v>
      </c>
      <c r="C7" s="198" t="s">
        <v>792</v>
      </c>
      <c r="D7" s="104">
        <v>12000</v>
      </c>
      <c r="E7" s="187"/>
      <c r="F7" s="143"/>
      <c r="G7" s="144">
        <v>12000</v>
      </c>
      <c r="H7" s="199" t="s">
        <v>299</v>
      </c>
    </row>
    <row r="8" spans="1:8" ht="17.25">
      <c r="A8" s="189" t="s">
        <v>821</v>
      </c>
      <c r="B8" s="103" t="s">
        <v>823</v>
      </c>
      <c r="C8" s="198" t="s">
        <v>822</v>
      </c>
      <c r="D8" s="104"/>
      <c r="E8" s="104">
        <v>9440</v>
      </c>
      <c r="F8" s="97"/>
      <c r="G8" s="144">
        <f>G7-E8</f>
        <v>2560</v>
      </c>
      <c r="H8" s="199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 t="s">
        <v>1126</v>
      </c>
      <c r="B10" s="96" t="s">
        <v>1127</v>
      </c>
      <c r="C10" s="50" t="s">
        <v>1128</v>
      </c>
      <c r="D10" s="99">
        <v>275000</v>
      </c>
      <c r="E10" s="99"/>
      <c r="F10" s="99"/>
      <c r="G10" s="219">
        <v>275000</v>
      </c>
      <c r="H10" s="81" t="s">
        <v>1129</v>
      </c>
      <c r="K10" s="148"/>
      <c r="L10" s="147"/>
    </row>
    <row r="11" spans="1:12" ht="17.25">
      <c r="A11" s="189"/>
      <c r="B11" s="96"/>
      <c r="C11" s="50"/>
      <c r="D11" s="99"/>
      <c r="E11" s="99"/>
      <c r="F11" s="143"/>
      <c r="G11" s="144"/>
      <c r="H11" s="199"/>
      <c r="K11" s="148"/>
      <c r="L11" s="147"/>
    </row>
    <row r="12" spans="1:12" ht="17.25">
      <c r="A12" s="189"/>
      <c r="B12" s="96"/>
      <c r="C12" s="50"/>
      <c r="D12" s="99"/>
      <c r="E12" s="99"/>
      <c r="F12" s="143"/>
      <c r="G12" s="144"/>
      <c r="H12" s="199"/>
      <c r="K12" s="148"/>
      <c r="L12" s="147"/>
    </row>
    <row r="13" spans="1:12" ht="17.25">
      <c r="A13" s="189" t="s">
        <v>1144</v>
      </c>
      <c r="B13" s="96" t="s">
        <v>1165</v>
      </c>
      <c r="C13" s="50" t="s">
        <v>1164</v>
      </c>
      <c r="D13" s="99">
        <v>210000</v>
      </c>
      <c r="E13" s="99"/>
      <c r="F13" s="143"/>
      <c r="G13" s="144">
        <v>210000</v>
      </c>
      <c r="H13" s="81" t="s">
        <v>1129</v>
      </c>
      <c r="K13" s="148"/>
      <c r="L13" s="147"/>
    </row>
    <row r="14" spans="1:12" ht="17.25">
      <c r="A14" s="189"/>
      <c r="B14" s="103"/>
      <c r="C14" s="82"/>
      <c r="D14" s="104"/>
      <c r="E14" s="187"/>
      <c r="F14" s="143"/>
      <c r="G14" s="144"/>
      <c r="H14" s="199"/>
      <c r="K14" s="148"/>
      <c r="L14" s="147"/>
    </row>
    <row r="15" spans="1:12" ht="17.25">
      <c r="A15" s="189"/>
      <c r="B15" s="103"/>
      <c r="C15" s="198"/>
      <c r="D15" s="104"/>
      <c r="E15" s="187"/>
      <c r="F15" s="143"/>
      <c r="G15" s="144"/>
      <c r="H15" s="199"/>
      <c r="K15" s="148"/>
      <c r="L15" s="147"/>
    </row>
    <row r="16" spans="1:12" ht="17.25">
      <c r="A16" s="189"/>
      <c r="B16" s="103"/>
      <c r="C16" s="198"/>
      <c r="D16" s="104"/>
      <c r="E16" s="187"/>
      <c r="F16" s="97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143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7"/>
      <c r="D20" s="143"/>
      <c r="E20" s="97"/>
      <c r="F20" s="97"/>
      <c r="G20" s="144"/>
      <c r="H20" s="159"/>
      <c r="K20" s="148"/>
      <c r="L20" s="147"/>
    </row>
    <row r="21" spans="1:12" ht="18" thickBot="1">
      <c r="A21" s="114"/>
      <c r="B21" s="152"/>
      <c r="C21" s="140" t="s">
        <v>99</v>
      </c>
      <c r="D21" s="179">
        <f>SUM(D7:D20)</f>
        <v>497000</v>
      </c>
      <c r="E21" s="179">
        <f>SUM(E7:E20)</f>
        <v>9440</v>
      </c>
      <c r="F21" s="179">
        <f>SUM(F7:F20)</f>
        <v>0</v>
      </c>
      <c r="G21" s="170">
        <f>D21-E21-F21</f>
        <v>487560</v>
      </c>
      <c r="H21" s="100"/>
      <c r="K21" s="148"/>
      <c r="L21" s="147"/>
    </row>
    <row r="22" spans="4:12" ht="18" thickTop="1">
      <c r="D22" s="146"/>
      <c r="F22" s="186"/>
      <c r="G22" s="207"/>
      <c r="J22" s="164"/>
      <c r="K22" s="148"/>
      <c r="L22" s="147"/>
    </row>
    <row r="23" spans="4:10" ht="17.25">
      <c r="D23" s="146"/>
      <c r="E23" s="141"/>
      <c r="F23" s="173"/>
      <c r="G23" s="141"/>
      <c r="J23" s="164"/>
    </row>
    <row r="24" spans="4:13" ht="17.25">
      <c r="D24" s="146"/>
      <c r="E24" s="141"/>
      <c r="G24" s="141"/>
      <c r="J24" s="141"/>
      <c r="M24" s="141"/>
    </row>
    <row r="25" spans="3:13" ht="17.25">
      <c r="C25" s="173"/>
      <c r="E25" s="141"/>
      <c r="G25" s="173"/>
      <c r="M25" s="141"/>
    </row>
    <row r="26" spans="3:15" ht="17.25">
      <c r="C26" s="173"/>
      <c r="E26" s="173"/>
      <c r="G26" s="173"/>
      <c r="M26" s="173"/>
      <c r="O26" s="173"/>
    </row>
    <row r="27" spans="5:15" ht="17.25">
      <c r="E27" s="148"/>
      <c r="F27" s="141"/>
      <c r="G27" s="173"/>
      <c r="M27" s="141"/>
      <c r="N27" s="141"/>
      <c r="O27" s="173"/>
    </row>
    <row r="28" spans="2:15" ht="17.25">
      <c r="B28" s="147"/>
      <c r="C28" s="155"/>
      <c r="D28" s="180"/>
      <c r="E28" s="181"/>
      <c r="G28" s="182"/>
      <c r="O28" s="182"/>
    </row>
    <row r="29" spans="2:5" ht="17.25">
      <c r="B29" s="147"/>
      <c r="C29" s="147"/>
      <c r="D29" s="149"/>
      <c r="E29" s="148"/>
    </row>
    <row r="30" spans="2:15" ht="17.25">
      <c r="B30" s="147"/>
      <c r="C30" s="147"/>
      <c r="D30" s="149"/>
      <c r="E30" s="148"/>
      <c r="G30" s="141"/>
      <c r="O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1.00390625" style="84" customWidth="1"/>
    <col min="4" max="4" width="10.7109375" style="84" customWidth="1"/>
    <col min="5" max="5" width="10.140625" style="84" customWidth="1"/>
    <col min="6" max="6" width="8.14062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1177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794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795</v>
      </c>
      <c r="B7" s="103" t="s">
        <v>796</v>
      </c>
      <c r="C7" s="198" t="s">
        <v>797</v>
      </c>
      <c r="D7" s="104">
        <v>346500</v>
      </c>
      <c r="E7" s="187"/>
      <c r="F7" s="143"/>
      <c r="G7" s="144">
        <v>346500</v>
      </c>
      <c r="H7" s="199" t="s">
        <v>18</v>
      </c>
    </row>
    <row r="8" spans="1:8" ht="17.25">
      <c r="A8" s="189"/>
      <c r="B8" s="103"/>
      <c r="C8" s="198"/>
      <c r="D8" s="104"/>
      <c r="E8" s="187"/>
      <c r="F8" s="97"/>
      <c r="G8" s="144"/>
      <c r="H8" s="199"/>
    </row>
    <row r="9" spans="1:8" ht="17.25">
      <c r="A9" s="189"/>
      <c r="B9" s="96"/>
      <c r="C9" s="50"/>
      <c r="D9" s="99"/>
      <c r="E9" s="99"/>
      <c r="F9" s="99"/>
      <c r="G9" s="98"/>
      <c r="H9" s="100"/>
    </row>
    <row r="10" spans="1:12" ht="17.25">
      <c r="A10" s="189"/>
      <c r="B10" s="96"/>
      <c r="C10" s="50"/>
      <c r="D10" s="99"/>
      <c r="E10" s="99"/>
      <c r="F10" s="99"/>
      <c r="G10" s="219"/>
      <c r="H10" s="81"/>
      <c r="K10" s="148"/>
      <c r="L10" s="147"/>
    </row>
    <row r="11" spans="1:12" ht="17.25">
      <c r="A11" s="189"/>
      <c r="B11" s="96"/>
      <c r="C11" s="50"/>
      <c r="D11" s="99"/>
      <c r="E11" s="99"/>
      <c r="F11" s="143"/>
      <c r="G11" s="144"/>
      <c r="H11" s="199"/>
      <c r="K11" s="148"/>
      <c r="L11" s="147"/>
    </row>
    <row r="12" spans="1:12" ht="17.25">
      <c r="A12" s="189"/>
      <c r="B12" s="96"/>
      <c r="C12" s="50"/>
      <c r="D12" s="99"/>
      <c r="E12" s="99"/>
      <c r="F12" s="143"/>
      <c r="G12" s="144"/>
      <c r="H12" s="199"/>
      <c r="K12" s="148"/>
      <c r="L12" s="147"/>
    </row>
    <row r="13" spans="1:12" ht="17.25">
      <c r="A13" s="189"/>
      <c r="B13" s="96"/>
      <c r="C13" s="50"/>
      <c r="D13" s="99"/>
      <c r="E13" s="99"/>
      <c r="F13" s="143"/>
      <c r="G13" s="144"/>
      <c r="H13" s="199"/>
      <c r="K13" s="148"/>
      <c r="L13" s="147"/>
    </row>
    <row r="14" spans="1:12" ht="17.25">
      <c r="A14" s="189"/>
      <c r="B14" s="103"/>
      <c r="C14" s="82"/>
      <c r="D14" s="104"/>
      <c r="E14" s="187"/>
      <c r="F14" s="143"/>
      <c r="G14" s="144"/>
      <c r="H14" s="199"/>
      <c r="K14" s="148"/>
      <c r="L14" s="147"/>
    </row>
    <row r="15" spans="1:12" ht="17.25">
      <c r="A15" s="189"/>
      <c r="B15" s="103"/>
      <c r="C15" s="198"/>
      <c r="D15" s="104"/>
      <c r="E15" s="187"/>
      <c r="F15" s="143"/>
      <c r="G15" s="144"/>
      <c r="H15" s="199"/>
      <c r="K15" s="148"/>
      <c r="L15" s="147"/>
    </row>
    <row r="16" spans="1:12" ht="17.25">
      <c r="A16" s="189"/>
      <c r="B16" s="103"/>
      <c r="C16" s="198"/>
      <c r="D16" s="104"/>
      <c r="E16" s="187"/>
      <c r="F16" s="97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143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7"/>
      <c r="D20" s="143"/>
      <c r="E20" s="97"/>
      <c r="F20" s="97"/>
      <c r="G20" s="144"/>
      <c r="H20" s="159"/>
      <c r="K20" s="148"/>
      <c r="L20" s="147"/>
    </row>
    <row r="21" spans="1:12" ht="18" thickBot="1">
      <c r="A21" s="114"/>
      <c r="B21" s="152"/>
      <c r="C21" s="140" t="s">
        <v>99</v>
      </c>
      <c r="D21" s="179">
        <f>SUM(D7:D20)</f>
        <v>346500</v>
      </c>
      <c r="E21" s="179">
        <f>SUM(E7:E20)</f>
        <v>0</v>
      </c>
      <c r="F21" s="179">
        <f>SUM(F7:F20)</f>
        <v>0</v>
      </c>
      <c r="G21" s="170">
        <f>D21-E21-F21</f>
        <v>346500</v>
      </c>
      <c r="H21" s="100"/>
      <c r="K21" s="148"/>
      <c r="L21" s="147"/>
    </row>
    <row r="22" spans="4:12" ht="18" thickTop="1">
      <c r="D22" s="146"/>
      <c r="F22" s="186"/>
      <c r="G22" s="207"/>
      <c r="J22" s="164"/>
      <c r="K22" s="148"/>
      <c r="L22" s="147"/>
    </row>
    <row r="23" spans="4:10" ht="17.25">
      <c r="D23" s="146"/>
      <c r="E23" s="141"/>
      <c r="F23" s="173"/>
      <c r="G23" s="141"/>
      <c r="J23" s="164"/>
    </row>
    <row r="24" spans="4:13" ht="17.25">
      <c r="D24" s="146"/>
      <c r="E24" s="141"/>
      <c r="G24" s="141"/>
      <c r="J24" s="141"/>
      <c r="M24" s="141"/>
    </row>
    <row r="25" spans="3:13" ht="17.25">
      <c r="C25" s="173"/>
      <c r="E25" s="141"/>
      <c r="G25" s="173"/>
      <c r="M25" s="141"/>
    </row>
    <row r="26" spans="3:15" ht="17.25">
      <c r="C26" s="173"/>
      <c r="E26" s="173"/>
      <c r="G26" s="173"/>
      <c r="M26" s="173"/>
      <c r="O26" s="173"/>
    </row>
    <row r="27" spans="5:15" ht="17.25">
      <c r="E27" s="148"/>
      <c r="F27" s="141"/>
      <c r="G27" s="173"/>
      <c r="M27" s="141"/>
      <c r="N27" s="141"/>
      <c r="O27" s="173"/>
    </row>
    <row r="28" spans="2:15" ht="17.25">
      <c r="B28" s="147"/>
      <c r="C28" s="155"/>
      <c r="D28" s="180"/>
      <c r="E28" s="181"/>
      <c r="G28" s="182"/>
      <c r="O28" s="182"/>
    </row>
    <row r="29" spans="2:5" ht="17.25">
      <c r="B29" s="147"/>
      <c r="C29" s="147"/>
      <c r="D29" s="149"/>
      <c r="E29" s="148"/>
    </row>
    <row r="30" spans="2:15" ht="17.25">
      <c r="B30" s="147"/>
      <c r="C30" s="147"/>
      <c r="D30" s="149"/>
      <c r="E30" s="148"/>
      <c r="G30" s="141"/>
      <c r="O30" s="141"/>
    </row>
    <row r="31" spans="2:7" ht="17.25">
      <c r="B31" s="147"/>
      <c r="C31" s="147"/>
      <c r="D31" s="149"/>
      <c r="E31" s="148"/>
      <c r="G31" s="141"/>
    </row>
    <row r="32" spans="2:5" ht="17.25">
      <c r="B32" s="147"/>
      <c r="C32" s="147"/>
      <c r="D32" s="183"/>
      <c r="E32" s="155"/>
    </row>
    <row r="33" spans="2:5" ht="17.25">
      <c r="B33" s="147"/>
      <c r="C33" s="147"/>
      <c r="D33" s="147"/>
      <c r="E33" s="148"/>
    </row>
    <row r="34" spans="2:5" ht="17.25">
      <c r="B34" s="147"/>
      <c r="C34" s="147"/>
      <c r="D34" s="147"/>
      <c r="E34" s="155"/>
    </row>
  </sheetData>
  <sheetProtection/>
  <mergeCells count="2">
    <mergeCell ref="A2:H2"/>
    <mergeCell ref="A3:H3"/>
  </mergeCells>
  <printOptions/>
  <pageMargins left="0.27" right="0.15" top="0.29" bottom="0.15748031496062992" header="0.15748031496062992" footer="0.1574803149606299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84" customWidth="1"/>
    <col min="4" max="4" width="10.7109375" style="84" customWidth="1"/>
    <col min="5" max="5" width="11.140625" style="84" customWidth="1"/>
    <col min="6" max="6" width="8.14062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4.00390625" style="141" customWidth="1"/>
    <col min="12" max="12" width="11.8515625" style="84" customWidth="1"/>
    <col min="13" max="13" width="11.28125" style="84" customWidth="1"/>
    <col min="14" max="14" width="11.00390625" style="84" customWidth="1"/>
    <col min="15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1133</v>
      </c>
      <c r="B3" s="285"/>
      <c r="C3" s="285"/>
      <c r="D3" s="285"/>
      <c r="E3" s="285"/>
      <c r="F3" s="285"/>
      <c r="G3" s="285"/>
      <c r="H3" s="285"/>
    </row>
    <row r="4" spans="1:8" ht="17.25">
      <c r="A4" s="107" t="s">
        <v>107</v>
      </c>
      <c r="B4" s="83"/>
      <c r="C4" s="83"/>
      <c r="D4" s="83"/>
      <c r="E4" s="161"/>
      <c r="F4" s="83"/>
      <c r="G4" s="178" t="s">
        <v>5</v>
      </c>
      <c r="H4" s="178" t="s">
        <v>757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93"/>
      <c r="H6" s="167"/>
    </row>
    <row r="7" spans="1:8" ht="17.25">
      <c r="A7" s="189" t="s">
        <v>758</v>
      </c>
      <c r="B7" s="103" t="s">
        <v>759</v>
      </c>
      <c r="C7" s="82" t="s">
        <v>761</v>
      </c>
      <c r="D7" s="104">
        <v>624000</v>
      </c>
      <c r="E7" s="187"/>
      <c r="F7" s="143"/>
      <c r="G7" s="144">
        <v>624000</v>
      </c>
      <c r="H7" s="199" t="s">
        <v>1132</v>
      </c>
    </row>
    <row r="8" spans="1:8" ht="17.25">
      <c r="A8" s="189"/>
      <c r="B8" s="103"/>
      <c r="C8" s="82"/>
      <c r="D8" s="104"/>
      <c r="E8" s="187"/>
      <c r="F8" s="97"/>
      <c r="G8" s="144"/>
      <c r="H8" s="199"/>
    </row>
    <row r="9" spans="1:8" ht="17.25">
      <c r="A9" s="189"/>
      <c r="B9" s="103"/>
      <c r="C9" s="82"/>
      <c r="D9" s="104"/>
      <c r="E9" s="187"/>
      <c r="F9" s="99"/>
      <c r="G9" s="144"/>
      <c r="H9" s="199"/>
    </row>
    <row r="10" spans="1:8" ht="17.25">
      <c r="A10" s="189" t="s">
        <v>1126</v>
      </c>
      <c r="B10" s="103" t="s">
        <v>1130</v>
      </c>
      <c r="C10" s="82" t="s">
        <v>1131</v>
      </c>
      <c r="D10" s="104">
        <v>25000</v>
      </c>
      <c r="E10" s="187"/>
      <c r="F10" s="99"/>
      <c r="G10" s="144">
        <v>25000</v>
      </c>
      <c r="H10" s="199" t="s">
        <v>1132</v>
      </c>
    </row>
    <row r="11" spans="1:8" ht="17.25">
      <c r="A11" s="189"/>
      <c r="B11" s="96"/>
      <c r="C11" s="50"/>
      <c r="D11" s="99"/>
      <c r="E11" s="99"/>
      <c r="F11" s="99"/>
      <c r="G11" s="98"/>
      <c r="H11" s="100"/>
    </row>
    <row r="12" spans="1:12" ht="17.25">
      <c r="A12" s="189"/>
      <c r="B12" s="96"/>
      <c r="C12" s="50"/>
      <c r="D12" s="99"/>
      <c r="E12" s="99"/>
      <c r="F12" s="99"/>
      <c r="G12" s="219"/>
      <c r="H12" s="81"/>
      <c r="K12" s="148"/>
      <c r="L12" s="147"/>
    </row>
    <row r="13" spans="1:12" ht="17.25">
      <c r="A13" s="189" t="s">
        <v>871</v>
      </c>
      <c r="B13" s="96" t="s">
        <v>874</v>
      </c>
      <c r="C13" s="50" t="s">
        <v>875</v>
      </c>
      <c r="D13" s="99">
        <v>2500</v>
      </c>
      <c r="E13" s="99"/>
      <c r="F13" s="143"/>
      <c r="G13" s="144">
        <v>2500</v>
      </c>
      <c r="H13" s="199" t="s">
        <v>760</v>
      </c>
      <c r="K13" s="148"/>
      <c r="L13" s="147"/>
    </row>
    <row r="14" spans="1:12" ht="17.25">
      <c r="A14" s="189" t="s">
        <v>974</v>
      </c>
      <c r="B14" s="96" t="s">
        <v>975</v>
      </c>
      <c r="C14" s="50" t="s">
        <v>976</v>
      </c>
      <c r="D14" s="99"/>
      <c r="E14" s="99">
        <v>1398</v>
      </c>
      <c r="F14" s="143"/>
      <c r="G14" s="144">
        <f>G13-E14</f>
        <v>1102</v>
      </c>
      <c r="H14" s="199"/>
      <c r="K14" s="148"/>
      <c r="L14" s="147"/>
    </row>
    <row r="15" spans="1:12" ht="17.25">
      <c r="A15" s="189"/>
      <c r="B15" s="96"/>
      <c r="C15" s="50"/>
      <c r="D15" s="99"/>
      <c r="E15" s="99"/>
      <c r="F15" s="143"/>
      <c r="G15" s="144"/>
      <c r="H15" s="199"/>
      <c r="K15" s="148"/>
      <c r="L15" s="147"/>
    </row>
    <row r="16" spans="1:12" ht="17.25">
      <c r="A16" s="189"/>
      <c r="B16" s="103"/>
      <c r="C16" s="82"/>
      <c r="D16" s="104"/>
      <c r="E16" s="187"/>
      <c r="F16" s="143"/>
      <c r="G16" s="144"/>
      <c r="H16" s="199"/>
      <c r="K16" s="148"/>
      <c r="L16" s="147"/>
    </row>
    <row r="17" spans="1:12" ht="17.25">
      <c r="A17" s="189"/>
      <c r="B17" s="103"/>
      <c r="C17" s="198"/>
      <c r="D17" s="104"/>
      <c r="E17" s="187"/>
      <c r="F17" s="143"/>
      <c r="G17" s="144"/>
      <c r="H17" s="199"/>
      <c r="K17" s="148"/>
      <c r="L17" s="147"/>
    </row>
    <row r="18" spans="1:12" ht="17.25">
      <c r="A18" s="189"/>
      <c r="B18" s="103"/>
      <c r="C18" s="198"/>
      <c r="D18" s="104"/>
      <c r="E18" s="187"/>
      <c r="F18" s="97"/>
      <c r="G18" s="144"/>
      <c r="H18" s="199"/>
      <c r="K18" s="148"/>
      <c r="L18" s="147"/>
    </row>
    <row r="19" spans="1:12" ht="17.25">
      <c r="A19" s="189"/>
      <c r="B19" s="103"/>
      <c r="C19" s="198"/>
      <c r="D19" s="104"/>
      <c r="E19" s="187"/>
      <c r="F19" s="143"/>
      <c r="G19" s="144"/>
      <c r="H19" s="199"/>
      <c r="K19" s="148"/>
      <c r="L19" s="147"/>
    </row>
    <row r="20" spans="1:12" ht="17.25">
      <c r="A20" s="189"/>
      <c r="B20" s="103"/>
      <c r="C20" s="198"/>
      <c r="D20" s="104"/>
      <c r="E20" s="187"/>
      <c r="F20" s="143"/>
      <c r="G20" s="144"/>
      <c r="H20" s="199"/>
      <c r="K20" s="148"/>
      <c r="L20" s="147"/>
    </row>
    <row r="21" spans="1:12" ht="17.25">
      <c r="A21" s="189"/>
      <c r="B21" s="103"/>
      <c r="C21" s="198"/>
      <c r="D21" s="104"/>
      <c r="E21" s="187"/>
      <c r="F21" s="143"/>
      <c r="G21" s="144"/>
      <c r="H21" s="199"/>
      <c r="K21" s="148"/>
      <c r="L21" s="147"/>
    </row>
    <row r="22" spans="1:12" ht="17.25">
      <c r="A22" s="189"/>
      <c r="B22" s="103"/>
      <c r="C22" s="197"/>
      <c r="D22" s="143"/>
      <c r="E22" s="97"/>
      <c r="F22" s="97"/>
      <c r="G22" s="144"/>
      <c r="H22" s="159"/>
      <c r="K22" s="148"/>
      <c r="L22" s="147"/>
    </row>
    <row r="23" spans="1:12" ht="18" thickBot="1">
      <c r="A23" s="114"/>
      <c r="B23" s="152"/>
      <c r="C23" s="140" t="s">
        <v>99</v>
      </c>
      <c r="D23" s="179">
        <f>SUM(D7:D22)</f>
        <v>651500</v>
      </c>
      <c r="E23" s="179">
        <f>SUM(E7:E22)</f>
        <v>1398</v>
      </c>
      <c r="F23" s="179">
        <f>SUM(F7:F22)</f>
        <v>0</v>
      </c>
      <c r="G23" s="170">
        <f>D23-E23-F23</f>
        <v>650102</v>
      </c>
      <c r="H23" s="100"/>
      <c r="K23" s="148"/>
      <c r="L23" s="147"/>
    </row>
    <row r="24" spans="4:12" ht="18" thickTop="1">
      <c r="D24" s="146"/>
      <c r="F24" s="186"/>
      <c r="G24" s="207"/>
      <c r="J24" s="164"/>
      <c r="K24" s="148"/>
      <c r="L24" s="147"/>
    </row>
    <row r="25" spans="4:10" ht="17.25">
      <c r="D25" s="146"/>
      <c r="E25" s="141"/>
      <c r="F25" s="173"/>
      <c r="G25" s="141"/>
      <c r="J25" s="164"/>
    </row>
    <row r="26" spans="4:13" ht="17.25">
      <c r="D26" s="146"/>
      <c r="E26" s="141"/>
      <c r="G26" s="141"/>
      <c r="J26" s="141"/>
      <c r="M26" s="141"/>
    </row>
    <row r="27" spans="3:13" ht="17.25">
      <c r="C27" s="173"/>
      <c r="E27" s="141"/>
      <c r="G27" s="173"/>
      <c r="M27" s="141"/>
    </row>
    <row r="28" spans="3:15" ht="17.25">
      <c r="C28" s="173"/>
      <c r="E28" s="173"/>
      <c r="G28" s="173"/>
      <c r="M28" s="173"/>
      <c r="O28" s="173"/>
    </row>
    <row r="29" spans="5:15" ht="17.25">
      <c r="E29" s="148"/>
      <c r="F29" s="141"/>
      <c r="G29" s="173"/>
      <c r="M29" s="141"/>
      <c r="N29" s="141"/>
      <c r="O29" s="173"/>
    </row>
    <row r="30" spans="2:15" ht="17.25">
      <c r="B30" s="147"/>
      <c r="C30" s="155"/>
      <c r="D30" s="180"/>
      <c r="E30" s="181"/>
      <c r="G30" s="182"/>
      <c r="O30" s="182"/>
    </row>
    <row r="31" spans="2:5" ht="17.25">
      <c r="B31" s="147"/>
      <c r="C31" s="147"/>
      <c r="D31" s="149"/>
      <c r="E31" s="148"/>
    </row>
    <row r="32" spans="2:15" ht="17.25">
      <c r="B32" s="147"/>
      <c r="C32" s="147"/>
      <c r="D32" s="149"/>
      <c r="E32" s="148"/>
      <c r="G32" s="141"/>
      <c r="O32" s="141"/>
    </row>
    <row r="33" spans="2:7" ht="17.25">
      <c r="B33" s="147"/>
      <c r="C33" s="147"/>
      <c r="D33" s="149"/>
      <c r="E33" s="148"/>
      <c r="G33" s="141"/>
    </row>
    <row r="34" spans="2:5" ht="17.25">
      <c r="B34" s="147"/>
      <c r="C34" s="147"/>
      <c r="D34" s="183"/>
      <c r="E34" s="155"/>
    </row>
    <row r="35" spans="2:5" ht="17.25">
      <c r="B35" s="147"/>
      <c r="C35" s="147"/>
      <c r="D35" s="147"/>
      <c r="E35" s="148"/>
    </row>
    <row r="36" spans="2:5" ht="17.25">
      <c r="B36" s="147"/>
      <c r="C36" s="147"/>
      <c r="D36" s="147"/>
      <c r="E36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229"/>
  <sheetViews>
    <sheetView zoomScalePageLayoutView="0" workbookViewId="0" topLeftCell="B199">
      <selection activeCell="G223" sqref="G223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28.421875" style="84" customWidth="1"/>
    <col min="4" max="4" width="10.7109375" style="84" customWidth="1"/>
    <col min="5" max="5" width="11.140625" style="84" customWidth="1"/>
    <col min="6" max="6" width="6.28125" style="84" customWidth="1"/>
    <col min="7" max="7" width="11.57421875" style="141" customWidth="1"/>
    <col min="8" max="8" width="15.7109375" style="84" customWidth="1"/>
    <col min="9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1025</v>
      </c>
      <c r="B3" s="285"/>
      <c r="C3" s="285"/>
      <c r="D3" s="285"/>
      <c r="E3" s="285"/>
      <c r="F3" s="285"/>
      <c r="G3" s="285"/>
      <c r="H3" s="285"/>
    </row>
    <row r="4" spans="1:8" ht="18.75">
      <c r="A4" s="107" t="s">
        <v>107</v>
      </c>
      <c r="B4" s="83"/>
      <c r="C4" s="83"/>
      <c r="D4" s="83"/>
      <c r="E4" s="161"/>
      <c r="F4" s="83" t="s">
        <v>406</v>
      </c>
      <c r="G4" s="260" t="s">
        <v>5</v>
      </c>
      <c r="H4" s="238" t="s">
        <v>405</v>
      </c>
    </row>
    <row r="5" spans="1:8" ht="17.25">
      <c r="A5" s="188" t="s">
        <v>16</v>
      </c>
      <c r="B5" s="165" t="s">
        <v>12</v>
      </c>
      <c r="C5" s="87" t="s">
        <v>4</v>
      </c>
      <c r="D5" s="88" t="s">
        <v>15</v>
      </c>
      <c r="E5" s="88" t="s">
        <v>1</v>
      </c>
      <c r="F5" s="88" t="s">
        <v>32</v>
      </c>
      <c r="G5" s="261" t="s">
        <v>2</v>
      </c>
      <c r="H5" s="87" t="s">
        <v>3</v>
      </c>
    </row>
    <row r="6" spans="1:8" ht="17.25">
      <c r="A6" s="111"/>
      <c r="B6" s="90"/>
      <c r="C6" s="91"/>
      <c r="D6" s="92" t="s">
        <v>0</v>
      </c>
      <c r="E6" s="92"/>
      <c r="F6" s="92" t="s">
        <v>33</v>
      </c>
      <c r="G6" s="262"/>
      <c r="H6" s="167"/>
    </row>
    <row r="7" spans="1:8" ht="17.25">
      <c r="A7" s="189" t="s">
        <v>407</v>
      </c>
      <c r="B7" s="96" t="s">
        <v>180</v>
      </c>
      <c r="C7" s="50" t="s">
        <v>408</v>
      </c>
      <c r="D7" s="99">
        <v>2271000</v>
      </c>
      <c r="E7" s="99">
        <v>200455.94</v>
      </c>
      <c r="F7" s="99"/>
      <c r="G7" s="158">
        <f>D7</f>
        <v>2271000</v>
      </c>
      <c r="H7" s="81" t="s">
        <v>294</v>
      </c>
    </row>
    <row r="8" spans="1:8" ht="17.25">
      <c r="A8" s="189"/>
      <c r="B8" s="96"/>
      <c r="C8" s="50"/>
      <c r="D8" s="99"/>
      <c r="E8" s="99"/>
      <c r="F8" s="99"/>
      <c r="G8" s="158"/>
      <c r="H8" s="100"/>
    </row>
    <row r="9" spans="1:8" ht="17.25">
      <c r="A9" s="189"/>
      <c r="B9" s="96"/>
      <c r="C9" s="50" t="s">
        <v>409</v>
      </c>
      <c r="D9" s="99">
        <v>45000</v>
      </c>
      <c r="E9" s="99"/>
      <c r="F9" s="99"/>
      <c r="G9" s="158">
        <f>D9</f>
        <v>45000</v>
      </c>
      <c r="H9" s="100"/>
    </row>
    <row r="10" spans="1:8" ht="17.25">
      <c r="A10" s="101" t="s">
        <v>231</v>
      </c>
      <c r="B10" s="103" t="s">
        <v>236</v>
      </c>
      <c r="C10" s="50" t="s">
        <v>237</v>
      </c>
      <c r="D10" s="99"/>
      <c r="E10" s="99">
        <v>1915.3</v>
      </c>
      <c r="F10" s="97"/>
      <c r="G10" s="158">
        <f aca="true" t="shared" si="0" ref="G10:G16">G9-E10</f>
        <v>43084.7</v>
      </c>
      <c r="H10" s="81"/>
    </row>
    <row r="11" spans="1:8" ht="17.25">
      <c r="A11" s="101" t="s">
        <v>372</v>
      </c>
      <c r="B11" s="103" t="s">
        <v>546</v>
      </c>
      <c r="C11" s="50" t="s">
        <v>547</v>
      </c>
      <c r="D11" s="99"/>
      <c r="E11" s="99">
        <v>1915.3</v>
      </c>
      <c r="F11" s="97"/>
      <c r="G11" s="158">
        <f t="shared" si="0"/>
        <v>41169.399999999994</v>
      </c>
      <c r="H11" s="81"/>
    </row>
    <row r="12" spans="1:8" ht="17.25">
      <c r="A12" s="101" t="s">
        <v>636</v>
      </c>
      <c r="B12" s="103" t="s">
        <v>644</v>
      </c>
      <c r="C12" s="50" t="s">
        <v>643</v>
      </c>
      <c r="D12" s="99"/>
      <c r="E12" s="99">
        <v>1915.3</v>
      </c>
      <c r="F12" s="97"/>
      <c r="G12" s="158">
        <f t="shared" si="0"/>
        <v>39254.09999999999</v>
      </c>
      <c r="H12" s="81"/>
    </row>
    <row r="13" spans="1:8" ht="17.25">
      <c r="A13" s="101" t="s">
        <v>798</v>
      </c>
      <c r="B13" s="103" t="s">
        <v>813</v>
      </c>
      <c r="C13" s="50" t="s">
        <v>812</v>
      </c>
      <c r="D13" s="99"/>
      <c r="E13" s="99">
        <v>4708</v>
      </c>
      <c r="F13" s="97"/>
      <c r="G13" s="158">
        <f t="shared" si="0"/>
        <v>34546.09999999999</v>
      </c>
      <c r="H13" s="81" t="s">
        <v>905</v>
      </c>
    </row>
    <row r="14" spans="1:8" ht="17.25">
      <c r="A14" s="101" t="s">
        <v>906</v>
      </c>
      <c r="B14" s="103" t="s">
        <v>907</v>
      </c>
      <c r="C14" s="50" t="s">
        <v>812</v>
      </c>
      <c r="D14" s="99"/>
      <c r="E14" s="99">
        <v>1915.3</v>
      </c>
      <c r="F14" s="97"/>
      <c r="G14" s="158">
        <f t="shared" si="0"/>
        <v>32630.799999999992</v>
      </c>
      <c r="H14" s="81"/>
    </row>
    <row r="15" spans="1:8" ht="17.25">
      <c r="A15" s="101" t="s">
        <v>1026</v>
      </c>
      <c r="B15" s="103" t="s">
        <v>1027</v>
      </c>
      <c r="C15" s="50" t="s">
        <v>1028</v>
      </c>
      <c r="D15" s="99"/>
      <c r="E15" s="99">
        <v>4708</v>
      </c>
      <c r="F15" s="97"/>
      <c r="G15" s="158">
        <f t="shared" si="0"/>
        <v>27922.799999999992</v>
      </c>
      <c r="H15" s="81"/>
    </row>
    <row r="16" spans="1:8" ht="17.25">
      <c r="A16" s="101" t="s">
        <v>1061</v>
      </c>
      <c r="B16" s="103" t="s">
        <v>1079</v>
      </c>
      <c r="C16" s="50" t="s">
        <v>1028</v>
      </c>
      <c r="D16" s="99"/>
      <c r="E16" s="99">
        <v>1915.3</v>
      </c>
      <c r="F16" s="97"/>
      <c r="G16" s="158">
        <f t="shared" si="0"/>
        <v>26007.499999999993</v>
      </c>
      <c r="H16" s="81"/>
    </row>
    <row r="17" spans="1:8" ht="17.25">
      <c r="A17" s="101"/>
      <c r="B17" s="103"/>
      <c r="C17" s="50"/>
      <c r="D17" s="99"/>
      <c r="E17" s="99"/>
      <c r="F17" s="97"/>
      <c r="G17" s="158"/>
      <c r="H17" s="81"/>
    </row>
    <row r="18" spans="1:8" ht="18.75">
      <c r="A18" s="189" t="s">
        <v>1026</v>
      </c>
      <c r="B18" s="96" t="s">
        <v>1051</v>
      </c>
      <c r="C18" s="230" t="s">
        <v>410</v>
      </c>
      <c r="D18" s="97">
        <v>12000</v>
      </c>
      <c r="E18" s="97">
        <f>1926</f>
        <v>1926</v>
      </c>
      <c r="F18" s="97"/>
      <c r="G18" s="158">
        <f>D18-E18</f>
        <v>10074</v>
      </c>
      <c r="H18" s="231"/>
    </row>
    <row r="19" spans="1:8" ht="18.75">
      <c r="A19" s="189" t="s">
        <v>636</v>
      </c>
      <c r="B19" s="96" t="s">
        <v>802</v>
      </c>
      <c r="C19" s="230" t="s">
        <v>411</v>
      </c>
      <c r="D19" s="97">
        <v>9000</v>
      </c>
      <c r="E19" s="97">
        <f>1476.6+1476.6</f>
        <v>2953.2</v>
      </c>
      <c r="F19" s="97"/>
      <c r="G19" s="158">
        <f aca="true" t="shared" si="1" ref="G19:G82">D19-E19</f>
        <v>6046.8</v>
      </c>
      <c r="H19" s="231" t="s">
        <v>1046</v>
      </c>
    </row>
    <row r="20" spans="1:8" ht="18.75">
      <c r="A20" s="189" t="s">
        <v>632</v>
      </c>
      <c r="B20" s="96" t="s">
        <v>802</v>
      </c>
      <c r="C20" s="230" t="s">
        <v>412</v>
      </c>
      <c r="D20" s="97">
        <v>9000</v>
      </c>
      <c r="E20" s="97">
        <f>1498+1498</f>
        <v>2996</v>
      </c>
      <c r="F20" s="97"/>
      <c r="G20" s="158">
        <f t="shared" si="1"/>
        <v>6004</v>
      </c>
      <c r="H20" s="231" t="s">
        <v>1046</v>
      </c>
    </row>
    <row r="21" spans="1:8" ht="18.75">
      <c r="A21" s="189"/>
      <c r="B21" s="96">
        <v>4</v>
      </c>
      <c r="C21" s="230" t="s">
        <v>413</v>
      </c>
      <c r="D21" s="97">
        <v>9000</v>
      </c>
      <c r="E21" s="97"/>
      <c r="F21" s="97"/>
      <c r="G21" s="158">
        <f t="shared" si="1"/>
        <v>9000</v>
      </c>
      <c r="H21" s="231"/>
    </row>
    <row r="22" spans="1:8" ht="18.75">
      <c r="A22" s="189"/>
      <c r="B22" s="96">
        <v>5</v>
      </c>
      <c r="C22" s="232" t="s">
        <v>414</v>
      </c>
      <c r="D22" s="233">
        <v>9000</v>
      </c>
      <c r="E22" s="97"/>
      <c r="F22" s="97"/>
      <c r="G22" s="158">
        <f t="shared" si="1"/>
        <v>9000</v>
      </c>
      <c r="H22" s="234" t="s">
        <v>541</v>
      </c>
    </row>
    <row r="23" spans="1:8" ht="18.75">
      <c r="A23" s="189" t="s">
        <v>632</v>
      </c>
      <c r="B23" s="96" t="s">
        <v>803</v>
      </c>
      <c r="C23" s="230" t="s">
        <v>78</v>
      </c>
      <c r="D23" s="97">
        <v>12000</v>
      </c>
      <c r="E23" s="97">
        <f>1369.6+1369.6</f>
        <v>2739.2</v>
      </c>
      <c r="F23" s="97"/>
      <c r="G23" s="158">
        <f t="shared" si="1"/>
        <v>9260.8</v>
      </c>
      <c r="H23" s="231" t="s">
        <v>1046</v>
      </c>
    </row>
    <row r="24" spans="1:8" ht="18.75">
      <c r="A24" s="189" t="s">
        <v>632</v>
      </c>
      <c r="B24" s="96" t="s">
        <v>803</v>
      </c>
      <c r="C24" s="230" t="s">
        <v>29</v>
      </c>
      <c r="D24" s="97">
        <v>9000</v>
      </c>
      <c r="E24" s="97">
        <f>738.3+738.3</f>
        <v>1476.6</v>
      </c>
      <c r="F24" s="97"/>
      <c r="G24" s="158">
        <f t="shared" si="1"/>
        <v>7523.4</v>
      </c>
      <c r="H24" s="231" t="s">
        <v>1046</v>
      </c>
    </row>
    <row r="25" spans="1:8" ht="18.75">
      <c r="A25" s="189" t="s">
        <v>632</v>
      </c>
      <c r="B25" s="96" t="s">
        <v>803</v>
      </c>
      <c r="C25" s="230" t="s">
        <v>415</v>
      </c>
      <c r="D25" s="97">
        <v>21000</v>
      </c>
      <c r="E25" s="97">
        <f>2568+2568</f>
        <v>5136</v>
      </c>
      <c r="F25" s="97"/>
      <c r="G25" s="158">
        <f t="shared" si="1"/>
        <v>15864</v>
      </c>
      <c r="H25" s="231" t="s">
        <v>1046</v>
      </c>
    </row>
    <row r="26" spans="1:8" ht="18.75">
      <c r="A26" s="189" t="s">
        <v>632</v>
      </c>
      <c r="B26" s="96" t="s">
        <v>803</v>
      </c>
      <c r="C26" s="230" t="s">
        <v>44</v>
      </c>
      <c r="D26" s="97">
        <v>9000</v>
      </c>
      <c r="E26" s="97">
        <f>738.3+738.3</f>
        <v>1476.6</v>
      </c>
      <c r="F26" s="97"/>
      <c r="G26" s="158">
        <f t="shared" si="1"/>
        <v>7523.4</v>
      </c>
      <c r="H26" s="231" t="s">
        <v>1046</v>
      </c>
    </row>
    <row r="27" spans="1:8" ht="18.75">
      <c r="A27" s="189" t="s">
        <v>1026</v>
      </c>
      <c r="B27" s="96" t="s">
        <v>1050</v>
      </c>
      <c r="C27" s="230" t="s">
        <v>416</v>
      </c>
      <c r="D27" s="97">
        <v>12000</v>
      </c>
      <c r="E27" s="97">
        <f>1808.3</f>
        <v>1808.3</v>
      </c>
      <c r="F27" s="97"/>
      <c r="G27" s="158">
        <f t="shared" si="1"/>
        <v>10191.7</v>
      </c>
      <c r="H27" s="231"/>
    </row>
    <row r="28" spans="1:8" ht="18.75">
      <c r="A28" s="189" t="s">
        <v>632</v>
      </c>
      <c r="B28" s="96" t="s">
        <v>802</v>
      </c>
      <c r="C28" s="230" t="s">
        <v>76</v>
      </c>
      <c r="D28" s="97">
        <v>9000</v>
      </c>
      <c r="E28" s="97">
        <f>1284+1284</f>
        <v>2568</v>
      </c>
      <c r="F28" s="97"/>
      <c r="G28" s="158">
        <f t="shared" si="1"/>
        <v>6432</v>
      </c>
      <c r="H28" s="231" t="s">
        <v>1046</v>
      </c>
    </row>
    <row r="29" spans="1:8" ht="18.75">
      <c r="A29" s="189" t="s">
        <v>632</v>
      </c>
      <c r="B29" s="96" t="s">
        <v>802</v>
      </c>
      <c r="C29" s="230" t="s">
        <v>417</v>
      </c>
      <c r="D29" s="97">
        <v>9000</v>
      </c>
      <c r="E29" s="97">
        <f>1498+1498</f>
        <v>2996</v>
      </c>
      <c r="F29" s="97"/>
      <c r="G29" s="158">
        <f t="shared" si="1"/>
        <v>6004</v>
      </c>
      <c r="H29" s="231" t="s">
        <v>1046</v>
      </c>
    </row>
    <row r="30" spans="1:8" ht="18.75">
      <c r="A30" s="189" t="s">
        <v>632</v>
      </c>
      <c r="B30" s="96" t="s">
        <v>803</v>
      </c>
      <c r="C30" s="230" t="s">
        <v>47</v>
      </c>
      <c r="D30" s="97">
        <v>9000</v>
      </c>
      <c r="E30" s="97">
        <f>1476.6+1476.6</f>
        <v>2953.2</v>
      </c>
      <c r="F30" s="97"/>
      <c r="G30" s="158">
        <f t="shared" si="1"/>
        <v>6046.8</v>
      </c>
      <c r="H30" s="231" t="s">
        <v>1046</v>
      </c>
    </row>
    <row r="31" spans="1:8" ht="18.75">
      <c r="A31" s="189" t="s">
        <v>632</v>
      </c>
      <c r="B31" s="96" t="s">
        <v>803</v>
      </c>
      <c r="C31" s="230" t="s">
        <v>75</v>
      </c>
      <c r="D31" s="97">
        <v>9000</v>
      </c>
      <c r="E31" s="97">
        <f>1380.3+1380.3</f>
        <v>2760.6</v>
      </c>
      <c r="F31" s="97"/>
      <c r="G31" s="158">
        <f t="shared" si="1"/>
        <v>6239.4</v>
      </c>
      <c r="H31" s="231" t="s">
        <v>1046</v>
      </c>
    </row>
    <row r="32" spans="1:8" ht="18.75">
      <c r="A32" s="189" t="s">
        <v>798</v>
      </c>
      <c r="B32" s="96" t="s">
        <v>817</v>
      </c>
      <c r="C32" s="230" t="s">
        <v>418</v>
      </c>
      <c r="D32" s="97">
        <v>12000</v>
      </c>
      <c r="E32" s="97">
        <f>1926+1926</f>
        <v>3852</v>
      </c>
      <c r="F32" s="97"/>
      <c r="G32" s="158">
        <f t="shared" si="1"/>
        <v>8148</v>
      </c>
      <c r="H32" s="231" t="s">
        <v>1046</v>
      </c>
    </row>
    <row r="33" spans="1:8" ht="18.75">
      <c r="A33" s="189" t="s">
        <v>821</v>
      </c>
      <c r="B33" s="96" t="s">
        <v>817</v>
      </c>
      <c r="C33" s="230" t="s">
        <v>419</v>
      </c>
      <c r="D33" s="97">
        <v>30000</v>
      </c>
      <c r="E33" s="97">
        <f>3306.3+3306.3</f>
        <v>6612.6</v>
      </c>
      <c r="F33" s="97"/>
      <c r="G33" s="158">
        <f t="shared" si="1"/>
        <v>23387.4</v>
      </c>
      <c r="H33" s="231" t="s">
        <v>1046</v>
      </c>
    </row>
    <row r="34" spans="1:8" ht="18.75">
      <c r="A34" s="189" t="s">
        <v>632</v>
      </c>
      <c r="B34" s="96" t="s">
        <v>803</v>
      </c>
      <c r="C34" s="230" t="s">
        <v>87</v>
      </c>
      <c r="D34" s="97">
        <v>9000</v>
      </c>
      <c r="E34" s="97">
        <f>631.3+631.3</f>
        <v>1262.6</v>
      </c>
      <c r="F34" s="97"/>
      <c r="G34" s="158">
        <f t="shared" si="1"/>
        <v>7737.4</v>
      </c>
      <c r="H34" s="231" t="s">
        <v>1046</v>
      </c>
    </row>
    <row r="35" spans="1:8" ht="18.75">
      <c r="A35" s="189"/>
      <c r="B35" s="96">
        <v>18</v>
      </c>
      <c r="C35" s="232" t="s">
        <v>420</v>
      </c>
      <c r="D35" s="233">
        <v>12000</v>
      </c>
      <c r="E35" s="97"/>
      <c r="F35" s="97"/>
      <c r="G35" s="158">
        <f t="shared" si="1"/>
        <v>12000</v>
      </c>
      <c r="H35" s="234" t="s">
        <v>542</v>
      </c>
    </row>
    <row r="36" spans="1:8" ht="18.75">
      <c r="A36" s="189" t="s">
        <v>632</v>
      </c>
      <c r="B36" s="96" t="s">
        <v>802</v>
      </c>
      <c r="C36" s="230" t="s">
        <v>421</v>
      </c>
      <c r="D36" s="97">
        <v>9000</v>
      </c>
      <c r="E36" s="97">
        <f>1498+1498</f>
        <v>2996</v>
      </c>
      <c r="F36" s="97"/>
      <c r="G36" s="158">
        <f t="shared" si="1"/>
        <v>6004</v>
      </c>
      <c r="H36" s="231" t="s">
        <v>1046</v>
      </c>
    </row>
    <row r="37" spans="1:8" ht="18.75">
      <c r="A37" s="189"/>
      <c r="B37" s="96">
        <v>20</v>
      </c>
      <c r="C37" s="230" t="s">
        <v>422</v>
      </c>
      <c r="D37" s="97">
        <v>21000</v>
      </c>
      <c r="E37" s="97">
        <f>3381.2+3381.2</f>
        <v>6762.4</v>
      </c>
      <c r="F37" s="97"/>
      <c r="G37" s="158">
        <f t="shared" si="1"/>
        <v>14237.6</v>
      </c>
      <c r="H37" s="231" t="s">
        <v>1046</v>
      </c>
    </row>
    <row r="38" spans="1:8" ht="18.75">
      <c r="A38" s="189" t="s">
        <v>858</v>
      </c>
      <c r="B38" s="96" t="s">
        <v>860</v>
      </c>
      <c r="C38" s="230" t="s">
        <v>423</v>
      </c>
      <c r="D38" s="97">
        <v>9000</v>
      </c>
      <c r="E38" s="97">
        <f>1498+1498</f>
        <v>2996</v>
      </c>
      <c r="F38" s="97"/>
      <c r="G38" s="158">
        <f t="shared" si="1"/>
        <v>6004</v>
      </c>
      <c r="H38" s="231" t="s">
        <v>1046</v>
      </c>
    </row>
    <row r="39" spans="1:8" ht="18.75">
      <c r="A39" s="189" t="s">
        <v>632</v>
      </c>
      <c r="B39" s="96" t="s">
        <v>802</v>
      </c>
      <c r="C39" s="230" t="s">
        <v>424</v>
      </c>
      <c r="D39" s="97">
        <v>9000</v>
      </c>
      <c r="E39" s="97">
        <f>1476.6+1476.6</f>
        <v>2953.2</v>
      </c>
      <c r="F39" s="97"/>
      <c r="G39" s="158">
        <f t="shared" si="1"/>
        <v>6046.8</v>
      </c>
      <c r="H39" s="231" t="s">
        <v>1046</v>
      </c>
    </row>
    <row r="40" spans="1:8" ht="18.75">
      <c r="A40" s="189" t="s">
        <v>632</v>
      </c>
      <c r="B40" s="96" t="s">
        <v>802</v>
      </c>
      <c r="C40" s="230" t="s">
        <v>425</v>
      </c>
      <c r="D40" s="97">
        <v>9000</v>
      </c>
      <c r="E40" s="97">
        <f>1284+1284</f>
        <v>2568</v>
      </c>
      <c r="F40" s="97"/>
      <c r="G40" s="158">
        <f t="shared" si="1"/>
        <v>6432</v>
      </c>
      <c r="H40" s="231" t="s">
        <v>1046</v>
      </c>
    </row>
    <row r="41" spans="1:8" ht="18.75">
      <c r="A41" s="189" t="s">
        <v>632</v>
      </c>
      <c r="B41" s="96" t="s">
        <v>803</v>
      </c>
      <c r="C41" s="230" t="s">
        <v>426</v>
      </c>
      <c r="D41" s="97">
        <v>12000</v>
      </c>
      <c r="E41" s="97">
        <f>588.5+588.5</f>
        <v>1177</v>
      </c>
      <c r="F41" s="97"/>
      <c r="G41" s="158">
        <f t="shared" si="1"/>
        <v>10823</v>
      </c>
      <c r="H41" s="231" t="s">
        <v>1046</v>
      </c>
    </row>
    <row r="42" spans="1:8" ht="18.75">
      <c r="A42" s="189" t="s">
        <v>632</v>
      </c>
      <c r="B42" s="96" t="s">
        <v>803</v>
      </c>
      <c r="C42" s="230" t="s">
        <v>88</v>
      </c>
      <c r="D42" s="97">
        <v>12000</v>
      </c>
      <c r="E42" s="97">
        <f>1476.6+1476.6</f>
        <v>2953.2</v>
      </c>
      <c r="F42" s="97"/>
      <c r="G42" s="158">
        <f t="shared" si="1"/>
        <v>9046.8</v>
      </c>
      <c r="H42" s="231" t="s">
        <v>1046</v>
      </c>
    </row>
    <row r="43" spans="1:8" ht="18.75">
      <c r="A43" s="189" t="s">
        <v>632</v>
      </c>
      <c r="B43" s="96" t="s">
        <v>802</v>
      </c>
      <c r="C43" s="230" t="s">
        <v>45</v>
      </c>
      <c r="D43" s="97">
        <v>12000</v>
      </c>
      <c r="E43" s="97">
        <f>1893.9+1893.9</f>
        <v>3787.8</v>
      </c>
      <c r="F43" s="97"/>
      <c r="G43" s="158">
        <f t="shared" si="1"/>
        <v>8212.2</v>
      </c>
      <c r="H43" s="231" t="s">
        <v>1046</v>
      </c>
    </row>
    <row r="44" spans="1:8" ht="18.75">
      <c r="A44" s="189" t="s">
        <v>632</v>
      </c>
      <c r="B44" s="96" t="s">
        <v>803</v>
      </c>
      <c r="C44" s="230" t="s">
        <v>427</v>
      </c>
      <c r="D44" s="97">
        <v>12000</v>
      </c>
      <c r="E44" s="97">
        <f>1915.3+1915.3</f>
        <v>3830.6</v>
      </c>
      <c r="F44" s="97"/>
      <c r="G44" s="158">
        <f t="shared" si="1"/>
        <v>8169.4</v>
      </c>
      <c r="H44" s="231" t="s">
        <v>1046</v>
      </c>
    </row>
    <row r="45" spans="1:8" ht="18.75">
      <c r="A45" s="189" t="s">
        <v>632</v>
      </c>
      <c r="B45" s="96" t="s">
        <v>802</v>
      </c>
      <c r="C45" s="230" t="s">
        <v>428</v>
      </c>
      <c r="D45" s="97">
        <v>12000</v>
      </c>
      <c r="E45" s="97">
        <f>749+749</f>
        <v>1498</v>
      </c>
      <c r="F45" s="97"/>
      <c r="G45" s="158">
        <f t="shared" si="1"/>
        <v>10502</v>
      </c>
      <c r="H45" s="231" t="s">
        <v>1046</v>
      </c>
    </row>
    <row r="46" spans="1:8" ht="18.75">
      <c r="A46" s="189" t="s">
        <v>632</v>
      </c>
      <c r="B46" s="96" t="s">
        <v>691</v>
      </c>
      <c r="C46" s="230" t="s">
        <v>79</v>
      </c>
      <c r="D46" s="97">
        <v>12000</v>
      </c>
      <c r="E46" s="97">
        <f>850.65+850.65+850.65</f>
        <v>2551.95</v>
      </c>
      <c r="F46" s="97"/>
      <c r="G46" s="158">
        <f t="shared" si="1"/>
        <v>9448.05</v>
      </c>
      <c r="H46" s="231" t="s">
        <v>1156</v>
      </c>
    </row>
    <row r="47" spans="1:8" ht="18.75">
      <c r="A47" s="189" t="s">
        <v>632</v>
      </c>
      <c r="B47" s="96" t="s">
        <v>802</v>
      </c>
      <c r="C47" s="230" t="s">
        <v>429</v>
      </c>
      <c r="D47" s="97">
        <v>12000</v>
      </c>
      <c r="E47" s="97">
        <f>1893+1893.9</f>
        <v>3786.9</v>
      </c>
      <c r="F47" s="97"/>
      <c r="G47" s="158">
        <f t="shared" si="1"/>
        <v>8213.1</v>
      </c>
      <c r="H47" s="231" t="s">
        <v>1046</v>
      </c>
    </row>
    <row r="48" spans="1:8" ht="18.75">
      <c r="A48" s="189" t="s">
        <v>632</v>
      </c>
      <c r="B48" s="96" t="s">
        <v>802</v>
      </c>
      <c r="C48" s="230" t="s">
        <v>64</v>
      </c>
      <c r="D48" s="97">
        <v>12000</v>
      </c>
      <c r="E48" s="97">
        <f>1498+1498</f>
        <v>2996</v>
      </c>
      <c r="F48" s="97"/>
      <c r="G48" s="158">
        <f t="shared" si="1"/>
        <v>9004</v>
      </c>
      <c r="H48" s="231" t="s">
        <v>1046</v>
      </c>
    </row>
    <row r="49" spans="1:8" ht="18.75">
      <c r="A49" s="189" t="s">
        <v>798</v>
      </c>
      <c r="B49" s="96" t="s">
        <v>817</v>
      </c>
      <c r="C49" s="230" t="s">
        <v>430</v>
      </c>
      <c r="D49" s="97">
        <v>12000</v>
      </c>
      <c r="E49" s="97">
        <f>1926+1926</f>
        <v>3852</v>
      </c>
      <c r="F49" s="97"/>
      <c r="G49" s="158">
        <f t="shared" si="1"/>
        <v>8148</v>
      </c>
      <c r="H49" s="231" t="s">
        <v>1046</v>
      </c>
    </row>
    <row r="50" spans="1:8" ht="18.75">
      <c r="A50" s="189" t="s">
        <v>798</v>
      </c>
      <c r="B50" s="96" t="s">
        <v>817</v>
      </c>
      <c r="C50" s="230" t="s">
        <v>431</v>
      </c>
      <c r="D50" s="97">
        <v>12000</v>
      </c>
      <c r="E50" s="97">
        <f>749+749</f>
        <v>1498</v>
      </c>
      <c r="F50" s="97"/>
      <c r="G50" s="158">
        <f t="shared" si="1"/>
        <v>10502</v>
      </c>
      <c r="H50" s="231" t="s">
        <v>1046</v>
      </c>
    </row>
    <row r="51" spans="1:8" ht="18.75">
      <c r="A51" s="189" t="s">
        <v>632</v>
      </c>
      <c r="B51" s="96" t="s">
        <v>803</v>
      </c>
      <c r="C51" s="230" t="s">
        <v>432</v>
      </c>
      <c r="D51" s="97">
        <v>12000</v>
      </c>
      <c r="E51" s="97">
        <f>1957.03+1957.03</f>
        <v>3914.06</v>
      </c>
      <c r="F51" s="97"/>
      <c r="G51" s="158">
        <f t="shared" si="1"/>
        <v>8085.9400000000005</v>
      </c>
      <c r="H51" s="231" t="s">
        <v>1046</v>
      </c>
    </row>
    <row r="52" spans="1:8" ht="18.75">
      <c r="A52" s="189" t="s">
        <v>632</v>
      </c>
      <c r="B52" s="96" t="s">
        <v>802</v>
      </c>
      <c r="C52" s="230" t="s">
        <v>65</v>
      </c>
      <c r="D52" s="97">
        <v>12000</v>
      </c>
      <c r="E52" s="97">
        <f>1926+1926</f>
        <v>3852</v>
      </c>
      <c r="F52" s="97"/>
      <c r="G52" s="158">
        <f t="shared" si="1"/>
        <v>8148</v>
      </c>
      <c r="H52" s="231" t="s">
        <v>1046</v>
      </c>
    </row>
    <row r="53" spans="1:8" ht="18.75">
      <c r="A53" s="189" t="s">
        <v>1026</v>
      </c>
      <c r="B53" s="96" t="s">
        <v>1049</v>
      </c>
      <c r="C53" s="230" t="s">
        <v>433</v>
      </c>
      <c r="D53" s="97">
        <v>9000</v>
      </c>
      <c r="E53" s="97">
        <f>732.95+732.95</f>
        <v>1465.9</v>
      </c>
      <c r="F53" s="97"/>
      <c r="G53" s="158">
        <f t="shared" si="1"/>
        <v>7534.1</v>
      </c>
      <c r="H53" s="231" t="s">
        <v>1046</v>
      </c>
    </row>
    <row r="54" spans="1:8" ht="18.75">
      <c r="A54" s="189" t="s">
        <v>632</v>
      </c>
      <c r="B54" s="96" t="s">
        <v>802</v>
      </c>
      <c r="C54" s="230" t="s">
        <v>43</v>
      </c>
      <c r="D54" s="97">
        <v>9000</v>
      </c>
      <c r="E54" s="97">
        <f>1498+1498</f>
        <v>2996</v>
      </c>
      <c r="F54" s="97"/>
      <c r="G54" s="158">
        <f t="shared" si="1"/>
        <v>6004</v>
      </c>
      <c r="H54" s="231" t="s">
        <v>1046</v>
      </c>
    </row>
    <row r="55" spans="1:8" ht="18.75">
      <c r="A55" s="189" t="s">
        <v>632</v>
      </c>
      <c r="B55" s="96" t="s">
        <v>801</v>
      </c>
      <c r="C55" s="230" t="s">
        <v>434</v>
      </c>
      <c r="D55" s="97">
        <v>9000</v>
      </c>
      <c r="E55" s="97">
        <f>738.3+738.3</f>
        <v>1476.6</v>
      </c>
      <c r="F55" s="97"/>
      <c r="G55" s="158">
        <f t="shared" si="1"/>
        <v>7523.4</v>
      </c>
      <c r="H55" s="231" t="s">
        <v>1046</v>
      </c>
    </row>
    <row r="56" spans="1:8" ht="18.75">
      <c r="A56" s="189"/>
      <c r="B56" s="96">
        <v>39</v>
      </c>
      <c r="C56" s="230" t="s">
        <v>63</v>
      </c>
      <c r="D56" s="97">
        <v>30000</v>
      </c>
      <c r="E56" s="97">
        <f>749+749</f>
        <v>1498</v>
      </c>
      <c r="F56" s="97"/>
      <c r="G56" s="158">
        <f t="shared" si="1"/>
        <v>28502</v>
      </c>
      <c r="H56" s="231" t="s">
        <v>1046</v>
      </c>
    </row>
    <row r="57" spans="1:8" ht="18.75">
      <c r="A57" s="189" t="s">
        <v>858</v>
      </c>
      <c r="B57" s="96" t="s">
        <v>861</v>
      </c>
      <c r="C57" s="230" t="s">
        <v>435</v>
      </c>
      <c r="D57" s="97">
        <v>12000</v>
      </c>
      <c r="E57" s="97">
        <f>1808.3+1808.3</f>
        <v>3616.6</v>
      </c>
      <c r="F57" s="97"/>
      <c r="G57" s="158">
        <f t="shared" si="1"/>
        <v>8383.4</v>
      </c>
      <c r="H57" s="231" t="s">
        <v>1046</v>
      </c>
    </row>
    <row r="58" spans="1:8" ht="18.75">
      <c r="A58" s="189" t="s">
        <v>632</v>
      </c>
      <c r="B58" s="96" t="s">
        <v>803</v>
      </c>
      <c r="C58" s="230" t="s">
        <v>27</v>
      </c>
      <c r="D58" s="97">
        <v>9000</v>
      </c>
      <c r="E58" s="97">
        <f>1476.6+1476.6</f>
        <v>2953.2</v>
      </c>
      <c r="F58" s="97"/>
      <c r="G58" s="158">
        <f t="shared" si="1"/>
        <v>6046.8</v>
      </c>
      <c r="H58" s="231" t="s">
        <v>1046</v>
      </c>
    </row>
    <row r="59" spans="1:8" ht="18.75">
      <c r="A59" s="189"/>
      <c r="B59" s="96">
        <v>42</v>
      </c>
      <c r="C59" s="230" t="s">
        <v>436</v>
      </c>
      <c r="D59" s="97">
        <v>9000</v>
      </c>
      <c r="E59" s="97">
        <f>738.3+738.3</f>
        <v>1476.6</v>
      </c>
      <c r="F59" s="97"/>
      <c r="G59" s="158">
        <f t="shared" si="1"/>
        <v>7523.4</v>
      </c>
      <c r="H59" s="231" t="s">
        <v>1046</v>
      </c>
    </row>
    <row r="60" spans="1:8" ht="18.75">
      <c r="A60" s="189" t="s">
        <v>632</v>
      </c>
      <c r="B60" s="96" t="s">
        <v>801</v>
      </c>
      <c r="C60" s="230" t="s">
        <v>66</v>
      </c>
      <c r="D60" s="97">
        <v>12000</v>
      </c>
      <c r="E60" s="97">
        <f>2000+2000</f>
        <v>4000</v>
      </c>
      <c r="F60" s="97"/>
      <c r="G60" s="158">
        <f t="shared" si="1"/>
        <v>8000</v>
      </c>
      <c r="H60" s="231" t="s">
        <v>1046</v>
      </c>
    </row>
    <row r="61" spans="1:8" ht="18.75">
      <c r="A61" s="189"/>
      <c r="B61" s="96">
        <v>44</v>
      </c>
      <c r="C61" s="232" t="s">
        <v>437</v>
      </c>
      <c r="D61" s="233">
        <v>9000</v>
      </c>
      <c r="E61" s="97"/>
      <c r="F61" s="97"/>
      <c r="G61" s="158">
        <f t="shared" si="1"/>
        <v>9000</v>
      </c>
      <c r="H61" s="235" t="s">
        <v>543</v>
      </c>
    </row>
    <row r="62" spans="1:8" ht="18.75">
      <c r="A62" s="189" t="s">
        <v>632</v>
      </c>
      <c r="B62" s="96" t="s">
        <v>801</v>
      </c>
      <c r="C62" s="230" t="s">
        <v>438</v>
      </c>
      <c r="D62" s="97">
        <v>9000</v>
      </c>
      <c r="E62" s="97">
        <f>1498+1498</f>
        <v>2996</v>
      </c>
      <c r="F62" s="97"/>
      <c r="G62" s="158">
        <f t="shared" si="1"/>
        <v>6004</v>
      </c>
      <c r="H62" s="231" t="s">
        <v>1046</v>
      </c>
    </row>
    <row r="63" spans="1:8" ht="18.75">
      <c r="A63" s="189" t="s">
        <v>632</v>
      </c>
      <c r="B63" s="96" t="s">
        <v>801</v>
      </c>
      <c r="C63" s="230" t="s">
        <v>77</v>
      </c>
      <c r="D63" s="97">
        <v>9000</v>
      </c>
      <c r="E63" s="97">
        <f>1498+1498</f>
        <v>2996</v>
      </c>
      <c r="F63" s="97"/>
      <c r="G63" s="158">
        <f t="shared" si="1"/>
        <v>6004</v>
      </c>
      <c r="H63" s="231" t="s">
        <v>1046</v>
      </c>
    </row>
    <row r="64" spans="1:8" ht="18.75">
      <c r="A64" s="189" t="s">
        <v>632</v>
      </c>
      <c r="B64" s="96" t="s">
        <v>803</v>
      </c>
      <c r="C64" s="230" t="s">
        <v>28</v>
      </c>
      <c r="D64" s="97">
        <v>9000</v>
      </c>
      <c r="E64" s="97">
        <f>1476.6+1476.6</f>
        <v>2953.2</v>
      </c>
      <c r="F64" s="97"/>
      <c r="G64" s="158">
        <f t="shared" si="1"/>
        <v>6046.8</v>
      </c>
      <c r="H64" s="231" t="s">
        <v>1046</v>
      </c>
    </row>
    <row r="65" spans="1:8" ht="18.75">
      <c r="A65" s="189" t="s">
        <v>632</v>
      </c>
      <c r="B65" s="96" t="s">
        <v>803</v>
      </c>
      <c r="C65" s="230" t="s">
        <v>95</v>
      </c>
      <c r="D65" s="97">
        <v>12000</v>
      </c>
      <c r="E65" s="97">
        <f>1476.6+1476.6</f>
        <v>2953.2</v>
      </c>
      <c r="F65" s="97"/>
      <c r="G65" s="158">
        <f t="shared" si="1"/>
        <v>9046.8</v>
      </c>
      <c r="H65" s="231" t="s">
        <v>1046</v>
      </c>
    </row>
    <row r="66" spans="1:8" ht="18.75">
      <c r="A66" s="189" t="s">
        <v>798</v>
      </c>
      <c r="B66" s="96" t="s">
        <v>816</v>
      </c>
      <c r="C66" s="230" t="s">
        <v>96</v>
      </c>
      <c r="D66" s="97">
        <v>12000</v>
      </c>
      <c r="E66" s="97">
        <f>1605.9+1605</f>
        <v>3210.9</v>
      </c>
      <c r="F66" s="97"/>
      <c r="G66" s="158">
        <f t="shared" si="1"/>
        <v>8789.1</v>
      </c>
      <c r="H66" s="231" t="s">
        <v>1046</v>
      </c>
    </row>
    <row r="67" spans="1:8" ht="18.75">
      <c r="A67" s="189" t="s">
        <v>632</v>
      </c>
      <c r="B67" s="96" t="s">
        <v>803</v>
      </c>
      <c r="C67" s="230" t="s">
        <v>439</v>
      </c>
      <c r="D67" s="97">
        <v>9000</v>
      </c>
      <c r="E67" s="97">
        <f>1177+1177</f>
        <v>2354</v>
      </c>
      <c r="F67" s="97"/>
      <c r="G67" s="158">
        <f t="shared" si="1"/>
        <v>6646</v>
      </c>
      <c r="H67" s="231" t="s">
        <v>1046</v>
      </c>
    </row>
    <row r="68" spans="1:8" ht="18.75">
      <c r="A68" s="189" t="s">
        <v>1026</v>
      </c>
      <c r="B68" s="96" t="s">
        <v>1047</v>
      </c>
      <c r="C68" s="230" t="s">
        <v>46</v>
      </c>
      <c r="D68" s="97">
        <v>9000</v>
      </c>
      <c r="E68" s="97">
        <f>426.93+426.93</f>
        <v>853.86</v>
      </c>
      <c r="F68" s="97"/>
      <c r="G68" s="158">
        <f t="shared" si="1"/>
        <v>8146.14</v>
      </c>
      <c r="H68" s="231" t="s">
        <v>1156</v>
      </c>
    </row>
    <row r="69" spans="1:8" ht="18.75">
      <c r="A69" s="189" t="s">
        <v>689</v>
      </c>
      <c r="B69" s="96" t="s">
        <v>690</v>
      </c>
      <c r="C69" s="230" t="s">
        <v>440</v>
      </c>
      <c r="D69" s="97">
        <v>9000</v>
      </c>
      <c r="E69" s="97">
        <f>1284+1284+1284</f>
        <v>3852</v>
      </c>
      <c r="F69" s="97"/>
      <c r="G69" s="158">
        <f t="shared" si="1"/>
        <v>5148</v>
      </c>
      <c r="H69" s="231" t="s">
        <v>1156</v>
      </c>
    </row>
    <row r="70" spans="1:8" ht="18.75">
      <c r="A70" s="189" t="s">
        <v>1065</v>
      </c>
      <c r="B70" s="96" t="s">
        <v>691</v>
      </c>
      <c r="C70" s="230" t="s">
        <v>441</v>
      </c>
      <c r="D70" s="97">
        <v>9000</v>
      </c>
      <c r="E70" s="97">
        <f>1476.6+1476.6</f>
        <v>2953.2</v>
      </c>
      <c r="F70" s="97"/>
      <c r="G70" s="158">
        <f t="shared" si="1"/>
        <v>6046.8</v>
      </c>
      <c r="H70" s="231" t="s">
        <v>1046</v>
      </c>
    </row>
    <row r="71" spans="1:8" ht="18.75">
      <c r="A71" s="189" t="s">
        <v>1026</v>
      </c>
      <c r="B71" s="96" t="s">
        <v>1051</v>
      </c>
      <c r="C71" s="230" t="s">
        <v>442</v>
      </c>
      <c r="D71" s="233">
        <v>12000</v>
      </c>
      <c r="E71" s="97">
        <f>1893.9</f>
        <v>1893.9</v>
      </c>
      <c r="F71" s="97"/>
      <c r="G71" s="158">
        <f t="shared" si="1"/>
        <v>10106.1</v>
      </c>
      <c r="H71" s="239" t="s">
        <v>544</v>
      </c>
    </row>
    <row r="72" spans="1:8" ht="18.75">
      <c r="A72" s="189" t="s">
        <v>632</v>
      </c>
      <c r="B72" s="96" t="s">
        <v>801</v>
      </c>
      <c r="C72" s="230" t="s">
        <v>443</v>
      </c>
      <c r="D72" s="97">
        <v>9000</v>
      </c>
      <c r="E72" s="97">
        <f>1498+1498</f>
        <v>2996</v>
      </c>
      <c r="F72" s="97"/>
      <c r="G72" s="158">
        <f t="shared" si="1"/>
        <v>6004</v>
      </c>
      <c r="H72" s="231" t="s">
        <v>1046</v>
      </c>
    </row>
    <row r="73" spans="1:8" ht="18.75">
      <c r="A73" s="189" t="s">
        <v>632</v>
      </c>
      <c r="B73" s="96" t="s">
        <v>801</v>
      </c>
      <c r="C73" s="230" t="s">
        <v>444</v>
      </c>
      <c r="D73" s="97">
        <v>9000</v>
      </c>
      <c r="E73" s="97">
        <f>1300+1300</f>
        <v>2600</v>
      </c>
      <c r="F73" s="97"/>
      <c r="G73" s="158">
        <f t="shared" si="1"/>
        <v>6400</v>
      </c>
      <c r="H73" s="231" t="s">
        <v>1046</v>
      </c>
    </row>
    <row r="74" spans="1:8" ht="18.75">
      <c r="A74" s="189" t="s">
        <v>798</v>
      </c>
      <c r="B74" s="96" t="s">
        <v>816</v>
      </c>
      <c r="C74" s="230" t="s">
        <v>445</v>
      </c>
      <c r="D74" s="97">
        <v>9000</v>
      </c>
      <c r="E74" s="97">
        <f>1498+1498</f>
        <v>2996</v>
      </c>
      <c r="F74" s="97"/>
      <c r="G74" s="158">
        <f t="shared" si="1"/>
        <v>6004</v>
      </c>
      <c r="H74" s="231"/>
    </row>
    <row r="75" spans="1:8" ht="18.75">
      <c r="A75" s="189" t="s">
        <v>632</v>
      </c>
      <c r="B75" s="96" t="s">
        <v>802</v>
      </c>
      <c r="C75" s="230" t="s">
        <v>446</v>
      </c>
      <c r="D75" s="97">
        <v>12000</v>
      </c>
      <c r="E75" s="97">
        <f>1926+1926</f>
        <v>3852</v>
      </c>
      <c r="F75" s="97"/>
      <c r="G75" s="158">
        <f t="shared" si="1"/>
        <v>8148</v>
      </c>
      <c r="H75" s="231" t="s">
        <v>1046</v>
      </c>
    </row>
    <row r="76" spans="1:8" ht="18.75">
      <c r="A76" s="189" t="s">
        <v>798</v>
      </c>
      <c r="B76" s="96" t="s">
        <v>817</v>
      </c>
      <c r="C76" s="230" t="s">
        <v>447</v>
      </c>
      <c r="D76" s="97">
        <v>12000</v>
      </c>
      <c r="E76" s="97">
        <f>1926+1926</f>
        <v>3852</v>
      </c>
      <c r="F76" s="97"/>
      <c r="G76" s="158">
        <f t="shared" si="1"/>
        <v>8148</v>
      </c>
      <c r="H76" s="231" t="s">
        <v>1046</v>
      </c>
    </row>
    <row r="77" spans="1:8" ht="18.75">
      <c r="A77" s="189" t="s">
        <v>798</v>
      </c>
      <c r="B77" s="96" t="s">
        <v>817</v>
      </c>
      <c r="C77" s="230" t="s">
        <v>448</v>
      </c>
      <c r="D77" s="97">
        <v>9000</v>
      </c>
      <c r="E77" s="97">
        <f>738.3+738.3</f>
        <v>1476.6</v>
      </c>
      <c r="F77" s="97"/>
      <c r="G77" s="158">
        <f t="shared" si="1"/>
        <v>7523.4</v>
      </c>
      <c r="H77" s="231" t="s">
        <v>1046</v>
      </c>
    </row>
    <row r="78" spans="1:8" ht="18.75">
      <c r="A78" s="189" t="s">
        <v>632</v>
      </c>
      <c r="B78" s="96" t="s">
        <v>803</v>
      </c>
      <c r="C78" s="230" t="s">
        <v>449</v>
      </c>
      <c r="D78" s="97">
        <v>12000</v>
      </c>
      <c r="E78" s="97">
        <f>1957.03+1957.03</f>
        <v>3914.06</v>
      </c>
      <c r="F78" s="97"/>
      <c r="G78" s="158">
        <f t="shared" si="1"/>
        <v>8085.9400000000005</v>
      </c>
      <c r="H78" s="231" t="s">
        <v>1046</v>
      </c>
    </row>
    <row r="79" spans="1:8" ht="18.75">
      <c r="A79" s="189" t="s">
        <v>632</v>
      </c>
      <c r="B79" s="96" t="s">
        <v>803</v>
      </c>
      <c r="C79" s="230" t="s">
        <v>450</v>
      </c>
      <c r="D79" s="97">
        <v>12000</v>
      </c>
      <c r="E79" s="97">
        <f>1957.03+1957.03</f>
        <v>3914.06</v>
      </c>
      <c r="F79" s="97"/>
      <c r="G79" s="158">
        <f t="shared" si="1"/>
        <v>8085.9400000000005</v>
      </c>
      <c r="H79" s="231" t="s">
        <v>1046</v>
      </c>
    </row>
    <row r="80" spans="1:8" ht="18.75">
      <c r="A80" s="189" t="s">
        <v>632</v>
      </c>
      <c r="B80" s="96" t="s">
        <v>803</v>
      </c>
      <c r="C80" s="230" t="s">
        <v>451</v>
      </c>
      <c r="D80" s="97">
        <v>9000</v>
      </c>
      <c r="E80" s="97">
        <f>738.3+738.3</f>
        <v>1476.6</v>
      </c>
      <c r="F80" s="97"/>
      <c r="G80" s="158">
        <f t="shared" si="1"/>
        <v>7523.4</v>
      </c>
      <c r="H80" s="231" t="s">
        <v>1046</v>
      </c>
    </row>
    <row r="81" spans="1:8" ht="18.75">
      <c r="A81" s="189" t="s">
        <v>798</v>
      </c>
      <c r="B81" s="96" t="s">
        <v>817</v>
      </c>
      <c r="C81" s="230" t="s">
        <v>452</v>
      </c>
      <c r="D81" s="97">
        <v>9000</v>
      </c>
      <c r="E81" s="97">
        <f>1498+1498</f>
        <v>2996</v>
      </c>
      <c r="F81" s="97"/>
      <c r="G81" s="158">
        <f t="shared" si="1"/>
        <v>6004</v>
      </c>
      <c r="H81" s="231" t="s">
        <v>1046</v>
      </c>
    </row>
    <row r="82" spans="1:8" ht="18.75">
      <c r="A82" s="189" t="s">
        <v>632</v>
      </c>
      <c r="B82" s="96" t="s">
        <v>802</v>
      </c>
      <c r="C82" s="230" t="s">
        <v>453</v>
      </c>
      <c r="D82" s="97">
        <v>9000</v>
      </c>
      <c r="E82" s="97">
        <f>1498+1498</f>
        <v>2996</v>
      </c>
      <c r="F82" s="97"/>
      <c r="G82" s="158">
        <f t="shared" si="1"/>
        <v>6004</v>
      </c>
      <c r="H82" s="231" t="s">
        <v>1046</v>
      </c>
    </row>
    <row r="83" spans="1:8" ht="18.75">
      <c r="A83" s="189" t="s">
        <v>1067</v>
      </c>
      <c r="B83" s="96" t="s">
        <v>802</v>
      </c>
      <c r="C83" s="230" t="s">
        <v>454</v>
      </c>
      <c r="D83" s="97">
        <v>9000</v>
      </c>
      <c r="E83" s="97">
        <f>1476.6+1476.6</f>
        <v>2953.2</v>
      </c>
      <c r="F83" s="97"/>
      <c r="G83" s="158">
        <f aca="true" t="shared" si="2" ref="G83:G146">D83-E83</f>
        <v>6046.8</v>
      </c>
      <c r="H83" s="231" t="s">
        <v>1046</v>
      </c>
    </row>
    <row r="84" spans="1:8" ht="18.75">
      <c r="A84" s="189" t="s">
        <v>632</v>
      </c>
      <c r="B84" s="96" t="s">
        <v>802</v>
      </c>
      <c r="C84" s="230" t="s">
        <v>49</v>
      </c>
      <c r="D84" s="97">
        <v>12000</v>
      </c>
      <c r="E84" s="97">
        <f>1926+1926</f>
        <v>3852</v>
      </c>
      <c r="F84" s="97"/>
      <c r="G84" s="158">
        <f t="shared" si="2"/>
        <v>8148</v>
      </c>
      <c r="H84" s="231" t="s">
        <v>1046</v>
      </c>
    </row>
    <row r="85" spans="1:8" ht="18.75">
      <c r="A85" s="189"/>
      <c r="B85" s="96">
        <v>68</v>
      </c>
      <c r="C85" s="230" t="s">
        <v>455</v>
      </c>
      <c r="D85" s="97">
        <v>12000</v>
      </c>
      <c r="E85" s="97"/>
      <c r="F85" s="97"/>
      <c r="G85" s="158">
        <f t="shared" si="2"/>
        <v>12000</v>
      </c>
      <c r="H85" s="231"/>
    </row>
    <row r="86" spans="1:8" ht="18.75">
      <c r="A86" s="189" t="s">
        <v>632</v>
      </c>
      <c r="B86" s="96" t="s">
        <v>803</v>
      </c>
      <c r="C86" s="230" t="s">
        <v>80</v>
      </c>
      <c r="D86" s="97">
        <v>12000</v>
      </c>
      <c r="E86" s="97">
        <f>738.3+738.3</f>
        <v>1476.6</v>
      </c>
      <c r="F86" s="97"/>
      <c r="G86" s="158">
        <f t="shared" si="2"/>
        <v>10523.4</v>
      </c>
      <c r="H86" s="231" t="s">
        <v>1046</v>
      </c>
    </row>
    <row r="87" spans="1:8" ht="18.75">
      <c r="A87" s="189" t="s">
        <v>632</v>
      </c>
      <c r="B87" s="96" t="s">
        <v>803</v>
      </c>
      <c r="C87" s="230" t="s">
        <v>456</v>
      </c>
      <c r="D87" s="97">
        <v>21000</v>
      </c>
      <c r="E87" s="97">
        <f>3156.5+3156.5</f>
        <v>6313</v>
      </c>
      <c r="F87" s="97"/>
      <c r="G87" s="158">
        <f t="shared" si="2"/>
        <v>14687</v>
      </c>
      <c r="H87" s="231" t="s">
        <v>1046</v>
      </c>
    </row>
    <row r="88" spans="1:8" ht="18.75">
      <c r="A88" s="189" t="s">
        <v>632</v>
      </c>
      <c r="B88" s="96" t="s">
        <v>803</v>
      </c>
      <c r="C88" s="230" t="s">
        <v>457</v>
      </c>
      <c r="D88" s="97">
        <v>9000</v>
      </c>
      <c r="E88" s="97">
        <f>1476.6+1476.6</f>
        <v>2953.2</v>
      </c>
      <c r="F88" s="97"/>
      <c r="G88" s="158">
        <f t="shared" si="2"/>
        <v>6046.8</v>
      </c>
      <c r="H88" s="231" t="s">
        <v>1046</v>
      </c>
    </row>
    <row r="89" spans="1:8" ht="18.75">
      <c r="A89" s="189" t="s">
        <v>632</v>
      </c>
      <c r="B89" s="96" t="s">
        <v>803</v>
      </c>
      <c r="C89" s="230" t="s">
        <v>36</v>
      </c>
      <c r="D89" s="97">
        <v>12000</v>
      </c>
      <c r="E89" s="97">
        <f>749+749</f>
        <v>1498</v>
      </c>
      <c r="F89" s="97"/>
      <c r="G89" s="158">
        <f t="shared" si="2"/>
        <v>10502</v>
      </c>
      <c r="H89" s="231" t="s">
        <v>1046</v>
      </c>
    </row>
    <row r="90" spans="1:8" ht="18.75">
      <c r="A90" s="189" t="s">
        <v>636</v>
      </c>
      <c r="B90" s="96" t="s">
        <v>802</v>
      </c>
      <c r="C90" s="230" t="s">
        <v>458</v>
      </c>
      <c r="D90" s="97">
        <v>9000</v>
      </c>
      <c r="E90" s="97">
        <f>1476.6+1476.6</f>
        <v>2953.2</v>
      </c>
      <c r="F90" s="97"/>
      <c r="G90" s="158">
        <f t="shared" si="2"/>
        <v>6046.8</v>
      </c>
      <c r="H90" s="231" t="s">
        <v>1046</v>
      </c>
    </row>
    <row r="91" spans="1:8" ht="18.75">
      <c r="A91" s="189" t="s">
        <v>632</v>
      </c>
      <c r="B91" s="96" t="s">
        <v>803</v>
      </c>
      <c r="C91" s="230" t="s">
        <v>48</v>
      </c>
      <c r="D91" s="97">
        <v>9000</v>
      </c>
      <c r="E91" s="97">
        <f>1476.6+1476.6</f>
        <v>2953.2</v>
      </c>
      <c r="F91" s="97"/>
      <c r="G91" s="158">
        <f t="shared" si="2"/>
        <v>6046.8</v>
      </c>
      <c r="H91" s="231" t="s">
        <v>1046</v>
      </c>
    </row>
    <row r="92" spans="1:8" ht="18.75">
      <c r="A92" s="189" t="s">
        <v>632</v>
      </c>
      <c r="B92" s="96" t="s">
        <v>801</v>
      </c>
      <c r="C92" s="230" t="s">
        <v>459</v>
      </c>
      <c r="D92" s="97">
        <v>9000</v>
      </c>
      <c r="E92" s="97">
        <f>1300+1300</f>
        <v>2600</v>
      </c>
      <c r="F92" s="97"/>
      <c r="G92" s="158">
        <f t="shared" si="2"/>
        <v>6400</v>
      </c>
      <c r="H92" s="231" t="s">
        <v>1046</v>
      </c>
    </row>
    <row r="93" spans="1:8" ht="18.75">
      <c r="A93" s="189" t="s">
        <v>632</v>
      </c>
      <c r="B93" s="96" t="s">
        <v>802</v>
      </c>
      <c r="C93" s="230" t="s">
        <v>460</v>
      </c>
      <c r="D93" s="97">
        <v>21000</v>
      </c>
      <c r="E93" s="97">
        <f>3317+3317</f>
        <v>6634</v>
      </c>
      <c r="F93" s="97"/>
      <c r="G93" s="158">
        <f t="shared" si="2"/>
        <v>14366</v>
      </c>
      <c r="H93" s="231" t="s">
        <v>1046</v>
      </c>
    </row>
    <row r="94" spans="1:8" ht="18.75">
      <c r="A94" s="189" t="s">
        <v>632</v>
      </c>
      <c r="B94" s="96" t="s">
        <v>802</v>
      </c>
      <c r="C94" s="230" t="s">
        <v>461</v>
      </c>
      <c r="D94" s="97">
        <v>9000</v>
      </c>
      <c r="E94" s="97">
        <f>749+1284</f>
        <v>2033</v>
      </c>
      <c r="F94" s="97"/>
      <c r="G94" s="158">
        <f t="shared" si="2"/>
        <v>6967</v>
      </c>
      <c r="H94" s="231" t="s">
        <v>1046</v>
      </c>
    </row>
    <row r="95" spans="1:8" ht="18.75">
      <c r="A95" s="189" t="s">
        <v>632</v>
      </c>
      <c r="B95" s="96" t="s">
        <v>803</v>
      </c>
      <c r="C95" s="230" t="s">
        <v>81</v>
      </c>
      <c r="D95" s="97">
        <v>12000</v>
      </c>
      <c r="E95" s="97">
        <f>1476.6+1476.6</f>
        <v>2953.2</v>
      </c>
      <c r="F95" s="97"/>
      <c r="G95" s="158">
        <f t="shared" si="2"/>
        <v>9046.8</v>
      </c>
      <c r="H95" s="231" t="s">
        <v>1046</v>
      </c>
    </row>
    <row r="96" spans="1:8" ht="18.75">
      <c r="A96" s="189" t="s">
        <v>632</v>
      </c>
      <c r="B96" s="96" t="s">
        <v>802</v>
      </c>
      <c r="C96" s="230" t="s">
        <v>462</v>
      </c>
      <c r="D96" s="97">
        <v>9000</v>
      </c>
      <c r="E96" s="97">
        <f>1284+1284</f>
        <v>2568</v>
      </c>
      <c r="F96" s="97"/>
      <c r="G96" s="158">
        <f t="shared" si="2"/>
        <v>6432</v>
      </c>
      <c r="H96" s="231" t="s">
        <v>1046</v>
      </c>
    </row>
    <row r="97" spans="1:8" ht="18.75">
      <c r="A97" s="189" t="s">
        <v>632</v>
      </c>
      <c r="B97" s="96" t="s">
        <v>803</v>
      </c>
      <c r="C97" s="230" t="s">
        <v>463</v>
      </c>
      <c r="D97" s="97">
        <v>9000</v>
      </c>
      <c r="E97" s="97">
        <f>1476.6+1476.6</f>
        <v>2953.2</v>
      </c>
      <c r="F97" s="97"/>
      <c r="G97" s="158">
        <f t="shared" si="2"/>
        <v>6046.8</v>
      </c>
      <c r="H97" s="231" t="s">
        <v>1046</v>
      </c>
    </row>
    <row r="98" spans="1:8" ht="18.75">
      <c r="A98" s="189" t="s">
        <v>632</v>
      </c>
      <c r="B98" s="96" t="s">
        <v>803</v>
      </c>
      <c r="C98" s="230" t="s">
        <v>464</v>
      </c>
      <c r="D98" s="97">
        <v>9000</v>
      </c>
      <c r="E98" s="97">
        <f>1476.6+1476.6</f>
        <v>2953.2</v>
      </c>
      <c r="F98" s="97"/>
      <c r="G98" s="158">
        <f t="shared" si="2"/>
        <v>6046.8</v>
      </c>
      <c r="H98" s="231" t="s">
        <v>1046</v>
      </c>
    </row>
    <row r="99" spans="1:8" ht="18.75">
      <c r="A99" s="189" t="s">
        <v>632</v>
      </c>
      <c r="B99" s="96" t="s">
        <v>802</v>
      </c>
      <c r="C99" s="230" t="s">
        <v>465</v>
      </c>
      <c r="D99" s="97">
        <v>9000</v>
      </c>
      <c r="E99" s="97">
        <f>631.3+631.3</f>
        <v>1262.6</v>
      </c>
      <c r="F99" s="97"/>
      <c r="G99" s="158">
        <f t="shared" si="2"/>
        <v>7737.4</v>
      </c>
      <c r="H99" s="231" t="s">
        <v>1046</v>
      </c>
    </row>
    <row r="100" spans="1:8" ht="18.75">
      <c r="A100" s="189"/>
      <c r="B100" s="96">
        <v>83</v>
      </c>
      <c r="C100" s="230" t="s">
        <v>89</v>
      </c>
      <c r="D100" s="97">
        <v>9000</v>
      </c>
      <c r="E100" s="97"/>
      <c r="F100" s="97"/>
      <c r="G100" s="158">
        <f t="shared" si="2"/>
        <v>9000</v>
      </c>
      <c r="H100" s="231"/>
    </row>
    <row r="101" spans="1:8" ht="18.75">
      <c r="A101" s="189"/>
      <c r="B101" s="96">
        <v>84</v>
      </c>
      <c r="C101" s="232" t="s">
        <v>466</v>
      </c>
      <c r="D101" s="233">
        <v>9000</v>
      </c>
      <c r="E101" s="97"/>
      <c r="F101" s="97"/>
      <c r="G101" s="158">
        <f t="shared" si="2"/>
        <v>9000</v>
      </c>
      <c r="H101" s="234" t="s">
        <v>541</v>
      </c>
    </row>
    <row r="102" spans="1:8" ht="18.75">
      <c r="A102" s="189"/>
      <c r="B102" s="96">
        <v>85</v>
      </c>
      <c r="C102" s="230" t="s">
        <v>50</v>
      </c>
      <c r="D102" s="97">
        <v>9000</v>
      </c>
      <c r="E102" s="97"/>
      <c r="F102" s="97"/>
      <c r="G102" s="158">
        <f t="shared" si="2"/>
        <v>9000</v>
      </c>
      <c r="H102" s="231"/>
    </row>
    <row r="103" spans="1:8" ht="18.75">
      <c r="A103" s="189" t="s">
        <v>632</v>
      </c>
      <c r="B103" s="96" t="s">
        <v>802</v>
      </c>
      <c r="C103" s="230" t="s">
        <v>467</v>
      </c>
      <c r="D103" s="97">
        <v>12000</v>
      </c>
      <c r="E103" s="97">
        <f>1926+1926</f>
        <v>3852</v>
      </c>
      <c r="F103" s="97"/>
      <c r="G103" s="158">
        <f t="shared" si="2"/>
        <v>8148</v>
      </c>
      <c r="H103" s="231" t="s">
        <v>1046</v>
      </c>
    </row>
    <row r="104" spans="1:8" ht="18.75">
      <c r="A104" s="189" t="s">
        <v>632</v>
      </c>
      <c r="B104" s="96" t="s">
        <v>802</v>
      </c>
      <c r="C104" s="230" t="s">
        <v>468</v>
      </c>
      <c r="D104" s="97">
        <v>9000</v>
      </c>
      <c r="E104" s="97">
        <f>749+749</f>
        <v>1498</v>
      </c>
      <c r="F104" s="97"/>
      <c r="G104" s="158">
        <f t="shared" si="2"/>
        <v>7502</v>
      </c>
      <c r="H104" s="231" t="s">
        <v>1046</v>
      </c>
    </row>
    <row r="105" spans="1:8" ht="18.75">
      <c r="A105" s="189" t="s">
        <v>632</v>
      </c>
      <c r="B105" s="96" t="s">
        <v>802</v>
      </c>
      <c r="C105" s="230" t="s">
        <v>469</v>
      </c>
      <c r="D105" s="97">
        <v>12000</v>
      </c>
      <c r="E105" s="97">
        <f>1926+1926</f>
        <v>3852</v>
      </c>
      <c r="F105" s="97"/>
      <c r="G105" s="158">
        <f t="shared" si="2"/>
        <v>8148</v>
      </c>
      <c r="H105" s="231" t="s">
        <v>1046</v>
      </c>
    </row>
    <row r="106" spans="1:8" ht="18.75">
      <c r="A106" s="189" t="s">
        <v>632</v>
      </c>
      <c r="B106" s="96" t="s">
        <v>801</v>
      </c>
      <c r="C106" s="230" t="s">
        <v>97</v>
      </c>
      <c r="D106" s="97">
        <v>12000</v>
      </c>
      <c r="E106" s="97">
        <f>1808.3+1808.3</f>
        <v>3616.6</v>
      </c>
      <c r="F106" s="97"/>
      <c r="G106" s="158">
        <f t="shared" si="2"/>
        <v>8383.4</v>
      </c>
      <c r="H106" s="231" t="s">
        <v>1046</v>
      </c>
    </row>
    <row r="107" spans="1:8" ht="18.75">
      <c r="A107" s="189" t="s">
        <v>1144</v>
      </c>
      <c r="B107" s="96" t="s">
        <v>1155</v>
      </c>
      <c r="C107" s="230" t="s">
        <v>90</v>
      </c>
      <c r="D107" s="97">
        <v>12000</v>
      </c>
      <c r="E107" s="97">
        <f>1476.6+1476.6</f>
        <v>2953.2</v>
      </c>
      <c r="F107" s="97"/>
      <c r="G107" s="158">
        <f t="shared" si="2"/>
        <v>9046.8</v>
      </c>
      <c r="H107" s="231" t="s">
        <v>1046</v>
      </c>
    </row>
    <row r="108" spans="1:8" ht="18.75">
      <c r="A108" s="189" t="s">
        <v>632</v>
      </c>
      <c r="B108" s="96" t="s">
        <v>802</v>
      </c>
      <c r="C108" s="230" t="s">
        <v>470</v>
      </c>
      <c r="D108" s="97">
        <v>9000</v>
      </c>
      <c r="E108" s="97">
        <f>749+749</f>
        <v>1498</v>
      </c>
      <c r="F108" s="97"/>
      <c r="G108" s="158">
        <f t="shared" si="2"/>
        <v>7502</v>
      </c>
      <c r="H108" s="231" t="s">
        <v>1046</v>
      </c>
    </row>
    <row r="109" spans="1:8" ht="18.75">
      <c r="A109" s="189" t="s">
        <v>1026</v>
      </c>
      <c r="B109" s="96" t="s">
        <v>1048</v>
      </c>
      <c r="C109" s="230" t="s">
        <v>471</v>
      </c>
      <c r="D109" s="97">
        <v>12000</v>
      </c>
      <c r="E109" s="97">
        <f>1476.6+1476.6</f>
        <v>2953.2</v>
      </c>
      <c r="F109" s="97"/>
      <c r="G109" s="158">
        <f t="shared" si="2"/>
        <v>9046.8</v>
      </c>
      <c r="H109" s="231" t="s">
        <v>1046</v>
      </c>
    </row>
    <row r="110" spans="1:8" ht="18.75">
      <c r="A110" s="189" t="s">
        <v>632</v>
      </c>
      <c r="B110" s="96" t="s">
        <v>802</v>
      </c>
      <c r="C110" s="230" t="s">
        <v>51</v>
      </c>
      <c r="D110" s="97">
        <v>9000</v>
      </c>
      <c r="E110" s="97">
        <f>1476.6+1476.6</f>
        <v>2953.2</v>
      </c>
      <c r="F110" s="97"/>
      <c r="G110" s="158">
        <f t="shared" si="2"/>
        <v>6046.8</v>
      </c>
      <c r="H110" s="231" t="s">
        <v>1046</v>
      </c>
    </row>
    <row r="111" spans="1:8" ht="18.75">
      <c r="A111" s="189" t="s">
        <v>798</v>
      </c>
      <c r="B111" s="96" t="s">
        <v>815</v>
      </c>
      <c r="C111" s="230" t="s">
        <v>472</v>
      </c>
      <c r="D111" s="97">
        <v>30000</v>
      </c>
      <c r="E111" s="97">
        <f>5000+5000+5000</f>
        <v>15000</v>
      </c>
      <c r="F111" s="97"/>
      <c r="G111" s="158">
        <f t="shared" si="2"/>
        <v>15000</v>
      </c>
      <c r="H111" s="231" t="s">
        <v>1158</v>
      </c>
    </row>
    <row r="112" spans="1:8" ht="18.75">
      <c r="A112" s="189" t="s">
        <v>858</v>
      </c>
      <c r="B112" s="96" t="s">
        <v>859</v>
      </c>
      <c r="C112" s="230" t="s">
        <v>86</v>
      </c>
      <c r="D112" s="97">
        <v>12000</v>
      </c>
      <c r="E112" s="97">
        <f>1498+1498</f>
        <v>2996</v>
      </c>
      <c r="F112" s="97"/>
      <c r="G112" s="158">
        <f t="shared" si="2"/>
        <v>9004</v>
      </c>
      <c r="H112" s="231" t="s">
        <v>1046</v>
      </c>
    </row>
    <row r="113" spans="1:8" ht="18.75">
      <c r="A113" s="189" t="s">
        <v>1066</v>
      </c>
      <c r="B113" s="96" t="s">
        <v>859</v>
      </c>
      <c r="C113" s="230" t="s">
        <v>473</v>
      </c>
      <c r="D113" s="97">
        <v>9000</v>
      </c>
      <c r="E113" s="97">
        <f>1476.6+1476.6</f>
        <v>2953.2</v>
      </c>
      <c r="F113" s="97"/>
      <c r="G113" s="158">
        <f t="shared" si="2"/>
        <v>6046.8</v>
      </c>
      <c r="H113" s="231" t="s">
        <v>1046</v>
      </c>
    </row>
    <row r="114" spans="1:8" ht="18.75">
      <c r="A114" s="189"/>
      <c r="B114" s="96">
        <v>97</v>
      </c>
      <c r="C114" s="232" t="s">
        <v>474</v>
      </c>
      <c r="D114" s="233">
        <v>9000</v>
      </c>
      <c r="E114" s="97"/>
      <c r="F114" s="97"/>
      <c r="G114" s="158">
        <f t="shared" si="2"/>
        <v>9000</v>
      </c>
      <c r="H114" s="234" t="s">
        <v>541</v>
      </c>
    </row>
    <row r="115" spans="1:8" ht="18.75">
      <c r="A115" s="189" t="s">
        <v>632</v>
      </c>
      <c r="B115" s="96" t="s">
        <v>802</v>
      </c>
      <c r="C115" s="230" t="s">
        <v>475</v>
      </c>
      <c r="D115" s="97">
        <v>21000</v>
      </c>
      <c r="E115" s="97">
        <f>3317+3317</f>
        <v>6634</v>
      </c>
      <c r="F115" s="97"/>
      <c r="G115" s="158">
        <f t="shared" si="2"/>
        <v>14366</v>
      </c>
      <c r="H115" s="231" t="s">
        <v>1046</v>
      </c>
    </row>
    <row r="116" spans="1:8" ht="18.75">
      <c r="A116" s="189" t="s">
        <v>892</v>
      </c>
      <c r="B116" s="96" t="s">
        <v>902</v>
      </c>
      <c r="C116" s="230" t="s">
        <v>60</v>
      </c>
      <c r="D116" s="97">
        <v>21000</v>
      </c>
      <c r="E116" s="97">
        <f>2996+2996</f>
        <v>5992</v>
      </c>
      <c r="F116" s="97"/>
      <c r="G116" s="158">
        <f t="shared" si="2"/>
        <v>15008</v>
      </c>
      <c r="H116" s="231" t="s">
        <v>1046</v>
      </c>
    </row>
    <row r="117" spans="1:8" ht="18.75">
      <c r="A117" s="189" t="s">
        <v>632</v>
      </c>
      <c r="B117" s="96" t="s">
        <v>802</v>
      </c>
      <c r="C117" s="230" t="s">
        <v>476</v>
      </c>
      <c r="D117" s="97">
        <v>9000</v>
      </c>
      <c r="E117" s="97">
        <f>749+749</f>
        <v>1498</v>
      </c>
      <c r="F117" s="97"/>
      <c r="G117" s="158">
        <f t="shared" si="2"/>
        <v>7502</v>
      </c>
      <c r="H117" s="231" t="s">
        <v>1046</v>
      </c>
    </row>
    <row r="118" spans="1:8" ht="18.75">
      <c r="A118" s="189"/>
      <c r="B118" s="96">
        <v>101</v>
      </c>
      <c r="C118" s="230" t="s">
        <v>477</v>
      </c>
      <c r="D118" s="233">
        <v>9000</v>
      </c>
      <c r="E118" s="97"/>
      <c r="F118" s="97"/>
      <c r="G118" s="158">
        <f t="shared" si="2"/>
        <v>9000</v>
      </c>
      <c r="H118" s="234" t="s">
        <v>1069</v>
      </c>
    </row>
    <row r="119" spans="1:8" ht="18.75">
      <c r="A119" s="189" t="s">
        <v>632</v>
      </c>
      <c r="B119" s="96" t="s">
        <v>801</v>
      </c>
      <c r="C119" s="230" t="s">
        <v>478</v>
      </c>
      <c r="D119" s="97">
        <v>9000</v>
      </c>
      <c r="E119" s="97">
        <f>1300+1300</f>
        <v>2600</v>
      </c>
      <c r="F119" s="97"/>
      <c r="G119" s="158">
        <f t="shared" si="2"/>
        <v>6400</v>
      </c>
      <c r="H119" s="231" t="s">
        <v>1046</v>
      </c>
    </row>
    <row r="120" spans="1:8" ht="17.25">
      <c r="A120" s="189" t="s">
        <v>632</v>
      </c>
      <c r="B120" s="96" t="s">
        <v>803</v>
      </c>
      <c r="C120" s="236" t="s">
        <v>479</v>
      </c>
      <c r="D120" s="97">
        <v>12000</v>
      </c>
      <c r="E120" s="97">
        <f>1904.6+1904.6</f>
        <v>3809.2</v>
      </c>
      <c r="F120" s="97"/>
      <c r="G120" s="158">
        <f t="shared" si="2"/>
        <v>8190.8</v>
      </c>
      <c r="H120" s="231" t="s">
        <v>1046</v>
      </c>
    </row>
    <row r="121" spans="1:8" ht="18.75">
      <c r="A121" s="189" t="s">
        <v>632</v>
      </c>
      <c r="B121" s="96" t="s">
        <v>802</v>
      </c>
      <c r="C121" s="230" t="s">
        <v>480</v>
      </c>
      <c r="D121" s="97">
        <v>9000</v>
      </c>
      <c r="E121" s="97">
        <f>1498+1498</f>
        <v>2996</v>
      </c>
      <c r="F121" s="97"/>
      <c r="G121" s="158">
        <f t="shared" si="2"/>
        <v>6004</v>
      </c>
      <c r="H121" s="231" t="s">
        <v>1046</v>
      </c>
    </row>
    <row r="122" spans="1:8" ht="18.75">
      <c r="A122" s="189" t="s">
        <v>632</v>
      </c>
      <c r="B122" s="96" t="s">
        <v>802</v>
      </c>
      <c r="C122" s="230" t="s">
        <v>85</v>
      </c>
      <c r="D122" s="97">
        <v>21000</v>
      </c>
      <c r="E122" s="97">
        <f>3424+3424</f>
        <v>6848</v>
      </c>
      <c r="F122" s="97"/>
      <c r="G122" s="158">
        <f t="shared" si="2"/>
        <v>14152</v>
      </c>
      <c r="H122" s="231" t="s">
        <v>1046</v>
      </c>
    </row>
    <row r="123" spans="1:8" ht="18.75">
      <c r="A123" s="189"/>
      <c r="B123" s="96">
        <v>106</v>
      </c>
      <c r="C123" s="230" t="s">
        <v>481</v>
      </c>
      <c r="D123" s="97">
        <v>9000</v>
      </c>
      <c r="E123" s="97"/>
      <c r="F123" s="97"/>
      <c r="G123" s="158">
        <f t="shared" si="2"/>
        <v>9000</v>
      </c>
      <c r="H123" s="231" t="s">
        <v>1182</v>
      </c>
    </row>
    <row r="124" spans="1:8" ht="18.75">
      <c r="A124" s="189" t="s">
        <v>632</v>
      </c>
      <c r="B124" s="96" t="s">
        <v>802</v>
      </c>
      <c r="C124" s="230" t="s">
        <v>482</v>
      </c>
      <c r="D124" s="97">
        <v>9000</v>
      </c>
      <c r="E124" s="97">
        <f>1498+1498</f>
        <v>2996</v>
      </c>
      <c r="F124" s="97"/>
      <c r="G124" s="158">
        <f t="shared" si="2"/>
        <v>6004</v>
      </c>
      <c r="H124" s="231" t="s">
        <v>1046</v>
      </c>
    </row>
    <row r="125" spans="1:8" ht="18.75">
      <c r="A125" s="189" t="s">
        <v>632</v>
      </c>
      <c r="B125" s="96" t="s">
        <v>802</v>
      </c>
      <c r="C125" s="230" t="s">
        <v>84</v>
      </c>
      <c r="D125" s="97">
        <v>12000</v>
      </c>
      <c r="E125" s="97">
        <f>631.3+1284</f>
        <v>1915.3</v>
      </c>
      <c r="F125" s="97"/>
      <c r="G125" s="158">
        <f t="shared" si="2"/>
        <v>10084.7</v>
      </c>
      <c r="H125" s="231" t="s">
        <v>1046</v>
      </c>
    </row>
    <row r="126" spans="1:8" ht="18.75">
      <c r="A126" s="189"/>
      <c r="B126" s="96">
        <v>109</v>
      </c>
      <c r="C126" s="230" t="s">
        <v>483</v>
      </c>
      <c r="D126" s="97">
        <v>9000</v>
      </c>
      <c r="E126" s="97"/>
      <c r="F126" s="97"/>
      <c r="G126" s="158">
        <f t="shared" si="2"/>
        <v>9000</v>
      </c>
      <c r="H126" s="231" t="s">
        <v>1182</v>
      </c>
    </row>
    <row r="127" spans="1:8" ht="18.75">
      <c r="A127" s="189" t="s">
        <v>1026</v>
      </c>
      <c r="B127" s="96" t="s">
        <v>1049</v>
      </c>
      <c r="C127" s="230" t="s">
        <v>91</v>
      </c>
      <c r="D127" s="97">
        <v>12000</v>
      </c>
      <c r="E127" s="97">
        <f>1926+1926</f>
        <v>3852</v>
      </c>
      <c r="F127" s="97"/>
      <c r="G127" s="158">
        <f t="shared" si="2"/>
        <v>8148</v>
      </c>
      <c r="H127" s="231" t="s">
        <v>1046</v>
      </c>
    </row>
    <row r="128" spans="1:8" ht="18.75">
      <c r="A128" s="189" t="s">
        <v>632</v>
      </c>
      <c r="B128" s="96" t="s">
        <v>802</v>
      </c>
      <c r="C128" s="230" t="s">
        <v>484</v>
      </c>
      <c r="D128" s="97">
        <v>9000</v>
      </c>
      <c r="E128" s="97">
        <f>749+749</f>
        <v>1498</v>
      </c>
      <c r="F128" s="97"/>
      <c r="G128" s="158">
        <f t="shared" si="2"/>
        <v>7502</v>
      </c>
      <c r="H128" s="231" t="s">
        <v>1046</v>
      </c>
    </row>
    <row r="129" spans="1:8" ht="18.75">
      <c r="A129" s="189" t="s">
        <v>632</v>
      </c>
      <c r="B129" s="96" t="s">
        <v>802</v>
      </c>
      <c r="C129" s="230" t="s">
        <v>485</v>
      </c>
      <c r="D129" s="97">
        <v>9000</v>
      </c>
      <c r="E129" s="97">
        <f>1498+1498</f>
        <v>2996</v>
      </c>
      <c r="F129" s="97"/>
      <c r="G129" s="158">
        <f t="shared" si="2"/>
        <v>6004</v>
      </c>
      <c r="H129" s="231" t="s">
        <v>1046</v>
      </c>
    </row>
    <row r="130" spans="1:8" ht="18.75">
      <c r="A130" s="189" t="s">
        <v>858</v>
      </c>
      <c r="B130" s="96" t="s">
        <v>861</v>
      </c>
      <c r="C130" s="230" t="s">
        <v>486</v>
      </c>
      <c r="D130" s="97">
        <v>12000</v>
      </c>
      <c r="E130" s="97">
        <f>1808.3+1808.3</f>
        <v>3616.6</v>
      </c>
      <c r="F130" s="97"/>
      <c r="G130" s="158">
        <f t="shared" si="2"/>
        <v>8383.4</v>
      </c>
      <c r="H130" s="231" t="s">
        <v>1046</v>
      </c>
    </row>
    <row r="131" spans="1:8" ht="18.75">
      <c r="A131" s="189" t="s">
        <v>858</v>
      </c>
      <c r="B131" s="96" t="s">
        <v>860</v>
      </c>
      <c r="C131" s="230" t="s">
        <v>487</v>
      </c>
      <c r="D131" s="97">
        <v>21000</v>
      </c>
      <c r="E131" s="97">
        <f>3424+3424</f>
        <v>6848</v>
      </c>
      <c r="F131" s="97"/>
      <c r="G131" s="158">
        <f t="shared" si="2"/>
        <v>14152</v>
      </c>
      <c r="H131" s="231" t="s">
        <v>1046</v>
      </c>
    </row>
    <row r="132" spans="1:8" ht="18.75">
      <c r="A132" s="189" t="s">
        <v>632</v>
      </c>
      <c r="B132" s="96" t="s">
        <v>802</v>
      </c>
      <c r="C132" s="230" t="s">
        <v>92</v>
      </c>
      <c r="D132" s="97">
        <v>9000</v>
      </c>
      <c r="E132" s="97">
        <f>749+749</f>
        <v>1498</v>
      </c>
      <c r="F132" s="97"/>
      <c r="G132" s="158">
        <f t="shared" si="2"/>
        <v>7502</v>
      </c>
      <c r="H132" s="231" t="s">
        <v>1046</v>
      </c>
    </row>
    <row r="133" spans="1:8" ht="18.75">
      <c r="A133" s="189"/>
      <c r="B133" s="96">
        <v>116</v>
      </c>
      <c r="C133" s="230" t="s">
        <v>488</v>
      </c>
      <c r="D133" s="97">
        <v>9000</v>
      </c>
      <c r="E133" s="97">
        <f>1369.6+1369.6</f>
        <v>2739.2</v>
      </c>
      <c r="F133" s="97"/>
      <c r="G133" s="158">
        <f t="shared" si="2"/>
        <v>6260.8</v>
      </c>
      <c r="H133" s="231" t="s">
        <v>1046</v>
      </c>
    </row>
    <row r="134" spans="1:8" ht="18.75">
      <c r="A134" s="189" t="s">
        <v>798</v>
      </c>
      <c r="B134" s="96" t="s">
        <v>816</v>
      </c>
      <c r="C134" s="230" t="s">
        <v>82</v>
      </c>
      <c r="D134" s="97">
        <v>21000</v>
      </c>
      <c r="E134" s="97">
        <f>3498+3498.9</f>
        <v>6996.9</v>
      </c>
      <c r="F134" s="97"/>
      <c r="G134" s="158">
        <f t="shared" si="2"/>
        <v>14003.1</v>
      </c>
      <c r="H134" s="231" t="s">
        <v>1046</v>
      </c>
    </row>
    <row r="135" spans="1:8" ht="18.75">
      <c r="A135" s="189" t="s">
        <v>632</v>
      </c>
      <c r="B135" s="96" t="s">
        <v>802</v>
      </c>
      <c r="C135" s="230" t="s">
        <v>55</v>
      </c>
      <c r="D135" s="97">
        <v>9000</v>
      </c>
      <c r="E135" s="97">
        <f>631.3+631.3</f>
        <v>1262.6</v>
      </c>
      <c r="F135" s="97"/>
      <c r="G135" s="158">
        <f t="shared" si="2"/>
        <v>7737.4</v>
      </c>
      <c r="H135" s="231" t="s">
        <v>1046</v>
      </c>
    </row>
    <row r="136" spans="1:8" ht="18.75">
      <c r="A136" s="189" t="s">
        <v>892</v>
      </c>
      <c r="B136" s="96" t="s">
        <v>904</v>
      </c>
      <c r="C136" s="230" t="s">
        <v>489</v>
      </c>
      <c r="D136" s="97">
        <v>21000</v>
      </c>
      <c r="E136" s="97">
        <f>3424+3424</f>
        <v>6848</v>
      </c>
      <c r="F136" s="97"/>
      <c r="G136" s="158">
        <f t="shared" si="2"/>
        <v>14152</v>
      </c>
      <c r="H136" s="231" t="s">
        <v>1046</v>
      </c>
    </row>
    <row r="137" spans="1:8" ht="18.75">
      <c r="A137" s="189" t="s">
        <v>632</v>
      </c>
      <c r="B137" s="96" t="s">
        <v>802</v>
      </c>
      <c r="C137" s="230" t="s">
        <v>490</v>
      </c>
      <c r="D137" s="97">
        <v>12000</v>
      </c>
      <c r="E137" s="97">
        <f>1926+1926</f>
        <v>3852</v>
      </c>
      <c r="F137" s="97"/>
      <c r="G137" s="158">
        <f t="shared" si="2"/>
        <v>8148</v>
      </c>
      <c r="H137" s="231" t="s">
        <v>1046</v>
      </c>
    </row>
    <row r="138" spans="1:8" ht="18.75">
      <c r="A138" s="189"/>
      <c r="B138" s="96">
        <v>121</v>
      </c>
      <c r="C138" s="230" t="s">
        <v>491</v>
      </c>
      <c r="D138" s="97">
        <v>9000</v>
      </c>
      <c r="E138" s="97">
        <f>738.3</f>
        <v>738.3</v>
      </c>
      <c r="F138" s="97"/>
      <c r="G138" s="158">
        <f t="shared" si="2"/>
        <v>8261.7</v>
      </c>
      <c r="H138" s="231" t="s">
        <v>1068</v>
      </c>
    </row>
    <row r="139" spans="1:8" ht="18.75">
      <c r="A139" s="189" t="s">
        <v>632</v>
      </c>
      <c r="B139" s="96" t="s">
        <v>803</v>
      </c>
      <c r="C139" s="230" t="s">
        <v>93</v>
      </c>
      <c r="D139" s="97">
        <v>12000</v>
      </c>
      <c r="E139" s="97">
        <f>1476.6+1476.6</f>
        <v>2953.2</v>
      </c>
      <c r="F139" s="97"/>
      <c r="G139" s="158">
        <f t="shared" si="2"/>
        <v>9046.8</v>
      </c>
      <c r="H139" s="231" t="s">
        <v>1046</v>
      </c>
    </row>
    <row r="140" spans="1:8" ht="18.75">
      <c r="A140" s="189" t="s">
        <v>1067</v>
      </c>
      <c r="B140" s="96" t="s">
        <v>802</v>
      </c>
      <c r="C140" s="230" t="s">
        <v>492</v>
      </c>
      <c r="D140" s="97">
        <v>9000</v>
      </c>
      <c r="E140" s="97">
        <f>952.3+952.3</f>
        <v>1904.6</v>
      </c>
      <c r="F140" s="97"/>
      <c r="G140" s="158">
        <f t="shared" si="2"/>
        <v>7095.4</v>
      </c>
      <c r="H140" s="231" t="s">
        <v>1046</v>
      </c>
    </row>
    <row r="141" spans="1:8" ht="18.75">
      <c r="A141" s="189" t="s">
        <v>632</v>
      </c>
      <c r="B141" s="96" t="s">
        <v>803</v>
      </c>
      <c r="C141" s="230" t="s">
        <v>493</v>
      </c>
      <c r="D141" s="97">
        <v>9000</v>
      </c>
      <c r="E141" s="97">
        <f>1476.6+1476.6</f>
        <v>2953.2</v>
      </c>
      <c r="F141" s="97"/>
      <c r="G141" s="158">
        <f t="shared" si="2"/>
        <v>6046.8</v>
      </c>
      <c r="H141" s="231" t="s">
        <v>1046</v>
      </c>
    </row>
    <row r="142" spans="1:8" ht="18.75">
      <c r="A142" s="189" t="s">
        <v>858</v>
      </c>
      <c r="B142" s="96" t="s">
        <v>859</v>
      </c>
      <c r="C142" s="230" t="s">
        <v>494</v>
      </c>
      <c r="D142" s="97">
        <v>9000</v>
      </c>
      <c r="E142" s="97">
        <f>1449.68+1498</f>
        <v>2947.6800000000003</v>
      </c>
      <c r="F142" s="97"/>
      <c r="G142" s="158">
        <f t="shared" si="2"/>
        <v>6052.32</v>
      </c>
      <c r="H142" s="231" t="s">
        <v>1046</v>
      </c>
    </row>
    <row r="143" spans="1:8" ht="18.75">
      <c r="A143" s="189" t="s">
        <v>632</v>
      </c>
      <c r="B143" s="96" t="s">
        <v>803</v>
      </c>
      <c r="C143" s="230" t="s">
        <v>495</v>
      </c>
      <c r="D143" s="97">
        <v>12000</v>
      </c>
      <c r="E143" s="97">
        <f>1904.6+1904.6</f>
        <v>3809.2</v>
      </c>
      <c r="F143" s="97"/>
      <c r="G143" s="158">
        <f t="shared" si="2"/>
        <v>8190.8</v>
      </c>
      <c r="H143" s="231" t="s">
        <v>1046</v>
      </c>
    </row>
    <row r="144" spans="1:8" ht="18.75">
      <c r="A144" s="189" t="s">
        <v>632</v>
      </c>
      <c r="B144" s="96" t="s">
        <v>803</v>
      </c>
      <c r="C144" s="230" t="s">
        <v>496</v>
      </c>
      <c r="D144" s="97">
        <v>9000</v>
      </c>
      <c r="E144" s="97">
        <f>952.3+952.3</f>
        <v>1904.6</v>
      </c>
      <c r="F144" s="97"/>
      <c r="G144" s="158">
        <f t="shared" si="2"/>
        <v>7095.4</v>
      </c>
      <c r="H144" s="231" t="s">
        <v>1046</v>
      </c>
    </row>
    <row r="145" spans="1:8" ht="18.75">
      <c r="A145" s="189" t="s">
        <v>632</v>
      </c>
      <c r="B145" s="96" t="s">
        <v>802</v>
      </c>
      <c r="C145" s="230" t="s">
        <v>497</v>
      </c>
      <c r="D145" s="97">
        <v>9000</v>
      </c>
      <c r="E145" s="97">
        <f>1498+1498</f>
        <v>2996</v>
      </c>
      <c r="F145" s="97"/>
      <c r="G145" s="158">
        <f t="shared" si="2"/>
        <v>6004</v>
      </c>
      <c r="H145" s="231" t="s">
        <v>1046</v>
      </c>
    </row>
    <row r="146" spans="1:8" ht="18.75">
      <c r="A146" s="189" t="s">
        <v>632</v>
      </c>
      <c r="B146" s="96" t="s">
        <v>802</v>
      </c>
      <c r="C146" s="230" t="s">
        <v>498</v>
      </c>
      <c r="D146" s="97">
        <v>9000</v>
      </c>
      <c r="E146" s="97">
        <f>1498+1498</f>
        <v>2996</v>
      </c>
      <c r="F146" s="97"/>
      <c r="G146" s="158">
        <f t="shared" si="2"/>
        <v>6004</v>
      </c>
      <c r="H146" s="231" t="s">
        <v>1046</v>
      </c>
    </row>
    <row r="147" spans="1:8" ht="18.75">
      <c r="A147" s="189" t="s">
        <v>632</v>
      </c>
      <c r="B147" s="96" t="s">
        <v>802</v>
      </c>
      <c r="C147" s="230" t="s">
        <v>499</v>
      </c>
      <c r="D147" s="97">
        <v>9000</v>
      </c>
      <c r="E147" s="97">
        <f>1498+1498</f>
        <v>2996</v>
      </c>
      <c r="F147" s="97"/>
      <c r="G147" s="158">
        <f aca="true" t="shared" si="3" ref="G147:G210">D147-E147</f>
        <v>6004</v>
      </c>
      <c r="H147" s="231" t="s">
        <v>1046</v>
      </c>
    </row>
    <row r="148" spans="1:8" ht="18.75">
      <c r="A148" s="189" t="s">
        <v>1067</v>
      </c>
      <c r="B148" s="96" t="s">
        <v>803</v>
      </c>
      <c r="C148" s="230" t="s">
        <v>500</v>
      </c>
      <c r="D148" s="97">
        <v>12000</v>
      </c>
      <c r="E148" s="97">
        <f>909.5+909.5</f>
        <v>1819</v>
      </c>
      <c r="F148" s="97"/>
      <c r="G148" s="158">
        <f t="shared" si="3"/>
        <v>10181</v>
      </c>
      <c r="H148" s="231" t="s">
        <v>1046</v>
      </c>
    </row>
    <row r="149" spans="1:8" ht="18.75">
      <c r="A149" s="189" t="s">
        <v>632</v>
      </c>
      <c r="B149" s="96" t="s">
        <v>802</v>
      </c>
      <c r="C149" s="230" t="s">
        <v>501</v>
      </c>
      <c r="D149" s="97">
        <v>12000</v>
      </c>
      <c r="E149" s="97">
        <f>1926+1926</f>
        <v>3852</v>
      </c>
      <c r="F149" s="97"/>
      <c r="G149" s="158">
        <f t="shared" si="3"/>
        <v>8148</v>
      </c>
      <c r="H149" s="231" t="s">
        <v>1046</v>
      </c>
    </row>
    <row r="150" spans="1:8" ht="18.75">
      <c r="A150" s="189" t="s">
        <v>632</v>
      </c>
      <c r="B150" s="96" t="s">
        <v>803</v>
      </c>
      <c r="C150" s="230" t="s">
        <v>502</v>
      </c>
      <c r="D150" s="97">
        <v>9000</v>
      </c>
      <c r="E150" s="97">
        <f>952.3+952.3</f>
        <v>1904.6</v>
      </c>
      <c r="F150" s="97"/>
      <c r="G150" s="158">
        <f t="shared" si="3"/>
        <v>7095.4</v>
      </c>
      <c r="H150" s="231" t="s">
        <v>1046</v>
      </c>
    </row>
    <row r="151" spans="1:8" ht="18.75">
      <c r="A151" s="189" t="s">
        <v>632</v>
      </c>
      <c r="B151" s="96" t="s">
        <v>803</v>
      </c>
      <c r="C151" s="230" t="s">
        <v>503</v>
      </c>
      <c r="D151" s="97">
        <v>9000</v>
      </c>
      <c r="E151" s="97">
        <f>1476.6+1476.6</f>
        <v>2953.2</v>
      </c>
      <c r="F151" s="97"/>
      <c r="G151" s="158">
        <f t="shared" si="3"/>
        <v>6046.8</v>
      </c>
      <c r="H151" s="231" t="s">
        <v>1046</v>
      </c>
    </row>
    <row r="152" spans="1:8" ht="18.75">
      <c r="A152" s="189" t="s">
        <v>798</v>
      </c>
      <c r="B152" s="96" t="s">
        <v>814</v>
      </c>
      <c r="C152" s="230" t="s">
        <v>504</v>
      </c>
      <c r="D152" s="97">
        <v>9000</v>
      </c>
      <c r="E152" s="97">
        <f>1389.93+1389.93+1389.93</f>
        <v>4169.79</v>
      </c>
      <c r="F152" s="97"/>
      <c r="G152" s="158">
        <f t="shared" si="3"/>
        <v>4830.21</v>
      </c>
      <c r="H152" s="231" t="s">
        <v>1156</v>
      </c>
    </row>
    <row r="153" spans="1:8" ht="18.75">
      <c r="A153" s="189" t="s">
        <v>632</v>
      </c>
      <c r="B153" s="96" t="s">
        <v>802</v>
      </c>
      <c r="C153" s="230" t="s">
        <v>505</v>
      </c>
      <c r="D153" s="97">
        <v>9000</v>
      </c>
      <c r="E153" s="97">
        <f>1498+1498</f>
        <v>2996</v>
      </c>
      <c r="F153" s="97"/>
      <c r="G153" s="158">
        <f t="shared" si="3"/>
        <v>6004</v>
      </c>
      <c r="H153" s="231" t="s">
        <v>1046</v>
      </c>
    </row>
    <row r="154" spans="1:8" ht="18.75">
      <c r="A154" s="189" t="s">
        <v>632</v>
      </c>
      <c r="B154" s="96" t="s">
        <v>802</v>
      </c>
      <c r="C154" s="230" t="s">
        <v>506</v>
      </c>
      <c r="D154" s="97">
        <v>12000</v>
      </c>
      <c r="E154" s="97">
        <f>1498+1498</f>
        <v>2996</v>
      </c>
      <c r="F154" s="97"/>
      <c r="G154" s="158">
        <f t="shared" si="3"/>
        <v>9004</v>
      </c>
      <c r="H154" s="231" t="s">
        <v>1046</v>
      </c>
    </row>
    <row r="155" spans="1:8" ht="18.75">
      <c r="A155" s="189" t="s">
        <v>632</v>
      </c>
      <c r="B155" s="96" t="s">
        <v>801</v>
      </c>
      <c r="C155" s="230" t="s">
        <v>53</v>
      </c>
      <c r="D155" s="97">
        <v>12000</v>
      </c>
      <c r="E155" s="97">
        <f>1808.3+1808.3</f>
        <v>3616.6</v>
      </c>
      <c r="F155" s="97"/>
      <c r="G155" s="158">
        <f t="shared" si="3"/>
        <v>8383.4</v>
      </c>
      <c r="H155" s="231" t="s">
        <v>1046</v>
      </c>
    </row>
    <row r="156" spans="1:8" ht="18.75">
      <c r="A156" s="189" t="s">
        <v>632</v>
      </c>
      <c r="B156" s="96" t="s">
        <v>802</v>
      </c>
      <c r="C156" s="230" t="s">
        <v>83</v>
      </c>
      <c r="D156" s="97">
        <v>9000</v>
      </c>
      <c r="E156" s="97">
        <f>1498+1498</f>
        <v>2996</v>
      </c>
      <c r="F156" s="97"/>
      <c r="G156" s="158">
        <f t="shared" si="3"/>
        <v>6004</v>
      </c>
      <c r="H156" s="231" t="s">
        <v>1046</v>
      </c>
    </row>
    <row r="157" spans="1:8" ht="18.75">
      <c r="A157" s="189" t="s">
        <v>798</v>
      </c>
      <c r="B157" s="96" t="s">
        <v>816</v>
      </c>
      <c r="C157" s="230" t="s">
        <v>507</v>
      </c>
      <c r="D157" s="97">
        <v>9000</v>
      </c>
      <c r="E157" s="97">
        <f>1498+1498</f>
        <v>2996</v>
      </c>
      <c r="F157" s="97"/>
      <c r="G157" s="158">
        <f t="shared" si="3"/>
        <v>6004</v>
      </c>
      <c r="H157" s="231" t="s">
        <v>1046</v>
      </c>
    </row>
    <row r="158" spans="1:8" ht="18.75">
      <c r="A158" s="189" t="s">
        <v>858</v>
      </c>
      <c r="B158" s="96">
        <v>70</v>
      </c>
      <c r="C158" s="230" t="s">
        <v>508</v>
      </c>
      <c r="D158" s="97">
        <v>12000</v>
      </c>
      <c r="E158" s="97">
        <f>1498+1498</f>
        <v>2996</v>
      </c>
      <c r="F158" s="97"/>
      <c r="G158" s="158">
        <f t="shared" si="3"/>
        <v>9004</v>
      </c>
      <c r="H158" s="231" t="s">
        <v>1046</v>
      </c>
    </row>
    <row r="159" spans="1:8" ht="18.75">
      <c r="A159" s="189" t="s">
        <v>632</v>
      </c>
      <c r="B159" s="96" t="s">
        <v>801</v>
      </c>
      <c r="C159" s="230" t="s">
        <v>61</v>
      </c>
      <c r="D159" s="97">
        <v>12000</v>
      </c>
      <c r="E159" s="97">
        <f>1808.3+1808.3</f>
        <v>3616.6</v>
      </c>
      <c r="F159" s="97"/>
      <c r="G159" s="158">
        <f t="shared" si="3"/>
        <v>8383.4</v>
      </c>
      <c r="H159" s="231" t="s">
        <v>1046</v>
      </c>
    </row>
    <row r="160" spans="1:8" ht="18.75">
      <c r="A160" s="189" t="s">
        <v>632</v>
      </c>
      <c r="B160" s="96" t="s">
        <v>801</v>
      </c>
      <c r="C160" s="230" t="s">
        <v>509</v>
      </c>
      <c r="D160" s="97">
        <v>9000</v>
      </c>
      <c r="E160" s="97">
        <f>1498+1498</f>
        <v>2996</v>
      </c>
      <c r="F160" s="97"/>
      <c r="G160" s="158">
        <f t="shared" si="3"/>
        <v>6004</v>
      </c>
      <c r="H160" s="231" t="s">
        <v>1046</v>
      </c>
    </row>
    <row r="161" spans="1:8" ht="17.25">
      <c r="A161" s="189" t="s">
        <v>1026</v>
      </c>
      <c r="B161" s="96" t="s">
        <v>1050</v>
      </c>
      <c r="C161" s="236" t="s">
        <v>510</v>
      </c>
      <c r="D161" s="97">
        <v>12000</v>
      </c>
      <c r="E161" s="97">
        <f>1600</f>
        <v>1600</v>
      </c>
      <c r="F161" s="97"/>
      <c r="G161" s="158">
        <f t="shared" si="3"/>
        <v>10400</v>
      </c>
      <c r="H161" s="231"/>
    </row>
    <row r="162" spans="1:8" ht="18.75">
      <c r="A162" s="189" t="s">
        <v>632</v>
      </c>
      <c r="B162" s="96" t="s">
        <v>803</v>
      </c>
      <c r="C162" s="230" t="s">
        <v>511</v>
      </c>
      <c r="D162" s="97">
        <v>21000</v>
      </c>
      <c r="E162" s="97">
        <f>783.3+738.3</f>
        <v>1521.6</v>
      </c>
      <c r="F162" s="97"/>
      <c r="G162" s="158">
        <f t="shared" si="3"/>
        <v>19478.4</v>
      </c>
      <c r="H162" s="231" t="s">
        <v>1046</v>
      </c>
    </row>
    <row r="163" spans="1:8" ht="18.75">
      <c r="A163" s="189" t="s">
        <v>858</v>
      </c>
      <c r="B163" s="96" t="s">
        <v>860</v>
      </c>
      <c r="C163" s="230" t="s">
        <v>512</v>
      </c>
      <c r="D163" s="97">
        <v>12000</v>
      </c>
      <c r="E163" s="97">
        <f>749+749</f>
        <v>1498</v>
      </c>
      <c r="F163" s="97"/>
      <c r="G163" s="158">
        <f t="shared" si="3"/>
        <v>10502</v>
      </c>
      <c r="H163" s="231" t="s">
        <v>1046</v>
      </c>
    </row>
    <row r="164" spans="1:8" ht="18.75">
      <c r="A164" s="189" t="s">
        <v>1026</v>
      </c>
      <c r="B164" s="96" t="s">
        <v>1049</v>
      </c>
      <c r="C164" s="230" t="s">
        <v>513</v>
      </c>
      <c r="D164" s="97">
        <v>12000</v>
      </c>
      <c r="E164" s="97">
        <f>1836.26+1904.6</f>
        <v>3740.8599999999997</v>
      </c>
      <c r="F164" s="97"/>
      <c r="G164" s="158">
        <f t="shared" si="3"/>
        <v>8259.14</v>
      </c>
      <c r="H164" s="231" t="s">
        <v>1046</v>
      </c>
    </row>
    <row r="165" spans="1:8" ht="18.75">
      <c r="A165" s="189" t="s">
        <v>632</v>
      </c>
      <c r="B165" s="96" t="s">
        <v>803</v>
      </c>
      <c r="C165" s="230" t="s">
        <v>54</v>
      </c>
      <c r="D165" s="97">
        <v>9000</v>
      </c>
      <c r="E165" s="97">
        <f>952.3+952.3</f>
        <v>1904.6</v>
      </c>
      <c r="F165" s="97"/>
      <c r="G165" s="158">
        <f t="shared" si="3"/>
        <v>7095.4</v>
      </c>
      <c r="H165" s="231" t="s">
        <v>1046</v>
      </c>
    </row>
    <row r="166" spans="1:8" ht="18.75">
      <c r="A166" s="189"/>
      <c r="B166" s="96">
        <v>149</v>
      </c>
      <c r="C166" s="230" t="s">
        <v>514</v>
      </c>
      <c r="D166" s="97">
        <v>9000</v>
      </c>
      <c r="E166" s="97">
        <f>1476+1476.6</f>
        <v>2952.6</v>
      </c>
      <c r="F166" s="97"/>
      <c r="G166" s="158">
        <f t="shared" si="3"/>
        <v>6047.4</v>
      </c>
      <c r="H166" s="231" t="s">
        <v>1046</v>
      </c>
    </row>
    <row r="167" spans="1:8" ht="18.75">
      <c r="A167" s="189"/>
      <c r="B167" s="96">
        <v>150</v>
      </c>
      <c r="C167" s="230" t="s">
        <v>515</v>
      </c>
      <c r="D167" s="97">
        <v>9000</v>
      </c>
      <c r="E167" s="97">
        <f>952.3+952.3</f>
        <v>1904.6</v>
      </c>
      <c r="F167" s="97"/>
      <c r="G167" s="158">
        <f t="shared" si="3"/>
        <v>7095.4</v>
      </c>
      <c r="H167" s="231" t="s">
        <v>1046</v>
      </c>
    </row>
    <row r="168" spans="1:8" ht="18.75">
      <c r="A168" s="189" t="s">
        <v>632</v>
      </c>
      <c r="B168" s="96" t="s">
        <v>803</v>
      </c>
      <c r="C168" s="230" t="s">
        <v>445</v>
      </c>
      <c r="D168" s="97">
        <v>9000</v>
      </c>
      <c r="E168" s="97">
        <f>952.3+952.3</f>
        <v>1904.6</v>
      </c>
      <c r="F168" s="97"/>
      <c r="G168" s="158">
        <f t="shared" si="3"/>
        <v>7095.4</v>
      </c>
      <c r="H168" s="231" t="s">
        <v>1046</v>
      </c>
    </row>
    <row r="169" spans="1:8" ht="18.75">
      <c r="A169" s="189" t="s">
        <v>632</v>
      </c>
      <c r="B169" s="96" t="s">
        <v>802</v>
      </c>
      <c r="C169" s="230" t="s">
        <v>516</v>
      </c>
      <c r="D169" s="97">
        <v>12000</v>
      </c>
      <c r="E169" s="97">
        <f>1926+1926</f>
        <v>3852</v>
      </c>
      <c r="F169" s="97"/>
      <c r="G169" s="158">
        <f t="shared" si="3"/>
        <v>8148</v>
      </c>
      <c r="H169" s="231" t="s">
        <v>1046</v>
      </c>
    </row>
    <row r="170" spans="1:8" ht="18.75">
      <c r="A170" s="189" t="s">
        <v>632</v>
      </c>
      <c r="B170" s="96" t="s">
        <v>801</v>
      </c>
      <c r="C170" s="230" t="s">
        <v>52</v>
      </c>
      <c r="D170" s="97">
        <v>12000</v>
      </c>
      <c r="E170" s="97">
        <f>1808.3+1808.3</f>
        <v>3616.6</v>
      </c>
      <c r="F170" s="97"/>
      <c r="G170" s="158">
        <f t="shared" si="3"/>
        <v>8383.4</v>
      </c>
      <c r="H170" s="231" t="s">
        <v>1046</v>
      </c>
    </row>
    <row r="171" spans="1:8" ht="18.75">
      <c r="A171" s="189" t="s">
        <v>632</v>
      </c>
      <c r="B171" s="96" t="s">
        <v>801</v>
      </c>
      <c r="C171" s="230" t="s">
        <v>517</v>
      </c>
      <c r="D171" s="97">
        <v>21000</v>
      </c>
      <c r="E171" s="97">
        <f>3498.9+3498.9</f>
        <v>6997.8</v>
      </c>
      <c r="F171" s="97"/>
      <c r="G171" s="158">
        <f t="shared" si="3"/>
        <v>14002.2</v>
      </c>
      <c r="H171" s="231" t="s">
        <v>1046</v>
      </c>
    </row>
    <row r="172" spans="1:8" ht="18.75">
      <c r="A172" s="189" t="s">
        <v>858</v>
      </c>
      <c r="B172" s="96" t="s">
        <v>861</v>
      </c>
      <c r="C172" s="230" t="s">
        <v>518</v>
      </c>
      <c r="D172" s="97">
        <v>30000</v>
      </c>
      <c r="E172" s="97">
        <f>4815+4815</f>
        <v>9630</v>
      </c>
      <c r="F172" s="97"/>
      <c r="G172" s="158">
        <f t="shared" si="3"/>
        <v>20370</v>
      </c>
      <c r="H172" s="231" t="s">
        <v>1046</v>
      </c>
    </row>
    <row r="173" spans="1:8" ht="18.75">
      <c r="A173" s="189" t="s">
        <v>632</v>
      </c>
      <c r="B173" s="96" t="s">
        <v>803</v>
      </c>
      <c r="C173" s="230" t="s">
        <v>519</v>
      </c>
      <c r="D173" s="97">
        <v>9000</v>
      </c>
      <c r="E173" s="97">
        <f>952.3+952.3</f>
        <v>1904.6</v>
      </c>
      <c r="F173" s="97"/>
      <c r="G173" s="158">
        <f t="shared" si="3"/>
        <v>7095.4</v>
      </c>
      <c r="H173" s="231" t="s">
        <v>1046</v>
      </c>
    </row>
    <row r="174" spans="1:8" ht="18.75">
      <c r="A174" s="189"/>
      <c r="B174" s="96">
        <v>157</v>
      </c>
      <c r="C174" s="230" t="s">
        <v>520</v>
      </c>
      <c r="D174" s="97">
        <v>9000</v>
      </c>
      <c r="E174" s="97">
        <f>738.3+738.3</f>
        <v>1476.6</v>
      </c>
      <c r="F174" s="97"/>
      <c r="G174" s="158">
        <f t="shared" si="3"/>
        <v>7523.4</v>
      </c>
      <c r="H174" s="231" t="s">
        <v>1046</v>
      </c>
    </row>
    <row r="175" spans="1:8" ht="18.75">
      <c r="A175" s="189" t="s">
        <v>632</v>
      </c>
      <c r="B175" s="96" t="s">
        <v>801</v>
      </c>
      <c r="C175" s="230" t="s">
        <v>521</v>
      </c>
      <c r="D175" s="97">
        <v>21000</v>
      </c>
      <c r="E175" s="97">
        <f>3000+3000</f>
        <v>6000</v>
      </c>
      <c r="F175" s="97"/>
      <c r="G175" s="158">
        <f t="shared" si="3"/>
        <v>15000</v>
      </c>
      <c r="H175" s="231" t="s">
        <v>1046</v>
      </c>
    </row>
    <row r="176" spans="1:8" ht="18.75">
      <c r="A176" s="189" t="s">
        <v>632</v>
      </c>
      <c r="B176" s="96" t="s">
        <v>803</v>
      </c>
      <c r="C176" s="230" t="s">
        <v>522</v>
      </c>
      <c r="D176" s="97">
        <v>9000</v>
      </c>
      <c r="E176" s="97">
        <f>1166.3+1166.3</f>
        <v>2332.6</v>
      </c>
      <c r="F176" s="97"/>
      <c r="G176" s="158">
        <f t="shared" si="3"/>
        <v>6667.4</v>
      </c>
      <c r="H176" s="231" t="s">
        <v>1046</v>
      </c>
    </row>
    <row r="177" spans="1:8" ht="18.75">
      <c r="A177" s="189" t="s">
        <v>798</v>
      </c>
      <c r="B177" s="96" t="s">
        <v>817</v>
      </c>
      <c r="C177" s="230" t="s">
        <v>59</v>
      </c>
      <c r="D177" s="97">
        <v>9000</v>
      </c>
      <c r="E177" s="97">
        <f>1498+1498</f>
        <v>2996</v>
      </c>
      <c r="F177" s="97"/>
      <c r="G177" s="158">
        <f t="shared" si="3"/>
        <v>6004</v>
      </c>
      <c r="H177" s="231" t="s">
        <v>1046</v>
      </c>
    </row>
    <row r="178" spans="1:8" ht="18.75">
      <c r="A178" s="189" t="s">
        <v>632</v>
      </c>
      <c r="B178" s="96" t="s">
        <v>801</v>
      </c>
      <c r="C178" s="230" t="s">
        <v>72</v>
      </c>
      <c r="D178" s="97">
        <v>12000</v>
      </c>
      <c r="E178" s="97">
        <f>2000+2000</f>
        <v>4000</v>
      </c>
      <c r="F178" s="97"/>
      <c r="G178" s="158">
        <f t="shared" si="3"/>
        <v>8000</v>
      </c>
      <c r="H178" s="231" t="s">
        <v>1046</v>
      </c>
    </row>
    <row r="179" spans="1:8" ht="18.75">
      <c r="A179" s="189" t="s">
        <v>632</v>
      </c>
      <c r="B179" s="96" t="s">
        <v>803</v>
      </c>
      <c r="C179" s="230" t="s">
        <v>96</v>
      </c>
      <c r="D179" s="97">
        <v>9000</v>
      </c>
      <c r="E179" s="97">
        <f>1476.6+1476.6</f>
        <v>2953.2</v>
      </c>
      <c r="F179" s="97"/>
      <c r="G179" s="158">
        <f t="shared" si="3"/>
        <v>6046.8</v>
      </c>
      <c r="H179" s="231" t="s">
        <v>1046</v>
      </c>
    </row>
    <row r="180" spans="1:8" ht="18.75">
      <c r="A180" s="189" t="s">
        <v>892</v>
      </c>
      <c r="B180" s="96" t="s">
        <v>904</v>
      </c>
      <c r="C180" s="230" t="s">
        <v>523</v>
      </c>
      <c r="D180" s="97">
        <v>9000</v>
      </c>
      <c r="E180" s="97">
        <f>1498+1498</f>
        <v>2996</v>
      </c>
      <c r="F180" s="97"/>
      <c r="G180" s="158">
        <f t="shared" si="3"/>
        <v>6004</v>
      </c>
      <c r="H180" s="231" t="s">
        <v>1046</v>
      </c>
    </row>
    <row r="181" spans="1:8" ht="18.75">
      <c r="A181" s="189" t="s">
        <v>632</v>
      </c>
      <c r="B181" s="96" t="s">
        <v>803</v>
      </c>
      <c r="C181" s="230" t="s">
        <v>524</v>
      </c>
      <c r="D181" s="97">
        <v>9000</v>
      </c>
      <c r="E181" s="97">
        <f>1476.6+1476.6</f>
        <v>2953.2</v>
      </c>
      <c r="F181" s="97"/>
      <c r="G181" s="158">
        <f t="shared" si="3"/>
        <v>6046.8</v>
      </c>
      <c r="H181" s="231" t="s">
        <v>1046</v>
      </c>
    </row>
    <row r="182" spans="1:8" ht="18.75">
      <c r="A182" s="189" t="s">
        <v>798</v>
      </c>
      <c r="B182" s="96" t="s">
        <v>817</v>
      </c>
      <c r="C182" s="230" t="s">
        <v>525</v>
      </c>
      <c r="D182" s="97">
        <v>9000</v>
      </c>
      <c r="E182" s="97">
        <f>749+749</f>
        <v>1498</v>
      </c>
      <c r="F182" s="97"/>
      <c r="G182" s="158">
        <f t="shared" si="3"/>
        <v>7502</v>
      </c>
      <c r="H182" s="231" t="s">
        <v>1046</v>
      </c>
    </row>
    <row r="183" spans="1:8" ht="18.75">
      <c r="A183" s="189" t="s">
        <v>871</v>
      </c>
      <c r="B183" s="96" t="s">
        <v>891</v>
      </c>
      <c r="C183" s="230" t="s">
        <v>526</v>
      </c>
      <c r="D183" s="97">
        <v>9000</v>
      </c>
      <c r="E183" s="97">
        <f>749+749</f>
        <v>1498</v>
      </c>
      <c r="F183" s="97"/>
      <c r="G183" s="158">
        <f t="shared" si="3"/>
        <v>7502</v>
      </c>
      <c r="H183" s="231" t="s">
        <v>1046</v>
      </c>
    </row>
    <row r="184" spans="1:8" ht="18.75">
      <c r="A184" s="189" t="s">
        <v>632</v>
      </c>
      <c r="B184" s="96" t="s">
        <v>803</v>
      </c>
      <c r="C184" s="230" t="s">
        <v>74</v>
      </c>
      <c r="D184" s="97">
        <v>12000</v>
      </c>
      <c r="E184" s="97">
        <f>1893.9+1893.9</f>
        <v>3787.8</v>
      </c>
      <c r="F184" s="97"/>
      <c r="G184" s="158">
        <f t="shared" si="3"/>
        <v>8212.2</v>
      </c>
      <c r="H184" s="231" t="s">
        <v>1046</v>
      </c>
    </row>
    <row r="185" spans="1:8" ht="18.75">
      <c r="A185" s="189"/>
      <c r="B185" s="96" t="s">
        <v>1180</v>
      </c>
      <c r="C185" s="230" t="s">
        <v>1181</v>
      </c>
      <c r="D185" s="97"/>
      <c r="E185" s="97">
        <v>61644.7</v>
      </c>
      <c r="F185" s="97"/>
      <c r="G185" s="158"/>
      <c r="H185" s="231"/>
    </row>
    <row r="186" spans="1:8" ht="18.75">
      <c r="A186" s="189"/>
      <c r="B186" s="96">
        <v>168</v>
      </c>
      <c r="C186" s="232" t="s">
        <v>58</v>
      </c>
      <c r="D186" s="233">
        <v>9000</v>
      </c>
      <c r="E186" s="97"/>
      <c r="F186" s="97"/>
      <c r="G186" s="158">
        <f t="shared" si="3"/>
        <v>9000</v>
      </c>
      <c r="H186" s="234" t="s">
        <v>545</v>
      </c>
    </row>
    <row r="187" spans="1:8" ht="17.25">
      <c r="A187" s="189" t="s">
        <v>632</v>
      </c>
      <c r="B187" s="96" t="s">
        <v>801</v>
      </c>
      <c r="C187" s="237" t="s">
        <v>527</v>
      </c>
      <c r="D187" s="97">
        <v>30000</v>
      </c>
      <c r="E187" s="97">
        <f>4675.9+4675.9</f>
        <v>9351.8</v>
      </c>
      <c r="F187" s="97"/>
      <c r="G187" s="158">
        <f t="shared" si="3"/>
        <v>20648.2</v>
      </c>
      <c r="H187" s="231" t="s">
        <v>1046</v>
      </c>
    </row>
    <row r="188" spans="1:8" ht="18.75">
      <c r="A188" s="189" t="s">
        <v>632</v>
      </c>
      <c r="B188" s="96" t="s">
        <v>801</v>
      </c>
      <c r="C188" s="230" t="s">
        <v>528</v>
      </c>
      <c r="D188" s="97">
        <v>9000</v>
      </c>
      <c r="E188" s="97">
        <f>1500+1500</f>
        <v>3000</v>
      </c>
      <c r="F188" s="97"/>
      <c r="G188" s="158">
        <f t="shared" si="3"/>
        <v>6000</v>
      </c>
      <c r="H188" s="231" t="s">
        <v>1046</v>
      </c>
    </row>
    <row r="189" spans="1:8" ht="18.75">
      <c r="A189" s="189"/>
      <c r="B189" s="96">
        <v>171</v>
      </c>
      <c r="C189" s="232" t="s">
        <v>529</v>
      </c>
      <c r="D189" s="233">
        <v>9000</v>
      </c>
      <c r="E189" s="97"/>
      <c r="F189" s="97"/>
      <c r="G189" s="158">
        <f t="shared" si="3"/>
        <v>9000</v>
      </c>
      <c r="H189" s="234" t="s">
        <v>545</v>
      </c>
    </row>
    <row r="190" spans="1:8" ht="18.75">
      <c r="A190" s="189" t="s">
        <v>632</v>
      </c>
      <c r="B190" s="96" t="s">
        <v>802</v>
      </c>
      <c r="C190" s="230" t="s">
        <v>57</v>
      </c>
      <c r="D190" s="97">
        <v>9000</v>
      </c>
      <c r="E190" s="97">
        <f>1498+1498</f>
        <v>2996</v>
      </c>
      <c r="F190" s="97"/>
      <c r="G190" s="158">
        <f t="shared" si="3"/>
        <v>6004</v>
      </c>
      <c r="H190" s="231" t="s">
        <v>1046</v>
      </c>
    </row>
    <row r="191" spans="1:8" ht="18.75">
      <c r="A191" s="189" t="s">
        <v>798</v>
      </c>
      <c r="B191" s="96" t="s">
        <v>818</v>
      </c>
      <c r="C191" s="230" t="s">
        <v>71</v>
      </c>
      <c r="D191" s="97">
        <v>9000</v>
      </c>
      <c r="E191" s="97">
        <f>1476+1476.6</f>
        <v>2952.6</v>
      </c>
      <c r="F191" s="97"/>
      <c r="G191" s="158">
        <f t="shared" si="3"/>
        <v>6047.4</v>
      </c>
      <c r="H191" s="231" t="s">
        <v>1046</v>
      </c>
    </row>
    <row r="192" spans="1:8" ht="18.75">
      <c r="A192" s="189" t="s">
        <v>632</v>
      </c>
      <c r="B192" s="96" t="s">
        <v>801</v>
      </c>
      <c r="C192" s="230" t="s">
        <v>530</v>
      </c>
      <c r="D192" s="97">
        <v>21000</v>
      </c>
      <c r="E192" s="97">
        <f>3317+3317</f>
        <v>6634</v>
      </c>
      <c r="F192" s="97"/>
      <c r="G192" s="158">
        <f t="shared" si="3"/>
        <v>14366</v>
      </c>
      <c r="H192" s="231" t="s">
        <v>1046</v>
      </c>
    </row>
    <row r="193" spans="1:8" ht="18.75">
      <c r="A193" s="189"/>
      <c r="B193" s="96">
        <v>175</v>
      </c>
      <c r="C193" s="230" t="s">
        <v>531</v>
      </c>
      <c r="D193" s="97">
        <v>9000</v>
      </c>
      <c r="E193" s="97">
        <f>1476.6+1476.6</f>
        <v>2953.2</v>
      </c>
      <c r="F193" s="97"/>
      <c r="G193" s="158">
        <f t="shared" si="3"/>
        <v>6046.8</v>
      </c>
      <c r="H193" s="231" t="s">
        <v>1046</v>
      </c>
    </row>
    <row r="194" spans="1:8" ht="18.75">
      <c r="A194" s="189" t="s">
        <v>798</v>
      </c>
      <c r="B194" s="96" t="s">
        <v>817</v>
      </c>
      <c r="C194" s="230" t="s">
        <v>532</v>
      </c>
      <c r="D194" s="97">
        <v>9000</v>
      </c>
      <c r="E194" s="97">
        <f>1498+1498</f>
        <v>2996</v>
      </c>
      <c r="F194" s="97"/>
      <c r="G194" s="158">
        <f t="shared" si="3"/>
        <v>6004</v>
      </c>
      <c r="H194" s="231" t="s">
        <v>1046</v>
      </c>
    </row>
    <row r="195" spans="1:8" ht="18.75">
      <c r="A195" s="189" t="s">
        <v>632</v>
      </c>
      <c r="B195" s="96" t="s">
        <v>801</v>
      </c>
      <c r="C195" s="230" t="s">
        <v>533</v>
      </c>
      <c r="D195" s="97">
        <v>12000</v>
      </c>
      <c r="E195" s="97">
        <f>1808.3+1808.3</f>
        <v>3616.6</v>
      </c>
      <c r="F195" s="97"/>
      <c r="G195" s="158">
        <f t="shared" si="3"/>
        <v>8383.4</v>
      </c>
      <c r="H195" s="231" t="s">
        <v>1046</v>
      </c>
    </row>
    <row r="196" spans="1:8" ht="18.75">
      <c r="A196" s="189" t="s">
        <v>1063</v>
      </c>
      <c r="B196" s="96" t="s">
        <v>1064</v>
      </c>
      <c r="C196" s="230" t="s">
        <v>30</v>
      </c>
      <c r="D196" s="97">
        <v>9000</v>
      </c>
      <c r="E196" s="97">
        <f>1476.6+1476.6</f>
        <v>2953.2</v>
      </c>
      <c r="F196" s="97"/>
      <c r="G196" s="158">
        <f t="shared" si="3"/>
        <v>6046.8</v>
      </c>
      <c r="H196" s="231" t="s">
        <v>1046</v>
      </c>
    </row>
    <row r="197" spans="1:8" ht="18.75">
      <c r="A197" s="189"/>
      <c r="B197" s="96">
        <v>179</v>
      </c>
      <c r="C197" s="232" t="s">
        <v>534</v>
      </c>
      <c r="D197" s="233">
        <v>9000</v>
      </c>
      <c r="E197" s="97"/>
      <c r="F197" s="97"/>
      <c r="G197" s="158">
        <f t="shared" si="3"/>
        <v>9000</v>
      </c>
      <c r="H197" s="234" t="s">
        <v>545</v>
      </c>
    </row>
    <row r="198" spans="1:8" ht="18.75">
      <c r="A198" s="189"/>
      <c r="B198" s="96">
        <v>180</v>
      </c>
      <c r="C198" s="230" t="s">
        <v>56</v>
      </c>
      <c r="D198" s="97">
        <v>9000</v>
      </c>
      <c r="E198" s="97">
        <f>1476.6+1476.6</f>
        <v>2953.2</v>
      </c>
      <c r="F198" s="97"/>
      <c r="G198" s="158">
        <f t="shared" si="3"/>
        <v>6046.8</v>
      </c>
      <c r="H198" s="231" t="s">
        <v>1046</v>
      </c>
    </row>
    <row r="199" spans="1:8" ht="18.75">
      <c r="A199" s="189" t="s">
        <v>632</v>
      </c>
      <c r="B199" s="96" t="s">
        <v>802</v>
      </c>
      <c r="C199" s="230" t="s">
        <v>62</v>
      </c>
      <c r="D199" s="97">
        <v>30000</v>
      </c>
      <c r="E199" s="97">
        <f>4815+4815</f>
        <v>9630</v>
      </c>
      <c r="F199" s="97"/>
      <c r="G199" s="158">
        <f t="shared" si="3"/>
        <v>20370</v>
      </c>
      <c r="H199" s="231" t="s">
        <v>1046</v>
      </c>
    </row>
    <row r="200" spans="1:8" ht="18.75">
      <c r="A200" s="189" t="s">
        <v>632</v>
      </c>
      <c r="B200" s="96" t="s">
        <v>801</v>
      </c>
      <c r="C200" s="230" t="s">
        <v>73</v>
      </c>
      <c r="D200" s="97">
        <v>12000</v>
      </c>
      <c r="E200" s="97">
        <f>1808.3+1808.3</f>
        <v>3616.6</v>
      </c>
      <c r="F200" s="97"/>
      <c r="G200" s="158">
        <f t="shared" si="3"/>
        <v>8383.4</v>
      </c>
      <c r="H200" s="231" t="s">
        <v>1046</v>
      </c>
    </row>
    <row r="201" spans="1:8" ht="18.75">
      <c r="A201" s="189"/>
      <c r="B201" s="96">
        <v>183</v>
      </c>
      <c r="C201" s="230" t="s">
        <v>69</v>
      </c>
      <c r="D201" s="97">
        <v>12000</v>
      </c>
      <c r="E201" s="97"/>
      <c r="F201" s="97"/>
      <c r="G201" s="158">
        <f t="shared" si="3"/>
        <v>12000</v>
      </c>
      <c r="H201" s="231" t="s">
        <v>1182</v>
      </c>
    </row>
    <row r="202" spans="1:8" ht="18.75">
      <c r="A202" s="189" t="s">
        <v>632</v>
      </c>
      <c r="B202" s="96" t="s">
        <v>803</v>
      </c>
      <c r="C202" s="230" t="s">
        <v>67</v>
      </c>
      <c r="D202" s="97">
        <v>12000</v>
      </c>
      <c r="E202" s="97">
        <v>1893.9</v>
      </c>
      <c r="F202" s="97"/>
      <c r="G202" s="158">
        <f t="shared" si="3"/>
        <v>10106.1</v>
      </c>
      <c r="H202" s="231"/>
    </row>
    <row r="203" spans="1:8" ht="18.75">
      <c r="A203" s="189"/>
      <c r="B203" s="96">
        <v>185</v>
      </c>
      <c r="C203" s="232" t="s">
        <v>535</v>
      </c>
      <c r="D203" s="233">
        <v>9000</v>
      </c>
      <c r="E203" s="97"/>
      <c r="F203" s="97"/>
      <c r="G203" s="158">
        <f t="shared" si="3"/>
        <v>9000</v>
      </c>
      <c r="H203" s="234" t="s">
        <v>541</v>
      </c>
    </row>
    <row r="204" spans="1:8" ht="18.75">
      <c r="A204" s="189" t="s">
        <v>632</v>
      </c>
      <c r="B204" s="96" t="s">
        <v>803</v>
      </c>
      <c r="C204" s="230" t="s">
        <v>536</v>
      </c>
      <c r="D204" s="97">
        <v>9000</v>
      </c>
      <c r="E204" s="97">
        <f>1476.6+1476.6</f>
        <v>2953.2</v>
      </c>
      <c r="F204" s="97"/>
      <c r="G204" s="158">
        <f t="shared" si="3"/>
        <v>6046.8</v>
      </c>
      <c r="H204" s="231" t="s">
        <v>1046</v>
      </c>
    </row>
    <row r="205" spans="1:8" ht="18.75">
      <c r="A205" s="189" t="s">
        <v>632</v>
      </c>
      <c r="B205" s="96" t="s">
        <v>803</v>
      </c>
      <c r="C205" s="230" t="s">
        <v>68</v>
      </c>
      <c r="D205" s="97">
        <v>12000</v>
      </c>
      <c r="E205" s="97">
        <f>1059.3+1059.3</f>
        <v>2118.6</v>
      </c>
      <c r="F205" s="97"/>
      <c r="G205" s="158">
        <f t="shared" si="3"/>
        <v>9881.4</v>
      </c>
      <c r="H205" s="231" t="s">
        <v>1046</v>
      </c>
    </row>
    <row r="206" spans="1:8" ht="18.75">
      <c r="A206" s="189" t="s">
        <v>798</v>
      </c>
      <c r="B206" s="96" t="s">
        <v>817</v>
      </c>
      <c r="C206" s="230" t="s">
        <v>537</v>
      </c>
      <c r="D206" s="97">
        <v>9000</v>
      </c>
      <c r="E206" s="97">
        <f>749+749</f>
        <v>1498</v>
      </c>
      <c r="F206" s="97"/>
      <c r="G206" s="158">
        <f t="shared" si="3"/>
        <v>7502</v>
      </c>
      <c r="H206" s="231" t="s">
        <v>1046</v>
      </c>
    </row>
    <row r="207" spans="1:8" ht="18.75">
      <c r="A207" s="189" t="s">
        <v>632</v>
      </c>
      <c r="B207" s="96" t="s">
        <v>802</v>
      </c>
      <c r="C207" s="230" t="s">
        <v>538</v>
      </c>
      <c r="D207" s="97">
        <v>9000</v>
      </c>
      <c r="E207" s="97">
        <f>1498+1498</f>
        <v>2996</v>
      </c>
      <c r="F207" s="97"/>
      <c r="G207" s="158">
        <f t="shared" si="3"/>
        <v>6004</v>
      </c>
      <c r="H207" s="231" t="s">
        <v>1046</v>
      </c>
    </row>
    <row r="208" spans="1:8" ht="18.75">
      <c r="A208" s="189" t="s">
        <v>632</v>
      </c>
      <c r="B208" s="96" t="s">
        <v>803</v>
      </c>
      <c r="C208" s="230" t="s">
        <v>70</v>
      </c>
      <c r="D208" s="97">
        <v>9000</v>
      </c>
      <c r="E208" s="97">
        <f>1476.6+1476.6</f>
        <v>2953.2</v>
      </c>
      <c r="F208" s="97"/>
      <c r="G208" s="158">
        <f t="shared" si="3"/>
        <v>6046.8</v>
      </c>
      <c r="H208" s="231" t="s">
        <v>1046</v>
      </c>
    </row>
    <row r="209" spans="1:8" ht="18.75">
      <c r="A209" s="189" t="s">
        <v>632</v>
      </c>
      <c r="B209" s="96" t="s">
        <v>803</v>
      </c>
      <c r="C209" s="230" t="s">
        <v>94</v>
      </c>
      <c r="D209" s="97">
        <v>12000</v>
      </c>
      <c r="E209" s="97">
        <f>1166.3+1166.3</f>
        <v>2332.6</v>
      </c>
      <c r="F209" s="97"/>
      <c r="G209" s="158">
        <f t="shared" si="3"/>
        <v>9667.4</v>
      </c>
      <c r="H209" s="231" t="s">
        <v>1046</v>
      </c>
    </row>
    <row r="210" spans="1:8" ht="18.75">
      <c r="A210" s="189"/>
      <c r="B210" s="96">
        <v>192</v>
      </c>
      <c r="C210" s="230" t="s">
        <v>539</v>
      </c>
      <c r="D210" s="97">
        <v>12000</v>
      </c>
      <c r="E210" s="97"/>
      <c r="F210" s="97"/>
      <c r="G210" s="158">
        <f t="shared" si="3"/>
        <v>12000</v>
      </c>
      <c r="H210" s="231" t="s">
        <v>1183</v>
      </c>
    </row>
    <row r="211" spans="1:8" ht="18.75">
      <c r="A211" s="189" t="s">
        <v>632</v>
      </c>
      <c r="B211" s="96" t="s">
        <v>802</v>
      </c>
      <c r="C211" s="230" t="s">
        <v>540</v>
      </c>
      <c r="D211" s="97">
        <v>12000</v>
      </c>
      <c r="E211" s="97">
        <f>1926+1926</f>
        <v>3852</v>
      </c>
      <c r="F211" s="97"/>
      <c r="G211" s="158"/>
      <c r="H211" s="231" t="s">
        <v>1046</v>
      </c>
    </row>
    <row r="212" spans="1:8" ht="18.75">
      <c r="A212" s="189"/>
      <c r="B212" s="96"/>
      <c r="C212" s="273"/>
      <c r="D212" s="97"/>
      <c r="E212" s="97"/>
      <c r="F212" s="97"/>
      <c r="G212" s="158"/>
      <c r="H212" s="231"/>
    </row>
    <row r="213" spans="1:8" ht="18.75">
      <c r="A213" s="189"/>
      <c r="B213" s="96"/>
      <c r="C213" s="273"/>
      <c r="D213" s="97"/>
      <c r="E213" s="97"/>
      <c r="F213" s="97"/>
      <c r="G213" s="158"/>
      <c r="H213" s="231"/>
    </row>
    <row r="214" spans="1:8" ht="17.25">
      <c r="A214" s="189"/>
      <c r="B214" s="96"/>
      <c r="C214" s="50"/>
      <c r="D214" s="97"/>
      <c r="E214" s="97"/>
      <c r="F214" s="97"/>
      <c r="G214" s="158"/>
      <c r="H214" s="81"/>
    </row>
    <row r="215" spans="1:8" ht="17.25">
      <c r="A215" s="189"/>
      <c r="B215" s="103"/>
      <c r="C215" s="197"/>
      <c r="D215" s="143"/>
      <c r="E215" s="97"/>
      <c r="F215" s="97"/>
      <c r="G215" s="158"/>
      <c r="H215" s="159"/>
    </row>
    <row r="216" spans="1:8" ht="18" thickBot="1">
      <c r="A216" s="114"/>
      <c r="B216" s="152"/>
      <c r="C216" s="140" t="s">
        <v>99</v>
      </c>
      <c r="D216" s="179">
        <f>SUM(D9:D215)</f>
        <v>2271000</v>
      </c>
      <c r="E216" s="179">
        <f>SUM(E7:E215)</f>
        <v>844358.9599999993</v>
      </c>
      <c r="F216" s="179">
        <f>SUM(F7:F215)</f>
        <v>0</v>
      </c>
      <c r="G216" s="263">
        <f>D216-E216-F216</f>
        <v>1426641.0400000007</v>
      </c>
      <c r="H216" s="100"/>
    </row>
    <row r="217" spans="4:7" ht="18" thickTop="1">
      <c r="D217" s="146"/>
      <c r="F217" s="186"/>
      <c r="G217" s="260"/>
    </row>
    <row r="218" spans="4:6" ht="17.25">
      <c r="D218" s="146"/>
      <c r="E218" s="141"/>
      <c r="F218" s="173"/>
    </row>
    <row r="219" spans="4:5" ht="17.25">
      <c r="D219" s="146"/>
      <c r="E219" s="141"/>
    </row>
    <row r="220" spans="3:5" ht="17.25">
      <c r="C220" s="173"/>
      <c r="E220" s="141"/>
    </row>
    <row r="221" spans="3:5" ht="17.25">
      <c r="C221" s="173"/>
      <c r="E221" s="173"/>
    </row>
    <row r="222" spans="5:6" ht="17.25">
      <c r="E222" s="148"/>
      <c r="F222" s="141"/>
    </row>
    <row r="223" spans="2:7" ht="17.25">
      <c r="B223" s="147"/>
      <c r="C223" s="155"/>
      <c r="D223" s="180"/>
      <c r="E223" s="181"/>
      <c r="G223" s="264"/>
    </row>
    <row r="224" spans="2:5" ht="17.25">
      <c r="B224" s="147"/>
      <c r="C224" s="147"/>
      <c r="D224" s="149"/>
      <c r="E224" s="148"/>
    </row>
    <row r="225" spans="2:5" ht="17.25">
      <c r="B225" s="147"/>
      <c r="C225" s="147"/>
      <c r="D225" s="149"/>
      <c r="E225" s="148"/>
    </row>
    <row r="226" spans="2:5" ht="17.25">
      <c r="B226" s="147"/>
      <c r="C226" s="147"/>
      <c r="D226" s="149"/>
      <c r="E226" s="148"/>
    </row>
    <row r="227" spans="2:5" ht="17.25">
      <c r="B227" s="147"/>
      <c r="C227" s="147"/>
      <c r="D227" s="183"/>
      <c r="E227" s="155"/>
    </row>
    <row r="228" spans="2:5" ht="17.25">
      <c r="B228" s="147"/>
      <c r="C228" s="147"/>
      <c r="D228" s="147"/>
      <c r="E228" s="148"/>
    </row>
    <row r="229" spans="2:5" ht="17.25">
      <c r="B229" s="147"/>
      <c r="C229" s="147"/>
      <c r="D229" s="147"/>
      <c r="E229" s="155"/>
    </row>
  </sheetData>
  <sheetProtection/>
  <mergeCells count="2">
    <mergeCell ref="A2:H2"/>
    <mergeCell ref="A3:H3"/>
  </mergeCells>
  <printOptions/>
  <pageMargins left="0.31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76"/>
  <sheetViews>
    <sheetView zoomScalePageLayoutView="0" workbookViewId="0" topLeftCell="A1">
      <selection activeCell="K37" sqref="K1:K16384"/>
    </sheetView>
  </sheetViews>
  <sheetFormatPr defaultColWidth="9.140625" defaultRowHeight="12.75"/>
  <cols>
    <col min="1" max="1" width="8.140625" style="28" customWidth="1"/>
    <col min="2" max="2" width="7.8515625" style="84" bestFit="1" customWidth="1"/>
    <col min="3" max="3" width="33.00390625" style="1" customWidth="1"/>
    <col min="4" max="4" width="10.7109375" style="84" customWidth="1"/>
    <col min="5" max="5" width="11.140625" style="84" customWidth="1"/>
    <col min="6" max="6" width="9.7109375" style="84" customWidth="1"/>
    <col min="7" max="7" width="11.8515625" style="84" customWidth="1"/>
    <col min="8" max="8" width="9.7109375" style="84" customWidth="1"/>
    <col min="9" max="9" width="9.8515625" style="146" bestFit="1" customWidth="1"/>
    <col min="10" max="10" width="9.140625" style="84" customWidth="1"/>
    <col min="11" max="11" width="11.8515625" style="84" customWidth="1"/>
    <col min="12" max="12" width="11.28125" style="84" customWidth="1"/>
    <col min="13" max="13" width="11.00390625" style="84" customWidth="1"/>
    <col min="14" max="16384" width="9.140625" style="84" customWidth="1"/>
  </cols>
  <sheetData>
    <row r="2" spans="1:8" ht="17.25">
      <c r="A2" s="285" t="s">
        <v>186</v>
      </c>
      <c r="B2" s="285"/>
      <c r="C2" s="285"/>
      <c r="D2" s="285"/>
      <c r="E2" s="285"/>
      <c r="F2" s="285"/>
      <c r="G2" s="285"/>
      <c r="H2" s="285"/>
    </row>
    <row r="3" spans="1:8" ht="17.25">
      <c r="A3" s="285" t="s">
        <v>1025</v>
      </c>
      <c r="B3" s="285"/>
      <c r="C3" s="285"/>
      <c r="D3" s="285"/>
      <c r="E3" s="285"/>
      <c r="F3" s="285"/>
      <c r="G3" s="285"/>
      <c r="H3" s="285"/>
    </row>
    <row r="4" spans="1:8" ht="18.75">
      <c r="A4" s="107" t="s">
        <v>107</v>
      </c>
      <c r="B4" s="83"/>
      <c r="C4" s="69"/>
      <c r="D4" s="83"/>
      <c r="E4" s="161"/>
      <c r="F4" s="83"/>
      <c r="G4" s="178" t="s">
        <v>5</v>
      </c>
      <c r="H4" s="178" t="s">
        <v>195</v>
      </c>
    </row>
    <row r="5" spans="1:8" ht="18.75">
      <c r="A5" s="188" t="s">
        <v>16</v>
      </c>
      <c r="B5" s="165" t="s">
        <v>12</v>
      </c>
      <c r="C5" s="71" t="s">
        <v>4</v>
      </c>
      <c r="D5" s="88" t="s">
        <v>15</v>
      </c>
      <c r="E5" s="88" t="s">
        <v>1</v>
      </c>
      <c r="F5" s="88" t="s">
        <v>32</v>
      </c>
      <c r="G5" s="89" t="s">
        <v>2</v>
      </c>
      <c r="H5" s="87" t="s">
        <v>3</v>
      </c>
    </row>
    <row r="6" spans="1:8" ht="18.75">
      <c r="A6" s="111"/>
      <c r="B6" s="90"/>
      <c r="C6" s="74"/>
      <c r="D6" s="92" t="s">
        <v>0</v>
      </c>
      <c r="E6" s="92"/>
      <c r="F6" s="92" t="s">
        <v>33</v>
      </c>
      <c r="G6" s="93"/>
      <c r="H6" s="167"/>
    </row>
    <row r="7" spans="1:8" ht="18.75">
      <c r="A7" s="189" t="s">
        <v>356</v>
      </c>
      <c r="B7" s="96" t="s">
        <v>375</v>
      </c>
      <c r="C7" s="227" t="s">
        <v>376</v>
      </c>
      <c r="D7" s="99">
        <v>1717000</v>
      </c>
      <c r="E7" s="99"/>
      <c r="F7" s="99"/>
      <c r="G7" s="219">
        <f>D7</f>
        <v>1717000</v>
      </c>
      <c r="H7" s="81" t="s">
        <v>294</v>
      </c>
    </row>
    <row r="8" spans="1:8" ht="18.75">
      <c r="A8" s="189"/>
      <c r="B8" s="96"/>
      <c r="C8" s="227"/>
      <c r="D8" s="99"/>
      <c r="E8" s="99"/>
      <c r="F8" s="99"/>
      <c r="G8" s="98"/>
      <c r="H8" s="100"/>
    </row>
    <row r="9" spans="1:8" ht="18.75">
      <c r="A9" s="189" t="s">
        <v>795</v>
      </c>
      <c r="B9" s="96" t="s">
        <v>809</v>
      </c>
      <c r="C9" s="227" t="s">
        <v>377</v>
      </c>
      <c r="D9" s="99">
        <v>37500</v>
      </c>
      <c r="E9" s="99">
        <f>15000</f>
        <v>15000</v>
      </c>
      <c r="F9" s="99"/>
      <c r="G9" s="98">
        <f>D9-E9</f>
        <v>22500</v>
      </c>
      <c r="H9" s="100"/>
    </row>
    <row r="10" spans="1:11" ht="18.75">
      <c r="A10" s="189" t="s">
        <v>743</v>
      </c>
      <c r="B10" s="96" t="s">
        <v>762</v>
      </c>
      <c r="C10" s="227" t="s">
        <v>378</v>
      </c>
      <c r="D10" s="99">
        <v>3000</v>
      </c>
      <c r="E10" s="99">
        <f>1200</f>
        <v>1200</v>
      </c>
      <c r="F10" s="99"/>
      <c r="G10" s="98">
        <f aca="true" t="shared" si="0" ref="G10:G43">D10-E10</f>
        <v>1800</v>
      </c>
      <c r="H10" s="81"/>
      <c r="K10" s="147"/>
    </row>
    <row r="11" spans="1:11" ht="18.75">
      <c r="A11" s="189" t="s">
        <v>974</v>
      </c>
      <c r="B11" s="96" t="s">
        <v>983</v>
      </c>
      <c r="C11" s="227" t="s">
        <v>379</v>
      </c>
      <c r="D11" s="99">
        <v>5000</v>
      </c>
      <c r="E11" s="99">
        <v>1600</v>
      </c>
      <c r="F11" s="143"/>
      <c r="G11" s="98">
        <f t="shared" si="0"/>
        <v>3400</v>
      </c>
      <c r="H11" s="199"/>
      <c r="K11" s="147"/>
    </row>
    <row r="12" spans="1:11" ht="18.75">
      <c r="A12" s="189" t="s">
        <v>640</v>
      </c>
      <c r="B12" s="103" t="s">
        <v>697</v>
      </c>
      <c r="C12" s="227" t="s">
        <v>380</v>
      </c>
      <c r="D12" s="99">
        <v>60000</v>
      </c>
      <c r="E12" s="99">
        <v>23355</v>
      </c>
      <c r="F12" s="143"/>
      <c r="G12" s="98">
        <f t="shared" si="0"/>
        <v>36645</v>
      </c>
      <c r="H12" s="199"/>
      <c r="K12" s="147"/>
    </row>
    <row r="13" spans="1:11" ht="18.75">
      <c r="A13" s="189"/>
      <c r="B13" s="96"/>
      <c r="C13" s="227" t="s">
        <v>381</v>
      </c>
      <c r="D13" s="99">
        <v>7500</v>
      </c>
      <c r="E13" s="99"/>
      <c r="F13" s="143"/>
      <c r="G13" s="98">
        <f t="shared" si="0"/>
        <v>7500</v>
      </c>
      <c r="H13" s="199"/>
      <c r="K13" s="147"/>
    </row>
    <row r="14" spans="1:11" ht="18.75">
      <c r="A14" s="189" t="s">
        <v>838</v>
      </c>
      <c r="B14" s="103" t="s">
        <v>845</v>
      </c>
      <c r="C14" s="227" t="s">
        <v>1086</v>
      </c>
      <c r="D14" s="99">
        <v>84000</v>
      </c>
      <c r="E14" s="99">
        <f>17760+17640+14715+15960</f>
        <v>66075</v>
      </c>
      <c r="F14" s="143"/>
      <c r="G14" s="98">
        <f t="shared" si="0"/>
        <v>17925</v>
      </c>
      <c r="H14" s="199" t="s">
        <v>1087</v>
      </c>
      <c r="K14" s="147"/>
    </row>
    <row r="15" spans="1:11" ht="18.75">
      <c r="A15" s="189" t="s">
        <v>640</v>
      </c>
      <c r="B15" s="103" t="s">
        <v>698</v>
      </c>
      <c r="C15" s="227" t="s">
        <v>382</v>
      </c>
      <c r="D15" s="99">
        <v>82500</v>
      </c>
      <c r="E15" s="99">
        <v>33000</v>
      </c>
      <c r="F15" s="143"/>
      <c r="G15" s="98">
        <f t="shared" si="0"/>
        <v>49500</v>
      </c>
      <c r="H15" s="199"/>
      <c r="K15" s="147"/>
    </row>
    <row r="16" spans="1:11" ht="18.75">
      <c r="A16" s="189" t="s">
        <v>993</v>
      </c>
      <c r="B16" s="103" t="s">
        <v>999</v>
      </c>
      <c r="C16" s="228" t="s">
        <v>383</v>
      </c>
      <c r="D16" s="99">
        <v>113500</v>
      </c>
      <c r="E16" s="99">
        <v>45400</v>
      </c>
      <c r="F16" s="143"/>
      <c r="G16" s="98">
        <f t="shared" si="0"/>
        <v>68100</v>
      </c>
      <c r="H16" s="199"/>
      <c r="K16" s="147"/>
    </row>
    <row r="17" spans="1:11" ht="18.75">
      <c r="A17" s="189" t="s">
        <v>795</v>
      </c>
      <c r="B17" s="96" t="s">
        <v>811</v>
      </c>
      <c r="C17" s="228" t="s">
        <v>155</v>
      </c>
      <c r="D17" s="99">
        <v>42000</v>
      </c>
      <c r="E17" s="99">
        <v>16800</v>
      </c>
      <c r="F17" s="143"/>
      <c r="G17" s="98">
        <f t="shared" si="0"/>
        <v>25200</v>
      </c>
      <c r="H17" s="199"/>
      <c r="K17" s="147"/>
    </row>
    <row r="18" spans="1:11" ht="18.75">
      <c r="A18" s="189" t="s">
        <v>1037</v>
      </c>
      <c r="B18" s="103" t="s">
        <v>1043</v>
      </c>
      <c r="C18" s="228" t="s">
        <v>384</v>
      </c>
      <c r="D18" s="99">
        <v>46500</v>
      </c>
      <c r="E18" s="99">
        <v>18600</v>
      </c>
      <c r="F18" s="143"/>
      <c r="G18" s="98">
        <f t="shared" si="0"/>
        <v>27900</v>
      </c>
      <c r="H18" s="199"/>
      <c r="K18" s="147"/>
    </row>
    <row r="19" spans="1:11" ht="18.75">
      <c r="A19" s="189" t="s">
        <v>960</v>
      </c>
      <c r="B19" s="103" t="s">
        <v>961</v>
      </c>
      <c r="C19" s="228" t="s">
        <v>98</v>
      </c>
      <c r="D19" s="99">
        <v>28500</v>
      </c>
      <c r="E19" s="99">
        <v>11400</v>
      </c>
      <c r="F19" s="143"/>
      <c r="G19" s="98">
        <f t="shared" si="0"/>
        <v>17100</v>
      </c>
      <c r="H19" s="199"/>
      <c r="K19" s="147"/>
    </row>
    <row r="20" spans="1:11" ht="18.75">
      <c r="A20" s="189" t="s">
        <v>669</v>
      </c>
      <c r="B20" s="103" t="s">
        <v>671</v>
      </c>
      <c r="C20" s="228" t="s">
        <v>385</v>
      </c>
      <c r="D20" s="99">
        <v>22500</v>
      </c>
      <c r="E20" s="99">
        <v>9000</v>
      </c>
      <c r="F20" s="143"/>
      <c r="G20" s="98">
        <f t="shared" si="0"/>
        <v>13500</v>
      </c>
      <c r="H20" s="199"/>
      <c r="K20" s="147"/>
    </row>
    <row r="21" spans="1:11" ht="18.75">
      <c r="A21" s="189" t="s">
        <v>640</v>
      </c>
      <c r="B21" s="103" t="s">
        <v>694</v>
      </c>
      <c r="C21" s="228" t="s">
        <v>386</v>
      </c>
      <c r="D21" s="99">
        <v>7000</v>
      </c>
      <c r="E21" s="99">
        <v>3200</v>
      </c>
      <c r="F21" s="143"/>
      <c r="G21" s="98">
        <f t="shared" si="0"/>
        <v>3800</v>
      </c>
      <c r="H21" s="199"/>
      <c r="K21" s="147"/>
    </row>
    <row r="22" spans="1:11" ht="18.75">
      <c r="A22" s="189" t="s">
        <v>821</v>
      </c>
      <c r="B22" s="103" t="s">
        <v>833</v>
      </c>
      <c r="C22" s="228" t="s">
        <v>387</v>
      </c>
      <c r="D22" s="99">
        <v>45000</v>
      </c>
      <c r="E22" s="99">
        <v>18000</v>
      </c>
      <c r="F22" s="143"/>
      <c r="G22" s="98">
        <f t="shared" si="0"/>
        <v>27000</v>
      </c>
      <c r="H22" s="199"/>
      <c r="K22" s="147"/>
    </row>
    <row r="23" spans="1:11" ht="18.75">
      <c r="A23" s="189" t="s">
        <v>636</v>
      </c>
      <c r="B23" s="103" t="s">
        <v>688</v>
      </c>
      <c r="C23" s="228" t="s">
        <v>388</v>
      </c>
      <c r="D23" s="99">
        <v>48000</v>
      </c>
      <c r="E23" s="99">
        <v>18960</v>
      </c>
      <c r="F23" s="143"/>
      <c r="G23" s="98">
        <f t="shared" si="0"/>
        <v>29040</v>
      </c>
      <c r="H23" s="199"/>
      <c r="K23" s="147"/>
    </row>
    <row r="24" spans="1:11" ht="18.75">
      <c r="A24" s="189" t="s">
        <v>636</v>
      </c>
      <c r="B24" s="103" t="s">
        <v>686</v>
      </c>
      <c r="C24" s="228" t="s">
        <v>104</v>
      </c>
      <c r="D24" s="99">
        <v>37500</v>
      </c>
      <c r="E24" s="99">
        <v>15000</v>
      </c>
      <c r="F24" s="143"/>
      <c r="G24" s="98">
        <f t="shared" si="0"/>
        <v>22500</v>
      </c>
      <c r="H24" s="199"/>
      <c r="K24" s="147"/>
    </row>
    <row r="25" spans="1:11" ht="18.75">
      <c r="A25" s="189" t="s">
        <v>993</v>
      </c>
      <c r="B25" s="103" t="s">
        <v>1004</v>
      </c>
      <c r="C25" s="228" t="s">
        <v>154</v>
      </c>
      <c r="D25" s="99">
        <v>15000</v>
      </c>
      <c r="E25" s="99">
        <v>6000</v>
      </c>
      <c r="F25" s="143"/>
      <c r="G25" s="98">
        <f t="shared" si="0"/>
        <v>9000</v>
      </c>
      <c r="H25" s="199"/>
      <c r="K25" s="147"/>
    </row>
    <row r="26" spans="1:11" ht="18.75">
      <c r="A26" s="189" t="s">
        <v>743</v>
      </c>
      <c r="B26" s="103" t="s">
        <v>753</v>
      </c>
      <c r="C26" s="228" t="s">
        <v>389</v>
      </c>
      <c r="D26" s="99">
        <v>18000</v>
      </c>
      <c r="E26" s="99">
        <f>7200</f>
        <v>7200</v>
      </c>
      <c r="F26" s="143"/>
      <c r="G26" s="98">
        <f t="shared" si="0"/>
        <v>10800</v>
      </c>
      <c r="H26" s="199"/>
      <c r="K26" s="147"/>
    </row>
    <row r="27" spans="1:11" ht="18.75">
      <c r="A27" s="189"/>
      <c r="B27" s="103"/>
      <c r="C27" s="228" t="s">
        <v>390</v>
      </c>
      <c r="D27" s="99">
        <v>42000</v>
      </c>
      <c r="E27" s="99"/>
      <c r="F27" s="143"/>
      <c r="G27" s="98">
        <f t="shared" si="0"/>
        <v>42000</v>
      </c>
      <c r="H27" s="199"/>
      <c r="K27" s="147"/>
    </row>
    <row r="28" spans="1:11" ht="18.75">
      <c r="A28" s="189" t="s">
        <v>795</v>
      </c>
      <c r="B28" s="96" t="s">
        <v>810</v>
      </c>
      <c r="C28" s="228" t="s">
        <v>391</v>
      </c>
      <c r="D28" s="99">
        <v>66000</v>
      </c>
      <c r="E28" s="99">
        <v>27060</v>
      </c>
      <c r="F28" s="143"/>
      <c r="G28" s="98">
        <f t="shared" si="0"/>
        <v>38940</v>
      </c>
      <c r="H28" s="199"/>
      <c r="K28" s="147"/>
    </row>
    <row r="29" spans="1:11" ht="18.75">
      <c r="A29" s="189" t="s">
        <v>718</v>
      </c>
      <c r="B29" s="103" t="s">
        <v>719</v>
      </c>
      <c r="C29" s="228" t="s">
        <v>392</v>
      </c>
      <c r="D29" s="99">
        <v>48000</v>
      </c>
      <c r="E29" s="99">
        <v>19125</v>
      </c>
      <c r="F29" s="143"/>
      <c r="G29" s="98">
        <f t="shared" si="0"/>
        <v>28875</v>
      </c>
      <c r="H29" s="199"/>
      <c r="K29" s="147"/>
    </row>
    <row r="30" spans="1:11" ht="18.75">
      <c r="A30" s="189" t="s">
        <v>640</v>
      </c>
      <c r="B30" s="103" t="s">
        <v>695</v>
      </c>
      <c r="C30" s="228" t="s">
        <v>156</v>
      </c>
      <c r="D30" s="99">
        <v>15000</v>
      </c>
      <c r="E30" s="99">
        <v>6450</v>
      </c>
      <c r="F30" s="143"/>
      <c r="G30" s="98">
        <f t="shared" si="0"/>
        <v>8550</v>
      </c>
      <c r="H30" s="199"/>
      <c r="K30" s="147"/>
    </row>
    <row r="31" spans="1:11" ht="18.75">
      <c r="A31" s="189" t="s">
        <v>640</v>
      </c>
      <c r="B31" s="103" t="s">
        <v>696</v>
      </c>
      <c r="C31" s="228" t="s">
        <v>393</v>
      </c>
      <c r="D31" s="99">
        <v>15000</v>
      </c>
      <c r="E31" s="99">
        <v>6000</v>
      </c>
      <c r="F31" s="143"/>
      <c r="G31" s="98">
        <f t="shared" si="0"/>
        <v>9000</v>
      </c>
      <c r="H31" s="199"/>
      <c r="K31" s="147"/>
    </row>
    <row r="32" spans="1:11" ht="18.75">
      <c r="A32" s="189" t="s">
        <v>838</v>
      </c>
      <c r="B32" s="103" t="s">
        <v>850</v>
      </c>
      <c r="C32" s="228" t="s">
        <v>41</v>
      </c>
      <c r="D32" s="104">
        <v>18000</v>
      </c>
      <c r="E32" s="104">
        <v>8460</v>
      </c>
      <c r="F32" s="143"/>
      <c r="G32" s="98">
        <f t="shared" si="0"/>
        <v>9540</v>
      </c>
      <c r="H32" s="199"/>
      <c r="K32" s="147"/>
    </row>
    <row r="33" spans="1:11" ht="18.75">
      <c r="A33" s="189" t="s">
        <v>743</v>
      </c>
      <c r="B33" s="103" t="s">
        <v>754</v>
      </c>
      <c r="C33" s="228" t="s">
        <v>100</v>
      </c>
      <c r="D33" s="104">
        <v>49500</v>
      </c>
      <c r="E33" s="104">
        <f>19800</f>
        <v>19800</v>
      </c>
      <c r="F33" s="143"/>
      <c r="G33" s="98">
        <f t="shared" si="0"/>
        <v>29700</v>
      </c>
      <c r="H33" s="199"/>
      <c r="K33" s="147"/>
    </row>
    <row r="34" spans="1:11" ht="18.75">
      <c r="A34" s="189" t="s">
        <v>993</v>
      </c>
      <c r="B34" s="103" t="s">
        <v>1003</v>
      </c>
      <c r="C34" s="228" t="s">
        <v>394</v>
      </c>
      <c r="D34" s="104">
        <v>83000</v>
      </c>
      <c r="E34" s="104">
        <v>28315</v>
      </c>
      <c r="F34" s="143"/>
      <c r="G34" s="98">
        <f t="shared" si="0"/>
        <v>54685</v>
      </c>
      <c r="H34" s="199"/>
      <c r="K34" s="147"/>
    </row>
    <row r="35" spans="1:11" ht="18.75">
      <c r="A35" s="189" t="s">
        <v>821</v>
      </c>
      <c r="B35" s="103" t="s">
        <v>830</v>
      </c>
      <c r="C35" s="228" t="s">
        <v>395</v>
      </c>
      <c r="D35" s="104">
        <v>170000</v>
      </c>
      <c r="E35" s="104">
        <v>66800</v>
      </c>
      <c r="F35" s="143"/>
      <c r="G35" s="98">
        <f t="shared" si="0"/>
        <v>103200</v>
      </c>
      <c r="H35" s="199"/>
      <c r="K35" s="147"/>
    </row>
    <row r="36" spans="1:11" ht="18.75">
      <c r="A36" s="189" t="s">
        <v>669</v>
      </c>
      <c r="B36" s="103" t="s">
        <v>670</v>
      </c>
      <c r="C36" s="228" t="s">
        <v>396</v>
      </c>
      <c r="D36" s="104">
        <v>25500</v>
      </c>
      <c r="E36" s="104">
        <f>10200</f>
        <v>10200</v>
      </c>
      <c r="F36" s="143"/>
      <c r="G36" s="98">
        <f t="shared" si="0"/>
        <v>15300</v>
      </c>
      <c r="H36" s="199"/>
      <c r="K36" s="147"/>
    </row>
    <row r="37" spans="1:11" ht="18.75">
      <c r="A37" s="189" t="s">
        <v>640</v>
      </c>
      <c r="B37" s="103" t="s">
        <v>716</v>
      </c>
      <c r="C37" s="228" t="s">
        <v>397</v>
      </c>
      <c r="D37" s="104">
        <v>12000</v>
      </c>
      <c r="E37" s="104">
        <v>7320</v>
      </c>
      <c r="F37" s="143"/>
      <c r="G37" s="98">
        <f t="shared" si="0"/>
        <v>4680</v>
      </c>
      <c r="H37" s="199"/>
      <c r="K37" s="147"/>
    </row>
    <row r="38" spans="1:11" ht="18.75">
      <c r="A38" s="189" t="s">
        <v>958</v>
      </c>
      <c r="B38" s="103" t="s">
        <v>959</v>
      </c>
      <c r="C38" s="228" t="s">
        <v>398</v>
      </c>
      <c r="D38" s="104">
        <v>75000</v>
      </c>
      <c r="E38" s="104">
        <v>30000</v>
      </c>
      <c r="F38" s="143"/>
      <c r="G38" s="98">
        <f t="shared" si="0"/>
        <v>45000</v>
      </c>
      <c r="H38" s="199"/>
      <c r="K38" s="147"/>
    </row>
    <row r="39" spans="1:11" ht="18.75">
      <c r="A39" s="189"/>
      <c r="B39" s="103"/>
      <c r="C39" s="228" t="s">
        <v>399</v>
      </c>
      <c r="D39" s="104">
        <v>93000</v>
      </c>
      <c r="E39" s="187"/>
      <c r="F39" s="143"/>
      <c r="G39" s="98">
        <f t="shared" si="0"/>
        <v>93000</v>
      </c>
      <c r="H39" s="199"/>
      <c r="K39" s="147"/>
    </row>
    <row r="40" spans="1:11" ht="18.75">
      <c r="A40" s="189" t="s">
        <v>1022</v>
      </c>
      <c r="B40" s="103" t="s">
        <v>1044</v>
      </c>
      <c r="C40" s="228" t="s">
        <v>40</v>
      </c>
      <c r="D40" s="104">
        <v>203000</v>
      </c>
      <c r="E40" s="104">
        <v>79130</v>
      </c>
      <c r="F40" s="143"/>
      <c r="G40" s="98">
        <f t="shared" si="0"/>
        <v>123870</v>
      </c>
      <c r="H40" s="199"/>
      <c r="K40" s="147"/>
    </row>
    <row r="41" spans="1:11" ht="18.75">
      <c r="A41" s="189" t="s">
        <v>743</v>
      </c>
      <c r="B41" s="103" t="s">
        <v>765</v>
      </c>
      <c r="C41" s="228" t="s">
        <v>400</v>
      </c>
      <c r="D41" s="104">
        <v>66000</v>
      </c>
      <c r="E41" s="104">
        <f>26000</f>
        <v>26000</v>
      </c>
      <c r="F41" s="143"/>
      <c r="G41" s="98">
        <f t="shared" si="0"/>
        <v>40000</v>
      </c>
      <c r="H41" s="199"/>
      <c r="K41" s="147"/>
    </row>
    <row r="42" spans="1:11" ht="18.75">
      <c r="A42" s="189" t="s">
        <v>636</v>
      </c>
      <c r="B42" s="103" t="s">
        <v>687</v>
      </c>
      <c r="C42" s="228" t="s">
        <v>401</v>
      </c>
      <c r="D42" s="104">
        <v>33000</v>
      </c>
      <c r="E42" s="104">
        <v>13200</v>
      </c>
      <c r="F42" s="143"/>
      <c r="G42" s="98">
        <f t="shared" si="0"/>
        <v>19800</v>
      </c>
      <c r="H42" s="199"/>
      <c r="K42" s="147"/>
    </row>
    <row r="43" spans="1:11" ht="18.75">
      <c r="A43" s="189"/>
      <c r="B43" s="103"/>
      <c r="C43" s="228"/>
      <c r="D43" s="104"/>
      <c r="E43" s="104"/>
      <c r="F43" s="97"/>
      <c r="G43" s="98">
        <f t="shared" si="0"/>
        <v>0</v>
      </c>
      <c r="H43" s="199"/>
      <c r="K43" s="147"/>
    </row>
    <row r="44" spans="1:11" ht="18.75">
      <c r="A44" s="189" t="s">
        <v>356</v>
      </c>
      <c r="B44" s="96" t="s">
        <v>375</v>
      </c>
      <c r="C44" s="228" t="s">
        <v>402</v>
      </c>
      <c r="D44" s="104">
        <v>100000</v>
      </c>
      <c r="E44" s="104"/>
      <c r="F44" s="97"/>
      <c r="G44" s="98">
        <f>D44</f>
        <v>100000</v>
      </c>
      <c r="H44" s="199"/>
      <c r="K44" s="147"/>
    </row>
    <row r="45" spans="1:11" ht="18.75">
      <c r="A45" s="189" t="s">
        <v>864</v>
      </c>
      <c r="B45" s="103" t="s">
        <v>884</v>
      </c>
      <c r="C45" s="228" t="s">
        <v>885</v>
      </c>
      <c r="D45" s="104"/>
      <c r="E45" s="104">
        <v>2440</v>
      </c>
      <c r="F45" s="97"/>
      <c r="G45" s="98">
        <f aca="true" t="shared" si="1" ref="G45:G51">G44-E45</f>
        <v>97560</v>
      </c>
      <c r="H45" s="199"/>
      <c r="K45" s="147"/>
    </row>
    <row r="46" spans="1:11" ht="18.75">
      <c r="A46" s="189"/>
      <c r="B46" s="103" t="s">
        <v>918</v>
      </c>
      <c r="C46" s="228" t="s">
        <v>917</v>
      </c>
      <c r="D46" s="104"/>
      <c r="E46" s="104">
        <v>4110</v>
      </c>
      <c r="F46" s="97"/>
      <c r="G46" s="98">
        <f t="shared" si="1"/>
        <v>93450</v>
      </c>
      <c r="H46" s="199"/>
      <c r="K46" s="147"/>
    </row>
    <row r="47" spans="1:11" ht="18.75">
      <c r="A47" s="189"/>
      <c r="B47" s="103" t="s">
        <v>919</v>
      </c>
      <c r="C47" s="228" t="s">
        <v>885</v>
      </c>
      <c r="D47" s="104"/>
      <c r="E47" s="104">
        <v>6710</v>
      </c>
      <c r="F47" s="97"/>
      <c r="G47" s="98">
        <f t="shared" si="1"/>
        <v>86740</v>
      </c>
      <c r="H47" s="199"/>
      <c r="K47" s="147"/>
    </row>
    <row r="48" spans="1:11" ht="18.75">
      <c r="A48" s="189" t="s">
        <v>1022</v>
      </c>
      <c r="B48" s="103" t="s">
        <v>1045</v>
      </c>
      <c r="C48" s="228" t="s">
        <v>764</v>
      </c>
      <c r="D48" s="104"/>
      <c r="E48" s="104">
        <v>8334</v>
      </c>
      <c r="F48" s="97"/>
      <c r="G48" s="98">
        <f t="shared" si="1"/>
        <v>78406</v>
      </c>
      <c r="H48" s="199"/>
      <c r="K48" s="147"/>
    </row>
    <row r="49" spans="1:11" ht="18.75">
      <c r="A49" s="189" t="s">
        <v>1074</v>
      </c>
      <c r="B49" s="103" t="s">
        <v>1088</v>
      </c>
      <c r="C49" s="228" t="s">
        <v>885</v>
      </c>
      <c r="D49" s="104"/>
      <c r="E49" s="104">
        <v>6405</v>
      </c>
      <c r="F49" s="97"/>
      <c r="G49" s="98">
        <f t="shared" si="1"/>
        <v>72001</v>
      </c>
      <c r="H49" s="199"/>
      <c r="K49" s="147"/>
    </row>
    <row r="50" spans="1:11" ht="18.75">
      <c r="A50" s="189" t="s">
        <v>1117</v>
      </c>
      <c r="B50" s="103" t="s">
        <v>1122</v>
      </c>
      <c r="C50" s="228" t="s">
        <v>764</v>
      </c>
      <c r="D50" s="104"/>
      <c r="E50" s="104">
        <v>4200</v>
      </c>
      <c r="F50" s="97"/>
      <c r="G50" s="98">
        <f t="shared" si="1"/>
        <v>67801</v>
      </c>
      <c r="H50" s="199"/>
      <c r="K50" s="147"/>
    </row>
    <row r="51" spans="1:11" ht="18.75">
      <c r="A51" s="189" t="s">
        <v>1144</v>
      </c>
      <c r="B51" s="103" t="s">
        <v>1154</v>
      </c>
      <c r="C51" s="228" t="s">
        <v>764</v>
      </c>
      <c r="D51" s="104"/>
      <c r="E51" s="104">
        <v>10092</v>
      </c>
      <c r="F51" s="97"/>
      <c r="G51" s="98">
        <f t="shared" si="1"/>
        <v>57709</v>
      </c>
      <c r="H51" s="199"/>
      <c r="K51" s="147"/>
    </row>
    <row r="52" spans="1:11" ht="18.75">
      <c r="A52" s="189"/>
      <c r="B52" s="103"/>
      <c r="C52" s="228"/>
      <c r="D52" s="104"/>
      <c r="E52" s="104"/>
      <c r="F52" s="97"/>
      <c r="G52" s="98"/>
      <c r="H52" s="199"/>
      <c r="K52" s="147"/>
    </row>
    <row r="53" spans="1:11" ht="18.75">
      <c r="A53" s="189"/>
      <c r="B53" s="103"/>
      <c r="C53" s="228" t="s">
        <v>403</v>
      </c>
      <c r="D53" s="104">
        <v>100000</v>
      </c>
      <c r="E53" s="104"/>
      <c r="F53" s="143"/>
      <c r="G53" s="144">
        <f>D53</f>
        <v>100000</v>
      </c>
      <c r="H53" s="199"/>
      <c r="K53" s="147"/>
    </row>
    <row r="54" spans="1:11" ht="18.75">
      <c r="A54" s="189" t="s">
        <v>743</v>
      </c>
      <c r="B54" s="103" t="s">
        <v>763</v>
      </c>
      <c r="C54" s="228" t="s">
        <v>764</v>
      </c>
      <c r="D54" s="104"/>
      <c r="E54" s="104">
        <v>1400</v>
      </c>
      <c r="F54" s="143"/>
      <c r="G54" s="144">
        <f>G53-E54</f>
        <v>98600</v>
      </c>
      <c r="H54" s="199"/>
      <c r="K54" s="147"/>
    </row>
    <row r="55" spans="1:11" ht="18.75">
      <c r="A55" s="189" t="s">
        <v>911</v>
      </c>
      <c r="B55" s="103" t="s">
        <v>913</v>
      </c>
      <c r="C55" s="228" t="s">
        <v>764</v>
      </c>
      <c r="D55" s="104"/>
      <c r="E55" s="104">
        <v>4200</v>
      </c>
      <c r="F55" s="143"/>
      <c r="G55" s="144">
        <f>G54-E55</f>
        <v>94400</v>
      </c>
      <c r="H55" s="199"/>
      <c r="K55" s="147"/>
    </row>
    <row r="56" spans="1:11" ht="18.75">
      <c r="A56" s="189"/>
      <c r="B56" s="103" t="s">
        <v>915</v>
      </c>
      <c r="C56" s="228" t="s">
        <v>885</v>
      </c>
      <c r="D56" s="104"/>
      <c r="E56" s="104">
        <v>9000</v>
      </c>
      <c r="F56" s="143"/>
      <c r="G56" s="144">
        <f>G55-E56</f>
        <v>85400</v>
      </c>
      <c r="H56" s="199"/>
      <c r="K56" s="147"/>
    </row>
    <row r="57" spans="1:11" ht="18.75">
      <c r="A57" s="189"/>
      <c r="B57" s="103" t="s">
        <v>916</v>
      </c>
      <c r="C57" s="228" t="s">
        <v>885</v>
      </c>
      <c r="D57" s="104"/>
      <c r="E57" s="104">
        <v>1800</v>
      </c>
      <c r="F57" s="143"/>
      <c r="G57" s="144">
        <f>G56-E57</f>
        <v>83600</v>
      </c>
      <c r="H57" s="199"/>
      <c r="K57" s="147"/>
    </row>
    <row r="58" spans="1:11" ht="18.75">
      <c r="A58" s="189"/>
      <c r="B58" s="103"/>
      <c r="C58" s="228"/>
      <c r="D58" s="104"/>
      <c r="E58" s="104"/>
      <c r="F58" s="143"/>
      <c r="G58" s="144"/>
      <c r="H58" s="199"/>
      <c r="K58" s="147"/>
    </row>
    <row r="59" spans="1:11" ht="18.75">
      <c r="A59" s="189"/>
      <c r="B59" s="103"/>
      <c r="C59" s="228" t="s">
        <v>404</v>
      </c>
      <c r="D59" s="104">
        <v>100000</v>
      </c>
      <c r="E59" s="187"/>
      <c r="F59" s="143"/>
      <c r="G59" s="144">
        <f>D59</f>
        <v>100000</v>
      </c>
      <c r="H59" s="199"/>
      <c r="K59" s="147"/>
    </row>
    <row r="60" spans="1:11" ht="18.75">
      <c r="A60" s="189" t="s">
        <v>864</v>
      </c>
      <c r="B60" s="103" t="s">
        <v>886</v>
      </c>
      <c r="C60" s="228" t="s">
        <v>885</v>
      </c>
      <c r="D60" s="104"/>
      <c r="E60" s="104">
        <v>2450</v>
      </c>
      <c r="F60" s="143"/>
      <c r="G60" s="144">
        <f>G59-E60</f>
        <v>97550</v>
      </c>
      <c r="H60" s="199"/>
      <c r="K60" s="147"/>
    </row>
    <row r="61" spans="1:11" ht="18.75">
      <c r="A61" s="189" t="s">
        <v>911</v>
      </c>
      <c r="B61" s="103" t="s">
        <v>912</v>
      </c>
      <c r="C61" s="228" t="s">
        <v>885</v>
      </c>
      <c r="D61" s="104"/>
      <c r="E61" s="104">
        <v>7350</v>
      </c>
      <c r="F61" s="143"/>
      <c r="G61" s="144">
        <f>G60-E61</f>
        <v>90200</v>
      </c>
      <c r="H61" s="199"/>
      <c r="K61" s="147"/>
    </row>
    <row r="62" spans="1:11" ht="18.75">
      <c r="A62" s="189"/>
      <c r="B62" s="103"/>
      <c r="C62" s="227"/>
      <c r="D62" s="143"/>
      <c r="E62" s="97"/>
      <c r="F62" s="97"/>
      <c r="G62" s="144"/>
      <c r="H62" s="159"/>
      <c r="K62" s="147"/>
    </row>
    <row r="63" spans="1:11" ht="19.5" thickBot="1">
      <c r="A63" s="114"/>
      <c r="B63" s="152"/>
      <c r="C63" s="229" t="s">
        <v>99</v>
      </c>
      <c r="D63" s="179">
        <f>SUM(D9:D62)</f>
        <v>2017000</v>
      </c>
      <c r="E63" s="179">
        <f>SUM(E7:E62)</f>
        <v>726141</v>
      </c>
      <c r="F63" s="179">
        <f>SUM(F7:F62)</f>
        <v>0</v>
      </c>
      <c r="G63" s="170">
        <f>D63-E63-F63</f>
        <v>1290859</v>
      </c>
      <c r="H63" s="100"/>
      <c r="K63" s="147"/>
    </row>
    <row r="64" spans="4:11" ht="19.5" thickTop="1">
      <c r="D64" s="146"/>
      <c r="F64" s="186"/>
      <c r="G64" s="207"/>
      <c r="J64" s="164"/>
      <c r="K64" s="147"/>
    </row>
    <row r="65" spans="4:10" ht="18.75">
      <c r="D65" s="146"/>
      <c r="E65" s="141"/>
      <c r="F65" s="173"/>
      <c r="G65" s="141"/>
      <c r="J65" s="164"/>
    </row>
    <row r="66" spans="4:12" ht="18.75">
      <c r="D66" s="146"/>
      <c r="E66" s="141"/>
      <c r="G66" s="141"/>
      <c r="J66" s="141"/>
      <c r="L66" s="141"/>
    </row>
    <row r="67" spans="3:12" ht="18.75">
      <c r="C67" s="51"/>
      <c r="E67" s="141"/>
      <c r="G67" s="173"/>
      <c r="L67" s="141"/>
    </row>
    <row r="68" spans="3:14" ht="18.75">
      <c r="C68" s="51"/>
      <c r="E68" s="173"/>
      <c r="G68" s="173"/>
      <c r="L68" s="173"/>
      <c r="N68" s="173"/>
    </row>
    <row r="69" spans="5:14" ht="18.75">
      <c r="E69" s="148"/>
      <c r="F69" s="141"/>
      <c r="G69" s="173"/>
      <c r="L69" s="141"/>
      <c r="M69" s="141"/>
      <c r="N69" s="173"/>
    </row>
    <row r="70" spans="2:14" ht="18.75">
      <c r="B70" s="147"/>
      <c r="C70" s="65"/>
      <c r="D70" s="180"/>
      <c r="E70" s="181"/>
      <c r="G70" s="182"/>
      <c r="N70" s="182"/>
    </row>
    <row r="71" spans="2:5" ht="18.75">
      <c r="B71" s="147"/>
      <c r="C71" s="5"/>
      <c r="D71" s="149"/>
      <c r="E71" s="148"/>
    </row>
    <row r="72" spans="2:14" ht="18.75">
      <c r="B72" s="147"/>
      <c r="C72" s="5"/>
      <c r="D72" s="149"/>
      <c r="E72" s="148"/>
      <c r="G72" s="141"/>
      <c r="N72" s="141"/>
    </row>
    <row r="73" spans="2:7" ht="18.75">
      <c r="B73" s="147"/>
      <c r="C73" s="5"/>
      <c r="D73" s="149"/>
      <c r="E73" s="148"/>
      <c r="G73" s="141"/>
    </row>
    <row r="74" spans="2:5" ht="18.75">
      <c r="B74" s="147"/>
      <c r="C74" s="5"/>
      <c r="D74" s="183"/>
      <c r="E74" s="155"/>
    </row>
    <row r="75" spans="2:5" ht="18.75">
      <c r="B75" s="147"/>
      <c r="C75" s="5"/>
      <c r="D75" s="147"/>
      <c r="E75" s="148"/>
    </row>
    <row r="76" spans="2:5" ht="18.75">
      <c r="B76" s="147"/>
      <c r="C76" s="5"/>
      <c r="D76" s="147"/>
      <c r="E76" s="155"/>
    </row>
  </sheetData>
  <sheetProtection/>
  <mergeCells count="2">
    <mergeCell ref="A2:H2"/>
    <mergeCell ref="A3:H3"/>
  </mergeCells>
  <printOptions/>
  <pageMargins left="0.27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J19" sqref="J19"/>
    </sheetView>
  </sheetViews>
  <sheetFormatPr defaultColWidth="9.140625" defaultRowHeight="12.75"/>
  <cols>
    <col min="1" max="1" width="7.8515625" style="84" customWidth="1"/>
    <col min="2" max="2" width="10.421875" style="84" customWidth="1"/>
    <col min="3" max="3" width="25.00390625" style="84" customWidth="1"/>
    <col min="4" max="4" width="12.28125" style="84" customWidth="1"/>
    <col min="5" max="5" width="12.140625" style="84" customWidth="1"/>
    <col min="6" max="6" width="5.140625" style="84" customWidth="1"/>
    <col min="7" max="7" width="12.140625" style="84" customWidth="1"/>
    <col min="8" max="8" width="9.140625" style="84" customWidth="1"/>
    <col min="9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83"/>
    </row>
    <row r="2" spans="1:8" ht="17.25">
      <c r="A2" s="285" t="s">
        <v>1013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135</v>
      </c>
      <c r="B3" s="83"/>
      <c r="C3" s="83"/>
      <c r="D3" s="83"/>
      <c r="E3" s="83"/>
      <c r="F3" s="83"/>
      <c r="G3" s="83"/>
      <c r="H3" s="191"/>
    </row>
    <row r="4" spans="1:8" ht="17.25">
      <c r="A4" s="165" t="s">
        <v>16</v>
      </c>
      <c r="B4" s="165" t="s">
        <v>12</v>
      </c>
      <c r="C4" s="162" t="s">
        <v>4</v>
      </c>
      <c r="D4" s="88" t="s">
        <v>15</v>
      </c>
      <c r="E4" s="88" t="s">
        <v>1</v>
      </c>
      <c r="F4" s="88" t="s">
        <v>31</v>
      </c>
      <c r="G4" s="89" t="s">
        <v>2</v>
      </c>
      <c r="H4" s="87" t="s">
        <v>3</v>
      </c>
    </row>
    <row r="5" spans="1:8" ht="17.25">
      <c r="A5" s="90"/>
      <c r="B5" s="90"/>
      <c r="C5" s="91"/>
      <c r="D5" s="92" t="s">
        <v>0</v>
      </c>
      <c r="E5" s="92"/>
      <c r="F5" s="92"/>
      <c r="G5" s="93"/>
      <c r="H5" s="167"/>
    </row>
    <row r="6" spans="1:8" ht="17.25">
      <c r="A6" s="95"/>
      <c r="B6" s="96"/>
      <c r="C6" s="224" t="s">
        <v>192</v>
      </c>
      <c r="D6" s="97"/>
      <c r="E6" s="97"/>
      <c r="F6" s="97"/>
      <c r="G6" s="98"/>
      <c r="H6" s="100"/>
    </row>
    <row r="7" spans="1:11" ht="17.25">
      <c r="A7" s="95" t="s">
        <v>190</v>
      </c>
      <c r="B7" s="96" t="s">
        <v>191</v>
      </c>
      <c r="C7" s="163" t="s">
        <v>949</v>
      </c>
      <c r="D7" s="99">
        <v>3599080</v>
      </c>
      <c r="E7" s="99"/>
      <c r="F7" s="99"/>
      <c r="G7" s="98">
        <f>D7</f>
        <v>3599080</v>
      </c>
      <c r="H7" s="100"/>
      <c r="J7" s="184"/>
      <c r="K7" s="147"/>
    </row>
    <row r="8" spans="1:11" ht="17.25">
      <c r="A8" s="95"/>
      <c r="B8" s="96" t="s">
        <v>945</v>
      </c>
      <c r="C8" s="50" t="s">
        <v>164</v>
      </c>
      <c r="D8" s="97"/>
      <c r="E8" s="143">
        <v>3599080</v>
      </c>
      <c r="F8" s="97"/>
      <c r="G8" s="259">
        <f>G7-E8</f>
        <v>0</v>
      </c>
      <c r="H8" s="100"/>
      <c r="J8" s="147"/>
      <c r="K8" s="147"/>
    </row>
    <row r="9" spans="1:8" ht="17.25">
      <c r="A9" s="95"/>
      <c r="B9" s="96"/>
      <c r="C9" s="163" t="s">
        <v>193</v>
      </c>
      <c r="D9" s="99">
        <v>5411240</v>
      </c>
      <c r="E9" s="99"/>
      <c r="F9" s="99"/>
      <c r="G9" s="98">
        <f>D9</f>
        <v>5411240</v>
      </c>
      <c r="H9" s="100"/>
    </row>
    <row r="10" spans="1:8" ht="17.25">
      <c r="A10" s="185"/>
      <c r="B10" s="96" t="s">
        <v>946</v>
      </c>
      <c r="C10" s="50" t="s">
        <v>164</v>
      </c>
      <c r="D10" s="97"/>
      <c r="E10" s="143">
        <v>5411240</v>
      </c>
      <c r="F10" s="97"/>
      <c r="G10" s="259">
        <f>G9-E10</f>
        <v>0</v>
      </c>
      <c r="H10" s="100"/>
    </row>
    <row r="11" spans="1:8" ht="17.25">
      <c r="A11" s="95"/>
      <c r="B11" s="96"/>
      <c r="C11" s="163" t="s">
        <v>194</v>
      </c>
      <c r="D11" s="99">
        <v>23467450</v>
      </c>
      <c r="E11" s="99"/>
      <c r="F11" s="99"/>
      <c r="G11" s="98">
        <f>D11</f>
        <v>23467450</v>
      </c>
      <c r="H11" s="100"/>
    </row>
    <row r="12" spans="1:8" ht="17.25">
      <c r="A12" s="95"/>
      <c r="B12" s="96" t="s">
        <v>222</v>
      </c>
      <c r="C12" s="50" t="s">
        <v>164</v>
      </c>
      <c r="D12" s="97"/>
      <c r="E12" s="143">
        <v>23467450</v>
      </c>
      <c r="F12" s="97"/>
      <c r="G12" s="259">
        <f>G11-E12</f>
        <v>0</v>
      </c>
      <c r="H12" s="100"/>
    </row>
    <row r="13" spans="1:8" ht="17.25">
      <c r="A13" s="95" t="s">
        <v>908</v>
      </c>
      <c r="B13" s="96"/>
      <c r="C13" s="50" t="s">
        <v>947</v>
      </c>
      <c r="D13" s="99"/>
      <c r="E13" s="145">
        <v>-53610</v>
      </c>
      <c r="F13" s="99"/>
      <c r="G13" s="259">
        <f>G12-E13</f>
        <v>53610</v>
      </c>
      <c r="H13" s="100"/>
    </row>
    <row r="14" spans="1:8" ht="17.25">
      <c r="A14" s="95"/>
      <c r="B14" s="96"/>
      <c r="C14" s="50"/>
      <c r="D14" s="99"/>
      <c r="E14" s="145"/>
      <c r="F14" s="99"/>
      <c r="G14" s="259"/>
      <c r="H14" s="100"/>
    </row>
    <row r="15" spans="1:8" ht="17.25">
      <c r="A15" s="95" t="s">
        <v>864</v>
      </c>
      <c r="B15" s="96" t="s">
        <v>940</v>
      </c>
      <c r="C15" s="224" t="s">
        <v>939</v>
      </c>
      <c r="D15" s="99"/>
      <c r="E15" s="99"/>
      <c r="F15" s="99"/>
      <c r="G15" s="98"/>
      <c r="H15" s="100"/>
    </row>
    <row r="16" spans="1:8" ht="17.25">
      <c r="A16" s="95"/>
      <c r="B16" s="168"/>
      <c r="C16" s="163" t="s">
        <v>949</v>
      </c>
      <c r="D16" s="99">
        <v>1397940</v>
      </c>
      <c r="E16" s="99"/>
      <c r="F16" s="99"/>
      <c r="G16" s="98">
        <f>D16</f>
        <v>1397940</v>
      </c>
      <c r="H16" s="100"/>
    </row>
    <row r="17" spans="1:8" ht="17.25">
      <c r="A17" s="95"/>
      <c r="B17" s="96" t="s">
        <v>941</v>
      </c>
      <c r="C17" s="50" t="s">
        <v>944</v>
      </c>
      <c r="D17" s="97"/>
      <c r="E17" s="143">
        <v>1397940</v>
      </c>
      <c r="F17" s="97"/>
      <c r="G17" s="259">
        <f>G16-E17</f>
        <v>0</v>
      </c>
      <c r="H17" s="100"/>
    </row>
    <row r="18" spans="1:8" ht="17.25">
      <c r="A18" s="95"/>
      <c r="B18" s="96"/>
      <c r="C18" s="163" t="s">
        <v>948</v>
      </c>
      <c r="D18" s="99">
        <v>2060720</v>
      </c>
      <c r="E18" s="99"/>
      <c r="F18" s="99"/>
      <c r="G18" s="98">
        <f>D18</f>
        <v>2060720</v>
      </c>
      <c r="H18" s="100"/>
    </row>
    <row r="19" spans="1:8" ht="17.25">
      <c r="A19" s="95"/>
      <c r="B19" s="96" t="s">
        <v>942</v>
      </c>
      <c r="C19" s="50" t="s">
        <v>944</v>
      </c>
      <c r="D19" s="97"/>
      <c r="E19" s="143">
        <v>2060720</v>
      </c>
      <c r="F19" s="97"/>
      <c r="G19" s="259">
        <f>G18-E19</f>
        <v>0</v>
      </c>
      <c r="H19" s="100"/>
    </row>
    <row r="20" spans="1:8" ht="17.25">
      <c r="A20" s="95"/>
      <c r="B20" s="96"/>
      <c r="C20" s="163" t="s">
        <v>950</v>
      </c>
      <c r="D20" s="99">
        <v>8948150</v>
      </c>
      <c r="E20" s="99"/>
      <c r="F20" s="99"/>
      <c r="G20" s="98">
        <f>D20</f>
        <v>8948150</v>
      </c>
      <c r="H20" s="100"/>
    </row>
    <row r="21" spans="1:8" ht="17.25">
      <c r="A21" s="95"/>
      <c r="B21" s="96" t="s">
        <v>943</v>
      </c>
      <c r="C21" s="50" t="s">
        <v>944</v>
      </c>
      <c r="D21" s="97"/>
      <c r="E21" s="143">
        <v>8948150</v>
      </c>
      <c r="F21" s="97"/>
      <c r="G21" s="259">
        <f>G20-E21</f>
        <v>0</v>
      </c>
      <c r="H21" s="100"/>
    </row>
    <row r="22" spans="1:8" ht="17.25">
      <c r="A22" s="95"/>
      <c r="B22" s="96"/>
      <c r="C22" s="50"/>
      <c r="D22" s="99"/>
      <c r="E22" s="99"/>
      <c r="F22" s="99"/>
      <c r="G22" s="98"/>
      <c r="H22" s="100"/>
    </row>
    <row r="23" spans="1:8" ht="17.25">
      <c r="A23" s="95" t="s">
        <v>908</v>
      </c>
      <c r="B23" s="96" t="s">
        <v>935</v>
      </c>
      <c r="C23" s="50" t="s">
        <v>936</v>
      </c>
      <c r="D23" s="99">
        <v>6745000</v>
      </c>
      <c r="E23" s="99"/>
      <c r="F23" s="99"/>
      <c r="G23" s="98">
        <v>6745000</v>
      </c>
      <c r="H23" s="100"/>
    </row>
    <row r="24" spans="1:8" ht="17.25">
      <c r="A24" s="95" t="s">
        <v>932</v>
      </c>
      <c r="B24" s="96" t="s">
        <v>916</v>
      </c>
      <c r="C24" s="50" t="s">
        <v>951</v>
      </c>
      <c r="D24" s="99"/>
      <c r="E24" s="99">
        <v>6745000</v>
      </c>
      <c r="F24" s="99"/>
      <c r="G24" s="259">
        <f>G23-E24</f>
        <v>0</v>
      </c>
      <c r="H24" s="100"/>
    </row>
    <row r="25" spans="1:8" ht="17.25">
      <c r="A25" s="95" t="s">
        <v>1178</v>
      </c>
      <c r="B25" s="96"/>
      <c r="C25" s="50" t="s">
        <v>1179</v>
      </c>
      <c r="D25" s="99"/>
      <c r="E25" s="99">
        <v>-84225</v>
      </c>
      <c r="F25" s="99"/>
      <c r="G25" s="259">
        <f>G24-E25</f>
        <v>84225</v>
      </c>
      <c r="H25" s="100"/>
    </row>
    <row r="26" spans="1:8" ht="17.25">
      <c r="A26" s="95"/>
      <c r="B26" s="96"/>
      <c r="C26" s="50"/>
      <c r="D26" s="99"/>
      <c r="E26" s="99"/>
      <c r="F26" s="99"/>
      <c r="G26" s="259"/>
      <c r="H26" s="100"/>
    </row>
    <row r="27" spans="1:8" ht="17.25">
      <c r="A27" s="95"/>
      <c r="B27" s="96"/>
      <c r="C27" s="50"/>
      <c r="D27" s="99"/>
      <c r="E27" s="99"/>
      <c r="F27" s="99"/>
      <c r="G27" s="259"/>
      <c r="H27" s="100"/>
    </row>
    <row r="28" spans="1:8" ht="17.25">
      <c r="A28" s="95" t="s">
        <v>1011</v>
      </c>
      <c r="B28" s="96" t="s">
        <v>1014</v>
      </c>
      <c r="C28" s="224" t="s">
        <v>1015</v>
      </c>
      <c r="D28" s="99"/>
      <c r="E28" s="99"/>
      <c r="F28" s="99"/>
      <c r="G28" s="98"/>
      <c r="H28" s="100"/>
    </row>
    <row r="29" spans="1:8" ht="17.25">
      <c r="A29" s="95"/>
      <c r="B29" s="168"/>
      <c r="C29" s="163" t="s">
        <v>1016</v>
      </c>
      <c r="D29" s="99">
        <v>12603515</v>
      </c>
      <c r="E29" s="99"/>
      <c r="F29" s="99"/>
      <c r="G29" s="98">
        <f>D29</f>
        <v>12603515</v>
      </c>
      <c r="H29" s="100"/>
    </row>
    <row r="30" spans="1:8" ht="17.25">
      <c r="A30" s="95"/>
      <c r="B30" s="96" t="s">
        <v>953</v>
      </c>
      <c r="C30" s="50" t="s">
        <v>944</v>
      </c>
      <c r="D30" s="97"/>
      <c r="E30" s="143">
        <f>D29</f>
        <v>12603515</v>
      </c>
      <c r="F30" s="97"/>
      <c r="G30" s="259">
        <f>G29-E30</f>
        <v>0</v>
      </c>
      <c r="H30" s="100"/>
    </row>
    <row r="31" spans="1:8" ht="17.25">
      <c r="A31" s="95"/>
      <c r="B31" s="168"/>
      <c r="C31" s="163" t="s">
        <v>949</v>
      </c>
      <c r="D31" s="99">
        <v>3616900</v>
      </c>
      <c r="E31" s="99"/>
      <c r="F31" s="99"/>
      <c r="G31" s="98">
        <f>D31</f>
        <v>3616900</v>
      </c>
      <c r="H31" s="100"/>
    </row>
    <row r="32" spans="1:8" ht="17.25">
      <c r="A32" s="95"/>
      <c r="B32" s="96" t="s">
        <v>1018</v>
      </c>
      <c r="C32" s="50" t="s">
        <v>944</v>
      </c>
      <c r="D32" s="97"/>
      <c r="E32" s="143">
        <f>D31</f>
        <v>3616900</v>
      </c>
      <c r="F32" s="97"/>
      <c r="G32" s="259">
        <f>G31-E32</f>
        <v>0</v>
      </c>
      <c r="H32" s="100"/>
    </row>
    <row r="33" spans="1:8" ht="17.25">
      <c r="A33" s="95"/>
      <c r="B33" s="168"/>
      <c r="C33" s="163" t="s">
        <v>1017</v>
      </c>
      <c r="D33" s="99">
        <v>7349350</v>
      </c>
      <c r="E33" s="99"/>
      <c r="F33" s="99"/>
      <c r="G33" s="98">
        <f>D33</f>
        <v>7349350</v>
      </c>
      <c r="H33" s="100"/>
    </row>
    <row r="34" spans="1:8" ht="17.25">
      <c r="A34" s="95"/>
      <c r="B34" s="96" t="s">
        <v>1019</v>
      </c>
      <c r="C34" s="50" t="s">
        <v>944</v>
      </c>
      <c r="D34" s="97"/>
      <c r="E34" s="143">
        <f>D33</f>
        <v>7349350</v>
      </c>
      <c r="F34" s="97"/>
      <c r="G34" s="259">
        <f>G33-E34</f>
        <v>0</v>
      </c>
      <c r="H34" s="100"/>
    </row>
    <row r="35" spans="1:8" ht="17.25">
      <c r="A35" s="95"/>
      <c r="B35" s="96"/>
      <c r="C35" s="163" t="s">
        <v>948</v>
      </c>
      <c r="D35" s="99">
        <v>5397530</v>
      </c>
      <c r="E35" s="99"/>
      <c r="F35" s="99"/>
      <c r="G35" s="98">
        <f>D35</f>
        <v>5397530</v>
      </c>
      <c r="H35" s="100"/>
    </row>
    <row r="36" spans="1:8" ht="17.25">
      <c r="A36" s="95"/>
      <c r="B36" s="96" t="s">
        <v>1020</v>
      </c>
      <c r="C36" s="50" t="s">
        <v>944</v>
      </c>
      <c r="D36" s="97"/>
      <c r="E36" s="143">
        <f>D35</f>
        <v>5397530</v>
      </c>
      <c r="F36" s="97"/>
      <c r="G36" s="259">
        <f>G35-E36</f>
        <v>0</v>
      </c>
      <c r="H36" s="100"/>
    </row>
    <row r="37" spans="1:8" ht="17.25">
      <c r="A37" s="95"/>
      <c r="B37" s="96"/>
      <c r="C37" s="163" t="s">
        <v>950</v>
      </c>
      <c r="D37" s="99">
        <v>23529150</v>
      </c>
      <c r="E37" s="99"/>
      <c r="F37" s="99"/>
      <c r="G37" s="98">
        <f>D37</f>
        <v>23529150</v>
      </c>
      <c r="H37" s="100"/>
    </row>
    <row r="38" spans="1:8" ht="17.25">
      <c r="A38" s="95"/>
      <c r="B38" s="96" t="s">
        <v>1021</v>
      </c>
      <c r="C38" s="50" t="s">
        <v>944</v>
      </c>
      <c r="D38" s="97"/>
      <c r="E38" s="143">
        <f>D37</f>
        <v>23529150</v>
      </c>
      <c r="F38" s="97"/>
      <c r="G38" s="259">
        <f>G37-E38</f>
        <v>0</v>
      </c>
      <c r="H38" s="100"/>
    </row>
    <row r="39" spans="1:8" ht="17.25">
      <c r="A39" s="95"/>
      <c r="B39" s="96"/>
      <c r="C39" s="50"/>
      <c r="D39" s="99"/>
      <c r="E39" s="99"/>
      <c r="F39" s="99"/>
      <c r="G39" s="259"/>
      <c r="H39" s="100"/>
    </row>
    <row r="40" spans="1:8" ht="17.25">
      <c r="A40" s="95"/>
      <c r="B40" s="103"/>
      <c r="C40" s="82"/>
      <c r="D40" s="150"/>
      <c r="E40" s="150"/>
      <c r="F40" s="150"/>
      <c r="G40" s="151"/>
      <c r="H40" s="100"/>
    </row>
    <row r="41" spans="1:8" ht="18" thickBot="1">
      <c r="A41" s="95"/>
      <c r="B41" s="152"/>
      <c r="C41" s="140" t="s">
        <v>37</v>
      </c>
      <c r="D41" s="179">
        <f>SUM(D6:D39)</f>
        <v>104126025</v>
      </c>
      <c r="E41" s="179">
        <f>SUM(E6:E39)</f>
        <v>103988190</v>
      </c>
      <c r="F41" s="153">
        <f>SUM(F6:F39)</f>
        <v>0</v>
      </c>
      <c r="G41" s="170">
        <f>D41-E41-F41</f>
        <v>137835</v>
      </c>
      <c r="H41" s="100"/>
    </row>
    <row r="42" ht="18" thickTop="1"/>
    <row r="47" ht="17.25">
      <c r="D47" s="186"/>
    </row>
  </sheetData>
  <sheetProtection/>
  <mergeCells count="2">
    <mergeCell ref="A1:G1"/>
    <mergeCell ref="A2:H2"/>
  </mergeCells>
  <printOptions/>
  <pageMargins left="0.6" right="0.21" top="0.34" bottom="0.48" header="0.28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9.00390625" style="84" customWidth="1"/>
    <col min="2" max="2" width="8.8515625" style="84" customWidth="1"/>
    <col min="3" max="3" width="26.8515625" style="84" customWidth="1"/>
    <col min="4" max="4" width="12.421875" style="84" bestFit="1" customWidth="1"/>
    <col min="5" max="5" width="11.57421875" style="84" customWidth="1"/>
    <col min="6" max="6" width="10.00390625" style="84" bestFit="1" customWidth="1"/>
    <col min="7" max="7" width="11.28125" style="84" customWidth="1"/>
    <col min="8" max="16384" width="9.140625" style="84" customWidth="1"/>
  </cols>
  <sheetData>
    <row r="1" spans="1:8" ht="18.75">
      <c r="A1" s="83"/>
      <c r="B1" s="83"/>
      <c r="C1" s="223" t="s">
        <v>163</v>
      </c>
      <c r="D1" s="83"/>
      <c r="E1" s="83"/>
      <c r="F1" s="83"/>
      <c r="G1" s="83" t="s">
        <v>108</v>
      </c>
      <c r="H1" s="83"/>
    </row>
    <row r="2" spans="1:8" ht="17.25">
      <c r="A2" s="83"/>
      <c r="B2" s="83" t="s">
        <v>1151</v>
      </c>
      <c r="C2" s="83"/>
      <c r="D2" s="83"/>
      <c r="E2" s="83"/>
      <c r="F2" s="83"/>
      <c r="G2" s="83"/>
      <c r="H2" s="85" t="s">
        <v>136</v>
      </c>
    </row>
    <row r="3" spans="1:8" ht="17.25">
      <c r="A3" s="83" t="s">
        <v>14</v>
      </c>
      <c r="B3" s="83"/>
      <c r="C3" s="83"/>
      <c r="D3" s="83"/>
      <c r="E3" s="83"/>
      <c r="F3" s="83"/>
      <c r="G3" s="83" t="s">
        <v>137</v>
      </c>
      <c r="H3" s="83" t="s">
        <v>138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87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94" t="s">
        <v>17</v>
      </c>
    </row>
    <row r="6" spans="1:8" ht="17.25">
      <c r="A6" s="95" t="s">
        <v>144</v>
      </c>
      <c r="B6" s="96" t="s">
        <v>145</v>
      </c>
      <c r="C6" s="77" t="s">
        <v>109</v>
      </c>
      <c r="D6" s="78"/>
      <c r="E6" s="97"/>
      <c r="F6" s="97"/>
      <c r="G6" s="98"/>
      <c r="H6" s="217"/>
    </row>
    <row r="7" spans="1:8" ht="17.25">
      <c r="A7" s="95"/>
      <c r="B7" s="96"/>
      <c r="C7" s="80" t="s">
        <v>110</v>
      </c>
      <c r="D7" s="99">
        <v>20000</v>
      </c>
      <c r="E7" s="99"/>
      <c r="F7" s="99"/>
      <c r="G7" s="98">
        <f>D7</f>
        <v>20000</v>
      </c>
      <c r="H7" s="100" t="s">
        <v>111</v>
      </c>
    </row>
    <row r="8" spans="1:8" ht="17.25">
      <c r="A8" s="95" t="s">
        <v>206</v>
      </c>
      <c r="B8" s="96" t="s">
        <v>215</v>
      </c>
      <c r="C8" s="50" t="s">
        <v>216</v>
      </c>
      <c r="D8" s="99"/>
      <c r="E8" s="99">
        <v>850</v>
      </c>
      <c r="F8" s="99"/>
      <c r="G8" s="98">
        <f>G7-E8</f>
        <v>19150</v>
      </c>
      <c r="H8" s="100"/>
    </row>
    <row r="9" spans="1:8" ht="17.25">
      <c r="A9" s="95" t="s">
        <v>257</v>
      </c>
      <c r="B9" s="96"/>
      <c r="C9" s="50" t="s">
        <v>260</v>
      </c>
      <c r="D9" s="99"/>
      <c r="E9" s="99">
        <v>7900</v>
      </c>
      <c r="F9" s="99"/>
      <c r="G9" s="98">
        <f>G8-E9</f>
        <v>11250</v>
      </c>
      <c r="H9" s="100"/>
    </row>
    <row r="10" spans="1:8" ht="17.25">
      <c r="A10" s="95" t="s">
        <v>346</v>
      </c>
      <c r="B10" s="96"/>
      <c r="C10" s="50" t="s">
        <v>216</v>
      </c>
      <c r="D10" s="99"/>
      <c r="E10" s="99">
        <v>8500</v>
      </c>
      <c r="F10" s="99"/>
      <c r="G10" s="98">
        <f>G9-E10</f>
        <v>2750</v>
      </c>
      <c r="H10" s="100"/>
    </row>
    <row r="11" spans="1:8" ht="17.25">
      <c r="A11" s="95"/>
      <c r="B11" s="96"/>
      <c r="C11" s="50" t="s">
        <v>216</v>
      </c>
      <c r="D11" s="99"/>
      <c r="E11" s="99">
        <v>4890</v>
      </c>
      <c r="F11" s="99"/>
      <c r="G11" s="98">
        <f>G10-E11</f>
        <v>-2140</v>
      </c>
      <c r="H11" s="100"/>
    </row>
    <row r="12" spans="1:8" ht="17.25">
      <c r="A12" s="95"/>
      <c r="B12" s="96"/>
      <c r="C12" s="50" t="s">
        <v>866</v>
      </c>
      <c r="D12" s="99">
        <v>5000</v>
      </c>
      <c r="E12" s="99"/>
      <c r="F12" s="99"/>
      <c r="G12" s="98">
        <f>G11+D12</f>
        <v>2860</v>
      </c>
      <c r="H12" s="100"/>
    </row>
    <row r="13" spans="1:8" ht="17.25">
      <c r="A13" s="95"/>
      <c r="B13" s="96"/>
      <c r="C13" s="266" t="s">
        <v>867</v>
      </c>
      <c r="D13" s="254">
        <v>5000</v>
      </c>
      <c r="E13" s="99"/>
      <c r="F13" s="99"/>
      <c r="G13" s="98">
        <f>G12+D13</f>
        <v>7860</v>
      </c>
      <c r="H13" s="100"/>
    </row>
    <row r="14" spans="1:8" ht="17.25">
      <c r="A14" s="95" t="s">
        <v>871</v>
      </c>
      <c r="B14" s="96" t="s">
        <v>888</v>
      </c>
      <c r="C14" s="50" t="s">
        <v>216</v>
      </c>
      <c r="D14" s="99"/>
      <c r="E14" s="99">
        <v>3500</v>
      </c>
      <c r="F14" s="99"/>
      <c r="G14" s="98">
        <f>G13-E14</f>
        <v>4360</v>
      </c>
      <c r="H14" s="100"/>
    </row>
    <row r="15" spans="1:8" ht="17.25">
      <c r="A15" s="95" t="s">
        <v>1070</v>
      </c>
      <c r="B15" s="96" t="s">
        <v>1112</v>
      </c>
      <c r="C15" s="50" t="s">
        <v>216</v>
      </c>
      <c r="D15" s="99"/>
      <c r="E15" s="99">
        <v>650</v>
      </c>
      <c r="F15" s="99"/>
      <c r="G15" s="98">
        <f>G14-E15</f>
        <v>3710</v>
      </c>
      <c r="H15" s="100"/>
    </row>
    <row r="16" spans="1:8" ht="17.25">
      <c r="A16" s="95"/>
      <c r="B16" s="96" t="s">
        <v>1113</v>
      </c>
      <c r="C16" s="50" t="s">
        <v>216</v>
      </c>
      <c r="D16" s="99"/>
      <c r="E16" s="99">
        <v>1400</v>
      </c>
      <c r="F16" s="99"/>
      <c r="G16" s="98">
        <f>G15-E16</f>
        <v>2310</v>
      </c>
      <c r="H16" s="100"/>
    </row>
    <row r="17" spans="1:8" ht="17.25">
      <c r="A17" s="95"/>
      <c r="B17" s="96"/>
      <c r="C17" s="50"/>
      <c r="D17" s="99"/>
      <c r="E17" s="99"/>
      <c r="F17" s="99"/>
      <c r="G17" s="98"/>
      <c r="H17" s="100"/>
    </row>
    <row r="18" spans="1:8" ht="17.25">
      <c r="A18" s="95"/>
      <c r="B18" s="96"/>
      <c r="C18" s="50"/>
      <c r="D18" s="99"/>
      <c r="E18" s="99"/>
      <c r="F18" s="99"/>
      <c r="G18" s="98"/>
      <c r="H18" s="100"/>
    </row>
    <row r="19" spans="1:8" ht="17.25">
      <c r="A19" s="95"/>
      <c r="B19" s="96"/>
      <c r="C19" s="80" t="s">
        <v>158</v>
      </c>
      <c r="D19" s="99">
        <v>200000</v>
      </c>
      <c r="E19" s="99"/>
      <c r="F19" s="99"/>
      <c r="G19" s="98">
        <f>D19</f>
        <v>200000</v>
      </c>
      <c r="H19" s="100" t="s">
        <v>111</v>
      </c>
    </row>
    <row r="20" spans="1:8" ht="17.25">
      <c r="A20" s="95" t="s">
        <v>621</v>
      </c>
      <c r="B20" s="103"/>
      <c r="C20" s="50" t="s">
        <v>779</v>
      </c>
      <c r="D20" s="99">
        <v>-30000</v>
      </c>
      <c r="E20" s="99"/>
      <c r="F20" s="99"/>
      <c r="G20" s="98">
        <f>G19+D20</f>
        <v>170000</v>
      </c>
      <c r="H20" s="100"/>
    </row>
    <row r="21" spans="1:8" ht="17.25">
      <c r="A21" s="95" t="s">
        <v>621</v>
      </c>
      <c r="B21" s="103"/>
      <c r="C21" s="50" t="s">
        <v>780</v>
      </c>
      <c r="D21" s="99">
        <v>-20000</v>
      </c>
      <c r="E21" s="99"/>
      <c r="F21" s="99"/>
      <c r="G21" s="98">
        <f>G20+D21</f>
        <v>150000</v>
      </c>
      <c r="H21" s="100"/>
    </row>
    <row r="22" spans="1:8" ht="17.25">
      <c r="A22" s="95" t="s">
        <v>743</v>
      </c>
      <c r="B22" s="103"/>
      <c r="C22" s="50" t="s">
        <v>780</v>
      </c>
      <c r="D22" s="254">
        <v>-50000</v>
      </c>
      <c r="E22" s="104"/>
      <c r="F22" s="99"/>
      <c r="G22" s="98">
        <f>G21+D22</f>
        <v>100000</v>
      </c>
      <c r="H22" s="100"/>
    </row>
    <row r="23" spans="1:8" ht="17.25">
      <c r="A23" s="95" t="s">
        <v>821</v>
      </c>
      <c r="B23" s="103"/>
      <c r="C23" s="50" t="s">
        <v>779</v>
      </c>
      <c r="D23" s="254">
        <v>-50000</v>
      </c>
      <c r="E23" s="104"/>
      <c r="F23" s="99"/>
      <c r="G23" s="98">
        <f>G22+D23</f>
        <v>50000</v>
      </c>
      <c r="H23" s="100"/>
    </row>
    <row r="24" spans="1:8" ht="17.25">
      <c r="A24" s="95" t="s">
        <v>871</v>
      </c>
      <c r="B24" s="103" t="s">
        <v>887</v>
      </c>
      <c r="C24" s="50" t="s">
        <v>157</v>
      </c>
      <c r="D24" s="254"/>
      <c r="E24" s="104">
        <v>4500</v>
      </c>
      <c r="F24" s="99"/>
      <c r="G24" s="98">
        <f>G23-E24</f>
        <v>45500</v>
      </c>
      <c r="H24" s="100"/>
    </row>
    <row r="25" spans="1:8" ht="17.25">
      <c r="A25" s="95" t="s">
        <v>892</v>
      </c>
      <c r="B25" s="103" t="s">
        <v>352</v>
      </c>
      <c r="C25" s="50" t="s">
        <v>900</v>
      </c>
      <c r="D25" s="254"/>
      <c r="E25" s="104">
        <v>500</v>
      </c>
      <c r="F25" s="99"/>
      <c r="G25" s="98">
        <f>G24-E25</f>
        <v>45000</v>
      </c>
      <c r="H25" s="100"/>
    </row>
    <row r="26" spans="1:8" ht="17.25">
      <c r="A26" s="95"/>
      <c r="B26" s="103"/>
      <c r="C26" s="50"/>
      <c r="D26" s="254"/>
      <c r="E26" s="104"/>
      <c r="F26" s="99"/>
      <c r="G26" s="98"/>
      <c r="H26" s="100"/>
    </row>
    <row r="27" spans="1:8" ht="17.25">
      <c r="A27" s="95"/>
      <c r="B27" s="96"/>
      <c r="C27" s="80" t="s">
        <v>159</v>
      </c>
      <c r="D27" s="99">
        <v>30000</v>
      </c>
      <c r="E27" s="99"/>
      <c r="F27" s="99"/>
      <c r="G27" s="98">
        <f>D27</f>
        <v>30000</v>
      </c>
      <c r="H27" s="100" t="s">
        <v>111</v>
      </c>
    </row>
    <row r="28" spans="1:8" ht="17.25">
      <c r="A28" s="95" t="s">
        <v>821</v>
      </c>
      <c r="B28" s="96"/>
      <c r="C28" s="50" t="s">
        <v>779</v>
      </c>
      <c r="D28" s="254">
        <v>-10000</v>
      </c>
      <c r="E28" s="99"/>
      <c r="F28" s="99"/>
      <c r="G28" s="98">
        <f>G27+D28</f>
        <v>20000</v>
      </c>
      <c r="H28" s="100"/>
    </row>
    <row r="29" spans="1:8" ht="17.25">
      <c r="A29" s="95" t="s">
        <v>1147</v>
      </c>
      <c r="B29" s="96"/>
      <c r="C29" s="50" t="s">
        <v>1148</v>
      </c>
      <c r="D29" s="254">
        <v>-20000</v>
      </c>
      <c r="E29" s="99"/>
      <c r="F29" s="99"/>
      <c r="G29" s="259">
        <f>G28+D29</f>
        <v>0</v>
      </c>
      <c r="H29" s="100"/>
    </row>
    <row r="30" spans="1:8" ht="17.25">
      <c r="A30" s="95"/>
      <c r="B30" s="96"/>
      <c r="C30" s="50"/>
      <c r="D30" s="254"/>
      <c r="E30" s="99"/>
      <c r="F30" s="99"/>
      <c r="G30" s="98"/>
      <c r="H30" s="100"/>
    </row>
    <row r="31" spans="1:8" ht="17.25">
      <c r="A31" s="95"/>
      <c r="B31" s="96"/>
      <c r="C31" s="80" t="s">
        <v>160</v>
      </c>
      <c r="D31" s="99">
        <v>150000</v>
      </c>
      <c r="E31" s="99"/>
      <c r="F31" s="99"/>
      <c r="G31" s="98">
        <f>D31</f>
        <v>150000</v>
      </c>
      <c r="H31" s="100" t="s">
        <v>111</v>
      </c>
    </row>
    <row r="32" spans="1:8" ht="17.25">
      <c r="A32" s="95" t="s">
        <v>190</v>
      </c>
      <c r="B32" s="96" t="s">
        <v>200</v>
      </c>
      <c r="C32" s="50" t="s">
        <v>201</v>
      </c>
      <c r="D32" s="99"/>
      <c r="E32" s="99">
        <v>31500</v>
      </c>
      <c r="F32" s="99"/>
      <c r="G32" s="98">
        <f aca="true" t="shared" si="0" ref="G32:G38">G31-E32</f>
        <v>118500</v>
      </c>
      <c r="H32" s="100"/>
    </row>
    <row r="33" spans="1:8" ht="17.25">
      <c r="A33" s="95" t="s">
        <v>317</v>
      </c>
      <c r="B33" s="96" t="s">
        <v>327</v>
      </c>
      <c r="C33" s="50" t="s">
        <v>328</v>
      </c>
      <c r="D33" s="99"/>
      <c r="E33" s="99">
        <v>26700</v>
      </c>
      <c r="F33" s="99"/>
      <c r="G33" s="98">
        <f t="shared" si="0"/>
        <v>91800</v>
      </c>
      <c r="H33" s="100"/>
    </row>
    <row r="34" spans="1:8" ht="17.25">
      <c r="A34" s="95" t="s">
        <v>612</v>
      </c>
      <c r="B34" s="96" t="s">
        <v>611</v>
      </c>
      <c r="C34" s="50" t="s">
        <v>613</v>
      </c>
      <c r="D34" s="99"/>
      <c r="E34" s="99">
        <v>277.4</v>
      </c>
      <c r="F34" s="99"/>
      <c r="G34" s="98">
        <f t="shared" si="0"/>
        <v>91522.6</v>
      </c>
      <c r="H34" s="100"/>
    </row>
    <row r="35" spans="1:8" ht="17.25">
      <c r="A35" s="95" t="s">
        <v>614</v>
      </c>
      <c r="B35" s="96" t="s">
        <v>615</v>
      </c>
      <c r="C35" s="50" t="s">
        <v>367</v>
      </c>
      <c r="D35" s="99"/>
      <c r="E35" s="99">
        <v>37230</v>
      </c>
      <c r="F35" s="99"/>
      <c r="G35" s="98">
        <f t="shared" si="0"/>
        <v>54292.600000000006</v>
      </c>
      <c r="H35" s="100"/>
    </row>
    <row r="36" spans="1:8" ht="17.25">
      <c r="A36" s="95" t="s">
        <v>798</v>
      </c>
      <c r="B36" s="96" t="s">
        <v>816</v>
      </c>
      <c r="C36" s="50" t="s">
        <v>638</v>
      </c>
      <c r="D36" s="254"/>
      <c r="E36" s="99">
        <v>27000</v>
      </c>
      <c r="F36" s="99"/>
      <c r="G36" s="98">
        <f t="shared" si="0"/>
        <v>27292.600000000006</v>
      </c>
      <c r="H36" s="100"/>
    </row>
    <row r="37" spans="1:8" ht="17.25">
      <c r="A37" s="95" t="s">
        <v>993</v>
      </c>
      <c r="B37" s="96" t="s">
        <v>994</v>
      </c>
      <c r="C37" s="50" t="s">
        <v>899</v>
      </c>
      <c r="D37" s="254"/>
      <c r="E37" s="99">
        <v>22230</v>
      </c>
      <c r="F37" s="99"/>
      <c r="G37" s="98">
        <f t="shared" si="0"/>
        <v>5062.600000000006</v>
      </c>
      <c r="H37" s="100"/>
    </row>
    <row r="38" spans="1:8" ht="17.25">
      <c r="A38" s="95" t="s">
        <v>1026</v>
      </c>
      <c r="B38" s="96" t="s">
        <v>1034</v>
      </c>
      <c r="C38" s="50" t="s">
        <v>613</v>
      </c>
      <c r="D38" s="254"/>
      <c r="E38" s="99">
        <v>278.4</v>
      </c>
      <c r="F38" s="99"/>
      <c r="G38" s="98">
        <f t="shared" si="0"/>
        <v>4784.200000000006</v>
      </c>
      <c r="H38" s="100"/>
    </row>
    <row r="39" spans="1:8" ht="17.25">
      <c r="A39" s="95" t="s">
        <v>1144</v>
      </c>
      <c r="B39" s="96"/>
      <c r="C39" s="50" t="s">
        <v>1149</v>
      </c>
      <c r="D39" s="254">
        <v>20000</v>
      </c>
      <c r="E39" s="99"/>
      <c r="F39" s="99"/>
      <c r="G39" s="98">
        <f>G38+D39</f>
        <v>24784.200000000004</v>
      </c>
      <c r="H39" s="100"/>
    </row>
    <row r="40" spans="1:8" ht="17.25">
      <c r="A40" s="95" t="s">
        <v>1144</v>
      </c>
      <c r="B40" s="96"/>
      <c r="C40" s="50" t="s">
        <v>1150</v>
      </c>
      <c r="D40" s="254">
        <v>3000</v>
      </c>
      <c r="E40" s="99"/>
      <c r="F40" s="99">
        <v>27700</v>
      </c>
      <c r="G40" s="98">
        <f>G39+D40-F40</f>
        <v>84.20000000000437</v>
      </c>
      <c r="H40" s="100"/>
    </row>
    <row r="41" spans="1:8" ht="17.25">
      <c r="A41" s="95"/>
      <c r="B41" s="96"/>
      <c r="C41" s="50"/>
      <c r="D41" s="254"/>
      <c r="E41" s="99"/>
      <c r="F41" s="99"/>
      <c r="G41" s="98"/>
      <c r="H41" s="100"/>
    </row>
    <row r="42" spans="1:8" ht="17.25">
      <c r="A42" s="95"/>
      <c r="B42" s="96"/>
      <c r="C42" s="50"/>
      <c r="D42" s="99"/>
      <c r="E42" s="99"/>
      <c r="F42" s="99"/>
      <c r="G42" s="98"/>
      <c r="H42" s="100"/>
    </row>
    <row r="43" spans="1:8" ht="17.25">
      <c r="A43" s="95"/>
      <c r="B43" s="96"/>
      <c r="C43" s="80" t="s">
        <v>161</v>
      </c>
      <c r="D43" s="99">
        <v>150000</v>
      </c>
      <c r="E43" s="99"/>
      <c r="F43" s="99"/>
      <c r="G43" s="98">
        <f>D43</f>
        <v>150000</v>
      </c>
      <c r="H43" s="100" t="s">
        <v>111</v>
      </c>
    </row>
    <row r="44" spans="1:8" ht="17.25">
      <c r="A44" s="95" t="s">
        <v>206</v>
      </c>
      <c r="B44" s="96" t="s">
        <v>218</v>
      </c>
      <c r="C44" s="50" t="s">
        <v>219</v>
      </c>
      <c r="D44" s="99"/>
      <c r="E44" s="99">
        <v>9084.3</v>
      </c>
      <c r="F44" s="99"/>
      <c r="G44" s="98">
        <f>G43-E44</f>
        <v>140915.7</v>
      </c>
      <c r="H44" s="100"/>
    </row>
    <row r="45" spans="1:8" ht="17.25">
      <c r="A45" s="95"/>
      <c r="B45" s="96" t="s">
        <v>220</v>
      </c>
      <c r="C45" s="50" t="s">
        <v>221</v>
      </c>
      <c r="D45" s="99"/>
      <c r="E45" s="99">
        <v>4606.35</v>
      </c>
      <c r="F45" s="99"/>
      <c r="G45" s="98">
        <f>G44-E45</f>
        <v>136309.35</v>
      </c>
      <c r="H45" s="100"/>
    </row>
    <row r="46" spans="1:8" ht="17.25">
      <c r="A46" s="95" t="s">
        <v>304</v>
      </c>
      <c r="B46" s="96" t="s">
        <v>310</v>
      </c>
      <c r="C46" s="50" t="s">
        <v>309</v>
      </c>
      <c r="D46" s="99"/>
      <c r="E46" s="99">
        <v>3228.19</v>
      </c>
      <c r="F46" s="99"/>
      <c r="G46" s="98">
        <f>G45-E46</f>
        <v>133081.16</v>
      </c>
      <c r="H46" s="100"/>
    </row>
    <row r="47" spans="1:8" ht="17.25">
      <c r="A47" s="95" t="s">
        <v>743</v>
      </c>
      <c r="B47" s="96"/>
      <c r="C47" s="50" t="s">
        <v>780</v>
      </c>
      <c r="D47" s="254">
        <v>-50000</v>
      </c>
      <c r="E47" s="99"/>
      <c r="F47" s="99"/>
      <c r="G47" s="98">
        <f>G46+D47</f>
        <v>83081.16</v>
      </c>
      <c r="H47" s="100"/>
    </row>
    <row r="48" spans="1:8" ht="17.25">
      <c r="A48" s="95" t="s">
        <v>769</v>
      </c>
      <c r="B48" s="96" t="s">
        <v>1157</v>
      </c>
      <c r="C48" s="50" t="s">
        <v>1032</v>
      </c>
      <c r="D48" s="254"/>
      <c r="E48" s="99">
        <v>3264.57</v>
      </c>
      <c r="F48" s="99"/>
      <c r="G48" s="98">
        <f>G47-E48</f>
        <v>79816.59</v>
      </c>
      <c r="H48" s="100"/>
    </row>
    <row r="49" spans="1:8" ht="17.25">
      <c r="A49" s="95" t="s">
        <v>821</v>
      </c>
      <c r="B49" s="96" t="s">
        <v>836</v>
      </c>
      <c r="C49" s="50" t="s">
        <v>837</v>
      </c>
      <c r="D49" s="254"/>
      <c r="E49" s="99">
        <v>3000</v>
      </c>
      <c r="F49" s="99"/>
      <c r="G49" s="98">
        <f>G48-E49</f>
        <v>76816.59</v>
      </c>
      <c r="H49" s="100"/>
    </row>
    <row r="50" spans="1:8" ht="17.25">
      <c r="A50" s="95" t="s">
        <v>821</v>
      </c>
      <c r="B50" s="96"/>
      <c r="C50" s="50" t="s">
        <v>779</v>
      </c>
      <c r="D50" s="254">
        <v>-30000</v>
      </c>
      <c r="E50" s="99"/>
      <c r="F50" s="99"/>
      <c r="G50" s="98">
        <f>G49+D50</f>
        <v>46816.59</v>
      </c>
      <c r="H50" s="100"/>
    </row>
    <row r="51" spans="1:8" ht="17.25">
      <c r="A51" s="95" t="s">
        <v>892</v>
      </c>
      <c r="B51" s="96" t="s">
        <v>903</v>
      </c>
      <c r="C51" s="50" t="s">
        <v>221</v>
      </c>
      <c r="D51" s="254"/>
      <c r="E51" s="99">
        <v>7300</v>
      </c>
      <c r="F51" s="99"/>
      <c r="G51" s="98">
        <f>G50-E51</f>
        <v>39516.59</v>
      </c>
      <c r="H51" s="100"/>
    </row>
    <row r="52" spans="1:8" ht="17.25">
      <c r="A52" s="95" t="s">
        <v>911</v>
      </c>
      <c r="B52" s="96" t="s">
        <v>914</v>
      </c>
      <c r="C52" s="50" t="s">
        <v>1032</v>
      </c>
      <c r="D52" s="254"/>
      <c r="E52" s="99">
        <v>3608.04</v>
      </c>
      <c r="F52" s="99"/>
      <c r="G52" s="98">
        <f>G51-E52</f>
        <v>35908.549999999996</v>
      </c>
      <c r="H52" s="100"/>
    </row>
    <row r="53" spans="1:8" ht="17.25">
      <c r="A53" s="95" t="s">
        <v>1026</v>
      </c>
      <c r="B53" s="96" t="s">
        <v>1033</v>
      </c>
      <c r="C53" s="50" t="s">
        <v>221</v>
      </c>
      <c r="D53" s="254"/>
      <c r="E53" s="99">
        <v>6872.61</v>
      </c>
      <c r="F53" s="99"/>
      <c r="G53" s="98">
        <f>G52-E53</f>
        <v>29035.939999999995</v>
      </c>
      <c r="H53" s="100"/>
    </row>
    <row r="54" spans="1:8" ht="17.25">
      <c r="A54" s="95" t="s">
        <v>1070</v>
      </c>
      <c r="B54" s="96" t="s">
        <v>1111</v>
      </c>
      <c r="C54" s="50" t="s">
        <v>309</v>
      </c>
      <c r="D54" s="254"/>
      <c r="E54" s="99">
        <v>3745</v>
      </c>
      <c r="F54" s="99"/>
      <c r="G54" s="98">
        <f>G53-E54</f>
        <v>25290.939999999995</v>
      </c>
      <c r="H54" s="100"/>
    </row>
    <row r="55" spans="1:8" ht="17.25">
      <c r="A55" s="95" t="s">
        <v>1147</v>
      </c>
      <c r="B55" s="96"/>
      <c r="C55" s="50" t="s">
        <v>1148</v>
      </c>
      <c r="D55" s="254">
        <v>-3000</v>
      </c>
      <c r="E55" s="99"/>
      <c r="F55" s="99"/>
      <c r="G55" s="98">
        <f>G54+D55</f>
        <v>22290.939999999995</v>
      </c>
      <c r="H55" s="100"/>
    </row>
    <row r="56" spans="1:8" ht="17.25">
      <c r="A56" s="95"/>
      <c r="B56" s="96"/>
      <c r="C56" s="50"/>
      <c r="D56" s="99"/>
      <c r="E56" s="99"/>
      <c r="F56" s="99"/>
      <c r="G56" s="98"/>
      <c r="H56" s="100"/>
    </row>
    <row r="57" spans="1:8" ht="17.25">
      <c r="A57" s="95"/>
      <c r="B57" s="96"/>
      <c r="C57" s="80" t="s">
        <v>162</v>
      </c>
      <c r="D57" s="99">
        <v>15000</v>
      </c>
      <c r="E57" s="99"/>
      <c r="F57" s="99"/>
      <c r="G57" s="98">
        <f>D57</f>
        <v>15000</v>
      </c>
      <c r="H57" s="100"/>
    </row>
    <row r="58" spans="1:8" ht="17.25">
      <c r="A58" s="95" t="s">
        <v>1070</v>
      </c>
      <c r="B58" s="96" t="s">
        <v>1114</v>
      </c>
      <c r="C58" s="50" t="s">
        <v>1115</v>
      </c>
      <c r="D58" s="99"/>
      <c r="E58" s="99">
        <v>8875</v>
      </c>
      <c r="F58" s="99"/>
      <c r="G58" s="98">
        <f>G57-E58</f>
        <v>6125</v>
      </c>
      <c r="H58" s="100"/>
    </row>
    <row r="59" spans="1:8" ht="17.25">
      <c r="A59" s="95"/>
      <c r="B59" s="96"/>
      <c r="C59" s="50"/>
      <c r="D59" s="99"/>
      <c r="E59" s="99"/>
      <c r="F59" s="99"/>
      <c r="G59" s="98"/>
      <c r="H59" s="100"/>
    </row>
    <row r="60" spans="1:8" ht="17.25">
      <c r="A60" s="95"/>
      <c r="B60" s="96"/>
      <c r="C60" s="80" t="s">
        <v>121</v>
      </c>
      <c r="D60" s="99">
        <v>100000</v>
      </c>
      <c r="E60" s="99"/>
      <c r="F60" s="99"/>
      <c r="G60" s="98">
        <f>D60</f>
        <v>100000</v>
      </c>
      <c r="H60" s="100"/>
    </row>
    <row r="61" spans="1:8" ht="17.25">
      <c r="A61" s="95" t="s">
        <v>190</v>
      </c>
      <c r="B61" s="96" t="s">
        <v>204</v>
      </c>
      <c r="C61" s="50" t="s">
        <v>205</v>
      </c>
      <c r="D61" s="99"/>
      <c r="E61" s="99">
        <v>5850</v>
      </c>
      <c r="F61" s="99"/>
      <c r="G61" s="98">
        <f aca="true" t="shared" si="1" ref="G61:G76">G60-E61</f>
        <v>94150</v>
      </c>
      <c r="H61" s="100"/>
    </row>
    <row r="62" spans="1:8" ht="17.25">
      <c r="A62" s="95" t="s">
        <v>206</v>
      </c>
      <c r="B62" s="96" t="s">
        <v>209</v>
      </c>
      <c r="C62" s="50" t="s">
        <v>210</v>
      </c>
      <c r="D62" s="99"/>
      <c r="E62" s="99">
        <v>1020</v>
      </c>
      <c r="F62" s="99"/>
      <c r="G62" s="98">
        <f t="shared" si="1"/>
        <v>93130</v>
      </c>
      <c r="H62" s="100"/>
    </row>
    <row r="63" spans="1:8" ht="17.25">
      <c r="A63" s="95"/>
      <c r="B63" s="96" t="s">
        <v>228</v>
      </c>
      <c r="C63" s="50" t="s">
        <v>217</v>
      </c>
      <c r="D63" s="99"/>
      <c r="E63" s="99">
        <v>1960</v>
      </c>
      <c r="F63" s="99"/>
      <c r="G63" s="98">
        <f t="shared" si="1"/>
        <v>91170</v>
      </c>
      <c r="H63" s="100"/>
    </row>
    <row r="64" spans="1:8" ht="17.25">
      <c r="A64" s="95" t="s">
        <v>226</v>
      </c>
      <c r="B64" s="96" t="s">
        <v>229</v>
      </c>
      <c r="C64" s="50" t="s">
        <v>230</v>
      </c>
      <c r="D64" s="99"/>
      <c r="E64" s="99">
        <v>8240</v>
      </c>
      <c r="F64" s="99"/>
      <c r="G64" s="98">
        <f t="shared" si="1"/>
        <v>82930</v>
      </c>
      <c r="H64" s="100"/>
    </row>
    <row r="65" spans="1:8" ht="17.25">
      <c r="A65" s="95" t="s">
        <v>231</v>
      </c>
      <c r="B65" s="96" t="s">
        <v>234</v>
      </c>
      <c r="C65" s="50" t="s">
        <v>235</v>
      </c>
      <c r="D65" s="99"/>
      <c r="E65" s="99">
        <v>1240</v>
      </c>
      <c r="F65" s="99"/>
      <c r="G65" s="98">
        <f t="shared" si="1"/>
        <v>81690</v>
      </c>
      <c r="H65" s="100"/>
    </row>
    <row r="66" spans="1:8" ht="17.25">
      <c r="A66" s="95" t="s">
        <v>251</v>
      </c>
      <c r="B66" s="96" t="s">
        <v>253</v>
      </c>
      <c r="C66" s="50" t="s">
        <v>254</v>
      </c>
      <c r="D66" s="99"/>
      <c r="E66" s="99">
        <v>3190</v>
      </c>
      <c r="F66" s="99"/>
      <c r="G66" s="98">
        <f t="shared" si="1"/>
        <v>78500</v>
      </c>
      <c r="H66" s="100"/>
    </row>
    <row r="67" spans="1:8" ht="17.25">
      <c r="A67" s="95" t="s">
        <v>356</v>
      </c>
      <c r="B67" s="96" t="s">
        <v>364</v>
      </c>
      <c r="C67" s="50" t="s">
        <v>712</v>
      </c>
      <c r="D67" s="99"/>
      <c r="E67" s="99">
        <v>6810</v>
      </c>
      <c r="F67" s="99"/>
      <c r="G67" s="98">
        <f t="shared" si="1"/>
        <v>71690</v>
      </c>
      <c r="H67" s="100"/>
    </row>
    <row r="68" spans="1:8" ht="17.25">
      <c r="A68" s="95"/>
      <c r="B68" s="96" t="s">
        <v>365</v>
      </c>
      <c r="C68" s="50" t="s">
        <v>711</v>
      </c>
      <c r="D68" s="99"/>
      <c r="E68" s="99">
        <v>5150</v>
      </c>
      <c r="F68" s="99"/>
      <c r="G68" s="98">
        <f t="shared" si="1"/>
        <v>66540</v>
      </c>
      <c r="H68" s="100"/>
    </row>
    <row r="69" spans="1:8" ht="17.25">
      <c r="A69" s="95" t="s">
        <v>636</v>
      </c>
      <c r="B69" s="96" t="s">
        <v>639</v>
      </c>
      <c r="C69" s="50" t="s">
        <v>710</v>
      </c>
      <c r="D69" s="99"/>
      <c r="E69" s="99">
        <v>2060</v>
      </c>
      <c r="F69" s="99"/>
      <c r="G69" s="98">
        <f t="shared" si="1"/>
        <v>64480</v>
      </c>
      <c r="H69" s="100"/>
    </row>
    <row r="70" spans="1:8" ht="17.25">
      <c r="A70" s="95" t="s">
        <v>640</v>
      </c>
      <c r="B70" s="96" t="s">
        <v>708</v>
      </c>
      <c r="C70" s="50" t="s">
        <v>707</v>
      </c>
      <c r="D70" s="99"/>
      <c r="E70" s="99">
        <v>1440</v>
      </c>
      <c r="F70" s="99"/>
      <c r="G70" s="98">
        <f t="shared" si="1"/>
        <v>63040</v>
      </c>
      <c r="H70" s="100"/>
    </row>
    <row r="71" spans="1:8" ht="17.25">
      <c r="A71" s="95"/>
      <c r="B71" s="96" t="s">
        <v>709</v>
      </c>
      <c r="C71" s="50" t="s">
        <v>713</v>
      </c>
      <c r="D71" s="99"/>
      <c r="E71" s="99">
        <v>2400</v>
      </c>
      <c r="F71" s="99"/>
      <c r="G71" s="98">
        <f t="shared" si="1"/>
        <v>60640</v>
      </c>
      <c r="H71" s="100"/>
    </row>
    <row r="72" spans="1:8" ht="17.25">
      <c r="A72" s="95"/>
      <c r="B72" s="96" t="s">
        <v>715</v>
      </c>
      <c r="C72" s="50" t="s">
        <v>714</v>
      </c>
      <c r="D72" s="99"/>
      <c r="E72" s="99">
        <v>7340</v>
      </c>
      <c r="F72" s="99"/>
      <c r="G72" s="98">
        <f t="shared" si="1"/>
        <v>53300</v>
      </c>
      <c r="H72" s="100"/>
    </row>
    <row r="73" spans="1:8" ht="17.25">
      <c r="A73" s="95" t="s">
        <v>795</v>
      </c>
      <c r="B73" s="96" t="s">
        <v>807</v>
      </c>
      <c r="C73" s="50" t="s">
        <v>808</v>
      </c>
      <c r="D73" s="254"/>
      <c r="E73" s="99">
        <v>1420</v>
      </c>
      <c r="F73" s="99"/>
      <c r="G73" s="98">
        <f t="shared" si="1"/>
        <v>51880</v>
      </c>
      <c r="H73" s="100"/>
    </row>
    <row r="74" spans="1:8" ht="17.25">
      <c r="A74" s="95" t="s">
        <v>798</v>
      </c>
      <c r="B74" s="96" t="s">
        <v>819</v>
      </c>
      <c r="C74" s="50" t="s">
        <v>820</v>
      </c>
      <c r="D74" s="254"/>
      <c r="E74" s="99">
        <v>1900</v>
      </c>
      <c r="F74" s="99"/>
      <c r="G74" s="98">
        <f t="shared" si="1"/>
        <v>49980</v>
      </c>
      <c r="H74" s="100"/>
    </row>
    <row r="75" spans="1:8" ht="17.25">
      <c r="A75" s="95" t="s">
        <v>821</v>
      </c>
      <c r="B75" s="96" t="s">
        <v>829</v>
      </c>
      <c r="C75" s="50" t="s">
        <v>828</v>
      </c>
      <c r="D75" s="254"/>
      <c r="E75" s="99">
        <v>1880</v>
      </c>
      <c r="F75" s="99"/>
      <c r="G75" s="98">
        <f t="shared" si="1"/>
        <v>48100</v>
      </c>
      <c r="H75" s="100"/>
    </row>
    <row r="76" spans="1:8" ht="17.25">
      <c r="A76" s="95"/>
      <c r="B76" s="96" t="s">
        <v>831</v>
      </c>
      <c r="C76" s="50" t="s">
        <v>832</v>
      </c>
      <c r="D76" s="254"/>
      <c r="E76" s="99">
        <v>5150</v>
      </c>
      <c r="F76" s="99"/>
      <c r="G76" s="98">
        <f t="shared" si="1"/>
        <v>42950</v>
      </c>
      <c r="H76" s="100"/>
    </row>
    <row r="77" spans="1:8" ht="17.25">
      <c r="A77" s="95" t="s">
        <v>821</v>
      </c>
      <c r="B77" s="96"/>
      <c r="C77" s="50" t="s">
        <v>779</v>
      </c>
      <c r="D77" s="254">
        <v>-10000</v>
      </c>
      <c r="E77" s="99"/>
      <c r="F77" s="99"/>
      <c r="G77" s="98">
        <f>G76+D77</f>
        <v>32950</v>
      </c>
      <c r="H77" s="100"/>
    </row>
    <row r="78" spans="1:8" ht="17.25">
      <c r="A78" s="95" t="s">
        <v>974</v>
      </c>
      <c r="B78" s="96" t="s">
        <v>977</v>
      </c>
      <c r="C78" s="50" t="s">
        <v>978</v>
      </c>
      <c r="D78" s="254"/>
      <c r="E78" s="99">
        <v>5385</v>
      </c>
      <c r="F78" s="99"/>
      <c r="G78" s="98">
        <f aca="true" t="shared" si="2" ref="G78:G86">G77-E78</f>
        <v>27565</v>
      </c>
      <c r="H78" s="100"/>
    </row>
    <row r="79" spans="1:8" ht="17.25">
      <c r="A79" s="95"/>
      <c r="B79" s="96" t="s">
        <v>982</v>
      </c>
      <c r="C79" s="50" t="s">
        <v>981</v>
      </c>
      <c r="D79" s="254"/>
      <c r="E79" s="99">
        <v>1106</v>
      </c>
      <c r="F79" s="99"/>
      <c r="G79" s="98">
        <f t="shared" si="2"/>
        <v>26459</v>
      </c>
      <c r="H79" s="100"/>
    </row>
    <row r="80" spans="1:8" ht="17.25">
      <c r="A80" s="95"/>
      <c r="B80" s="96" t="s">
        <v>984</v>
      </c>
      <c r="C80" s="50" t="s">
        <v>985</v>
      </c>
      <c r="D80" s="254"/>
      <c r="E80" s="99">
        <v>1500</v>
      </c>
      <c r="F80" s="99"/>
      <c r="G80" s="98">
        <f t="shared" si="2"/>
        <v>24959</v>
      </c>
      <c r="H80" s="100"/>
    </row>
    <row r="81" spans="1:8" ht="17.25">
      <c r="A81" s="95" t="s">
        <v>993</v>
      </c>
      <c r="B81" s="96" t="s">
        <v>997</v>
      </c>
      <c r="C81" s="50" t="s">
        <v>998</v>
      </c>
      <c r="D81" s="254"/>
      <c r="E81" s="99">
        <v>2976</v>
      </c>
      <c r="F81" s="99"/>
      <c r="G81" s="98">
        <f t="shared" si="2"/>
        <v>21983</v>
      </c>
      <c r="H81" s="100"/>
    </row>
    <row r="82" spans="1:8" ht="17.25">
      <c r="A82" s="95"/>
      <c r="B82" s="96" t="s">
        <v>1000</v>
      </c>
      <c r="C82" s="50" t="s">
        <v>1001</v>
      </c>
      <c r="D82" s="254"/>
      <c r="E82" s="99">
        <v>2000</v>
      </c>
      <c r="F82" s="99"/>
      <c r="G82" s="98">
        <f t="shared" si="2"/>
        <v>19983</v>
      </c>
      <c r="H82" s="100"/>
    </row>
    <row r="83" spans="1:8" ht="17.25">
      <c r="A83" s="95" t="s">
        <v>1037</v>
      </c>
      <c r="B83" s="96" t="s">
        <v>1038</v>
      </c>
      <c r="C83" s="50" t="s">
        <v>1039</v>
      </c>
      <c r="D83" s="254"/>
      <c r="E83" s="99">
        <v>2258</v>
      </c>
      <c r="F83" s="99"/>
      <c r="G83" s="98">
        <f t="shared" si="2"/>
        <v>17725</v>
      </c>
      <c r="H83" s="100"/>
    </row>
    <row r="84" spans="1:8" ht="17.25">
      <c r="A84" s="95" t="s">
        <v>1085</v>
      </c>
      <c r="B84" s="96" t="s">
        <v>1080</v>
      </c>
      <c r="C84" s="50" t="s">
        <v>1081</v>
      </c>
      <c r="D84" s="254"/>
      <c r="E84" s="99">
        <v>1800</v>
      </c>
      <c r="F84" s="99"/>
      <c r="G84" s="98">
        <f t="shared" si="2"/>
        <v>15925</v>
      </c>
      <c r="H84" s="100"/>
    </row>
    <row r="85" spans="1:8" ht="17.25">
      <c r="A85" s="95" t="s">
        <v>1074</v>
      </c>
      <c r="B85" s="96" t="s">
        <v>1084</v>
      </c>
      <c r="C85" s="50" t="s">
        <v>1001</v>
      </c>
      <c r="D85" s="254"/>
      <c r="E85" s="99">
        <v>3450</v>
      </c>
      <c r="F85" s="99"/>
      <c r="G85" s="98">
        <f t="shared" si="2"/>
        <v>12475</v>
      </c>
      <c r="H85" s="100"/>
    </row>
    <row r="86" spans="1:8" ht="17.25">
      <c r="A86" s="95" t="s">
        <v>1144</v>
      </c>
      <c r="B86" s="96" t="s">
        <v>1145</v>
      </c>
      <c r="C86" s="50" t="s">
        <v>1146</v>
      </c>
      <c r="D86" s="254"/>
      <c r="E86" s="99">
        <v>2586</v>
      </c>
      <c r="F86" s="99"/>
      <c r="G86" s="98">
        <f t="shared" si="2"/>
        <v>9889</v>
      </c>
      <c r="H86" s="100"/>
    </row>
    <row r="87" spans="1:8" ht="17.25">
      <c r="A87" s="95"/>
      <c r="B87" s="96"/>
      <c r="C87" s="50"/>
      <c r="D87" s="99"/>
      <c r="E87" s="99"/>
      <c r="F87" s="99"/>
      <c r="G87" s="98"/>
      <c r="H87" s="100"/>
    </row>
    <row r="88" spans="1:8" ht="17.25">
      <c r="A88" s="95"/>
      <c r="B88" s="96"/>
      <c r="C88" s="80" t="s">
        <v>117</v>
      </c>
      <c r="D88" s="99">
        <v>20000</v>
      </c>
      <c r="E88" s="99"/>
      <c r="F88" s="99"/>
      <c r="G88" s="98">
        <f>D88</f>
        <v>20000</v>
      </c>
      <c r="H88" s="100"/>
    </row>
    <row r="89" spans="1:8" ht="17.25">
      <c r="A89" s="95"/>
      <c r="B89" s="96"/>
      <c r="C89" s="50" t="s">
        <v>781</v>
      </c>
      <c r="D89" s="99">
        <v>-5000</v>
      </c>
      <c r="E89" s="99"/>
      <c r="F89" s="99"/>
      <c r="G89" s="98">
        <f>G88+D89</f>
        <v>15000</v>
      </c>
      <c r="H89" s="100"/>
    </row>
    <row r="90" spans="1:8" ht="17.25">
      <c r="A90" s="95" t="s">
        <v>821</v>
      </c>
      <c r="B90" s="96"/>
      <c r="C90" s="50" t="s">
        <v>868</v>
      </c>
      <c r="D90" s="99">
        <v>-5000</v>
      </c>
      <c r="E90" s="99"/>
      <c r="F90" s="99"/>
      <c r="G90" s="98">
        <f>G89+D90</f>
        <v>10000</v>
      </c>
      <c r="H90" s="100"/>
    </row>
    <row r="91" spans="1:8" ht="17.25">
      <c r="A91" s="95" t="s">
        <v>821</v>
      </c>
      <c r="B91" s="96"/>
      <c r="C91" s="50" t="s">
        <v>781</v>
      </c>
      <c r="D91" s="99">
        <v>-5000</v>
      </c>
      <c r="E91" s="99"/>
      <c r="F91" s="99"/>
      <c r="G91" s="98">
        <f>G90+D91</f>
        <v>5000</v>
      </c>
      <c r="H91" s="100"/>
    </row>
    <row r="92" spans="1:8" ht="17.25">
      <c r="A92" s="95"/>
      <c r="B92" s="96"/>
      <c r="C92" s="50"/>
      <c r="D92" s="99"/>
      <c r="E92" s="99"/>
      <c r="F92" s="99"/>
      <c r="G92" s="98"/>
      <c r="H92" s="100"/>
    </row>
    <row r="93" spans="1:8" ht="17.25">
      <c r="A93" s="95"/>
      <c r="B93" s="96"/>
      <c r="C93" s="80" t="s">
        <v>118</v>
      </c>
      <c r="D93" s="99">
        <v>30000</v>
      </c>
      <c r="E93" s="99"/>
      <c r="F93" s="99"/>
      <c r="G93" s="98">
        <f>D93</f>
        <v>30000</v>
      </c>
      <c r="H93" s="100"/>
    </row>
    <row r="94" spans="1:8" ht="17.25">
      <c r="A94" s="95" t="s">
        <v>175</v>
      </c>
      <c r="B94" s="96" t="s">
        <v>222</v>
      </c>
      <c r="C94" s="50" t="s">
        <v>223</v>
      </c>
      <c r="D94" s="99"/>
      <c r="E94" s="99">
        <v>5756.5</v>
      </c>
      <c r="F94" s="99"/>
      <c r="G94" s="98">
        <f>G93-E94</f>
        <v>24243.5</v>
      </c>
      <c r="H94" s="100"/>
    </row>
    <row r="95" spans="1:8" ht="17.25">
      <c r="A95" s="95" t="s">
        <v>317</v>
      </c>
      <c r="B95" s="96" t="s">
        <v>325</v>
      </c>
      <c r="C95" s="50" t="s">
        <v>326</v>
      </c>
      <c r="D95" s="99"/>
      <c r="E95" s="99">
        <v>8755</v>
      </c>
      <c r="F95" s="99"/>
      <c r="G95" s="98">
        <f>G94-E95</f>
        <v>15488.5</v>
      </c>
      <c r="H95" s="100"/>
    </row>
    <row r="96" spans="1:8" ht="17.25">
      <c r="A96" s="95" t="s">
        <v>669</v>
      </c>
      <c r="B96" s="96" t="s">
        <v>685</v>
      </c>
      <c r="C96" s="50" t="s">
        <v>684</v>
      </c>
      <c r="D96" s="99"/>
      <c r="E96" s="99">
        <v>2755</v>
      </c>
      <c r="F96" s="99"/>
      <c r="G96" s="98">
        <f>G95-E96</f>
        <v>12733.5</v>
      </c>
      <c r="H96" s="100"/>
    </row>
    <row r="97" spans="1:8" ht="17.25">
      <c r="A97" s="95" t="s">
        <v>864</v>
      </c>
      <c r="B97" s="96" t="s">
        <v>865</v>
      </c>
      <c r="C97" s="50" t="s">
        <v>863</v>
      </c>
      <c r="D97" s="254"/>
      <c r="E97" s="99">
        <v>1634</v>
      </c>
      <c r="F97" s="99"/>
      <c r="G97" s="98">
        <f>G96+D97</f>
        <v>12733.5</v>
      </c>
      <c r="H97" s="100"/>
    </row>
    <row r="98" spans="1:8" ht="17.25">
      <c r="A98" s="95" t="s">
        <v>1082</v>
      </c>
      <c r="B98" s="96" t="s">
        <v>1083</v>
      </c>
      <c r="C98" s="50" t="s">
        <v>1006</v>
      </c>
      <c r="D98" s="254"/>
      <c r="E98" s="99">
        <v>4397.5</v>
      </c>
      <c r="F98" s="99"/>
      <c r="G98" s="98">
        <f>G97+D98</f>
        <v>12733.5</v>
      </c>
      <c r="H98" s="100"/>
    </row>
    <row r="99" spans="1:8" ht="17.25">
      <c r="A99" s="95"/>
      <c r="B99" s="96"/>
      <c r="C99" s="50"/>
      <c r="D99" s="254"/>
      <c r="E99" s="99"/>
      <c r="F99" s="99"/>
      <c r="G99" s="98"/>
      <c r="H99" s="100"/>
    </row>
    <row r="100" spans="1:8" ht="17.25">
      <c r="A100" s="95"/>
      <c r="B100" s="96"/>
      <c r="C100" s="80" t="s">
        <v>119</v>
      </c>
      <c r="D100" s="99">
        <v>6000</v>
      </c>
      <c r="E100" s="99"/>
      <c r="F100" s="99"/>
      <c r="G100" s="98">
        <f>D100</f>
        <v>6000</v>
      </c>
      <c r="H100" s="100"/>
    </row>
    <row r="101" spans="1:8" ht="17.25">
      <c r="A101" s="95" t="s">
        <v>838</v>
      </c>
      <c r="B101" s="96" t="s">
        <v>846</v>
      </c>
      <c r="C101" s="50" t="s">
        <v>847</v>
      </c>
      <c r="D101" s="99"/>
      <c r="E101" s="99">
        <v>5374.61</v>
      </c>
      <c r="F101" s="99"/>
      <c r="G101" s="98">
        <f>G100-E101</f>
        <v>625.3900000000003</v>
      </c>
      <c r="H101" s="100"/>
    </row>
    <row r="102" spans="1:8" ht="17.25">
      <c r="A102" s="95"/>
      <c r="B102" s="96"/>
      <c r="C102" s="50"/>
      <c r="D102" s="99"/>
      <c r="E102" s="99"/>
      <c r="F102" s="99"/>
      <c r="G102" s="98"/>
      <c r="H102" s="100"/>
    </row>
    <row r="103" spans="1:8" ht="17.25">
      <c r="A103" s="95"/>
      <c r="B103" s="96"/>
      <c r="C103" s="80" t="s">
        <v>339</v>
      </c>
      <c r="D103" s="99">
        <v>9000</v>
      </c>
      <c r="E103" s="99"/>
      <c r="F103" s="99"/>
      <c r="G103" s="98">
        <f>D103</f>
        <v>9000</v>
      </c>
      <c r="H103" s="100"/>
    </row>
    <row r="104" spans="1:8" ht="17.25">
      <c r="A104" s="95" t="s">
        <v>335</v>
      </c>
      <c r="B104" s="96" t="s">
        <v>337</v>
      </c>
      <c r="C104" s="50" t="s">
        <v>338</v>
      </c>
      <c r="D104" s="99"/>
      <c r="E104" s="99">
        <v>7200</v>
      </c>
      <c r="F104" s="99"/>
      <c r="G104" s="104">
        <f>G103-E104</f>
        <v>1800</v>
      </c>
      <c r="H104" s="102"/>
    </row>
    <row r="105" spans="1:8" ht="17.25">
      <c r="A105" s="95" t="s">
        <v>621</v>
      </c>
      <c r="B105" s="96"/>
      <c r="C105" s="50" t="s">
        <v>774</v>
      </c>
      <c r="D105" s="99">
        <v>20000</v>
      </c>
      <c r="E105" s="99"/>
      <c r="F105" s="99"/>
      <c r="G105" s="104">
        <f>G104+D105</f>
        <v>21800</v>
      </c>
      <c r="H105" s="102"/>
    </row>
    <row r="106" spans="1:8" ht="17.25">
      <c r="A106" s="95"/>
      <c r="B106" s="96" t="s">
        <v>255</v>
      </c>
      <c r="C106" s="50" t="s">
        <v>1076</v>
      </c>
      <c r="D106" s="99"/>
      <c r="E106" s="99">
        <v>2875</v>
      </c>
      <c r="F106" s="99"/>
      <c r="G106" s="104">
        <f>G105-E106</f>
        <v>18925</v>
      </c>
      <c r="H106" s="102"/>
    </row>
    <row r="107" spans="1:8" ht="17.25">
      <c r="A107" s="95" t="s">
        <v>740</v>
      </c>
      <c r="B107" s="96" t="s">
        <v>739</v>
      </c>
      <c r="C107" s="50" t="s">
        <v>741</v>
      </c>
      <c r="D107" s="99"/>
      <c r="E107" s="99">
        <v>7200</v>
      </c>
      <c r="F107" s="99"/>
      <c r="G107" s="104">
        <f>G106-E107</f>
        <v>11725</v>
      </c>
      <c r="H107" s="102" t="s">
        <v>742</v>
      </c>
    </row>
    <row r="108" spans="1:8" ht="17.25">
      <c r="A108" s="95" t="s">
        <v>743</v>
      </c>
      <c r="B108" s="96"/>
      <c r="C108" s="80" t="s">
        <v>775</v>
      </c>
      <c r="D108" s="254">
        <v>100000</v>
      </c>
      <c r="E108" s="99"/>
      <c r="F108" s="99"/>
      <c r="G108" s="104">
        <f>G107+D108</f>
        <v>111725</v>
      </c>
      <c r="H108" s="102"/>
    </row>
    <row r="109" spans="1:8" ht="17.25">
      <c r="A109" s="95"/>
      <c r="B109" s="96" t="s">
        <v>750</v>
      </c>
      <c r="C109" s="50" t="s">
        <v>751</v>
      </c>
      <c r="D109" s="254"/>
      <c r="E109" s="99">
        <v>44097</v>
      </c>
      <c r="F109" s="99"/>
      <c r="G109" s="104">
        <f>G108-E109</f>
        <v>67628</v>
      </c>
      <c r="H109" s="102"/>
    </row>
    <row r="110" spans="1:8" ht="17.25">
      <c r="A110" s="95" t="s">
        <v>952</v>
      </c>
      <c r="B110" s="96" t="s">
        <v>954</v>
      </c>
      <c r="C110" s="50" t="s">
        <v>955</v>
      </c>
      <c r="D110" s="254"/>
      <c r="E110" s="99">
        <v>260</v>
      </c>
      <c r="F110" s="99"/>
      <c r="G110" s="104">
        <f>G109-E110</f>
        <v>67368</v>
      </c>
      <c r="H110" s="102"/>
    </row>
    <row r="111" spans="1:8" ht="17.25">
      <c r="A111" s="95" t="s">
        <v>966</v>
      </c>
      <c r="B111" s="96"/>
      <c r="C111" s="50" t="s">
        <v>779</v>
      </c>
      <c r="D111" s="99">
        <v>-50000</v>
      </c>
      <c r="E111" s="99"/>
      <c r="F111" s="99"/>
      <c r="G111" s="104">
        <f>G110+D111</f>
        <v>17368</v>
      </c>
      <c r="H111" s="102"/>
    </row>
    <row r="112" spans="1:8" ht="17.25">
      <c r="A112" s="95"/>
      <c r="B112" s="96"/>
      <c r="C112" s="172" t="s">
        <v>778</v>
      </c>
      <c r="D112" s="105">
        <f>SUM(D7:D111)</f>
        <v>545000</v>
      </c>
      <c r="E112" s="105">
        <f>SUM(E7:E111)</f>
        <v>401905.47</v>
      </c>
      <c r="F112" s="105">
        <f>SUM(F7:F111)</f>
        <v>27700</v>
      </c>
      <c r="G112" s="194">
        <f>D112-E112-F112</f>
        <v>115394.53000000003</v>
      </c>
      <c r="H112" s="106"/>
    </row>
    <row r="113" spans="1:8" ht="17.25">
      <c r="A113" s="95"/>
      <c r="B113" s="96"/>
      <c r="C113" s="255" t="s">
        <v>120</v>
      </c>
      <c r="D113" s="150"/>
      <c r="E113" s="150"/>
      <c r="F113" s="150"/>
      <c r="G113" s="193"/>
      <c r="H113" s="159"/>
    </row>
    <row r="114" spans="1:8" ht="17.25">
      <c r="A114" s="95"/>
      <c r="B114" s="96"/>
      <c r="C114" s="80" t="s">
        <v>124</v>
      </c>
      <c r="D114" s="254">
        <v>20000</v>
      </c>
      <c r="E114" s="99"/>
      <c r="F114" s="99"/>
      <c r="G114" s="98">
        <v>20000</v>
      </c>
      <c r="H114" s="100"/>
    </row>
    <row r="115" spans="1:8" ht="17.25">
      <c r="A115" s="95" t="s">
        <v>206</v>
      </c>
      <c r="B115" s="96" t="s">
        <v>212</v>
      </c>
      <c r="C115" s="50" t="s">
        <v>588</v>
      </c>
      <c r="D115" s="99"/>
      <c r="E115" s="99">
        <v>6630.47</v>
      </c>
      <c r="F115" s="99"/>
      <c r="G115" s="98">
        <f>G114-E115</f>
        <v>13369.529999999999</v>
      </c>
      <c r="H115" s="100"/>
    </row>
    <row r="116" spans="1:8" ht="17.25">
      <c r="A116" s="95"/>
      <c r="B116" s="96" t="s">
        <v>586</v>
      </c>
      <c r="C116" s="50" t="s">
        <v>587</v>
      </c>
      <c r="D116" s="99"/>
      <c r="E116" s="99">
        <v>3326.84</v>
      </c>
      <c r="F116" s="99"/>
      <c r="G116" s="98">
        <f>G115-E116</f>
        <v>10042.689999999999</v>
      </c>
      <c r="H116" s="100"/>
    </row>
    <row r="117" spans="1:8" ht="17.25">
      <c r="A117" s="95" t="s">
        <v>621</v>
      </c>
      <c r="B117" s="96" t="s">
        <v>628</v>
      </c>
      <c r="C117" s="50" t="s">
        <v>627</v>
      </c>
      <c r="D117" s="99"/>
      <c r="E117" s="99">
        <v>4580.67</v>
      </c>
      <c r="F117" s="99"/>
      <c r="G117" s="98">
        <f>G116-E117</f>
        <v>5462.019999999999</v>
      </c>
      <c r="H117" s="100"/>
    </row>
    <row r="118" spans="1:8" ht="17.25">
      <c r="A118" s="95" t="s">
        <v>821</v>
      </c>
      <c r="B118" s="96"/>
      <c r="C118" s="80" t="s">
        <v>869</v>
      </c>
      <c r="D118" s="99">
        <v>5000</v>
      </c>
      <c r="E118" s="99"/>
      <c r="F118" s="99"/>
      <c r="G118" s="98">
        <f>G117+D118</f>
        <v>10462.019999999999</v>
      </c>
      <c r="H118" s="100"/>
    </row>
    <row r="119" spans="1:8" ht="17.25">
      <c r="A119" s="95" t="s">
        <v>864</v>
      </c>
      <c r="B119" s="96" t="s">
        <v>881</v>
      </c>
      <c r="C119" s="50" t="s">
        <v>895</v>
      </c>
      <c r="D119" s="99"/>
      <c r="E119" s="99">
        <v>5509.43</v>
      </c>
      <c r="F119" s="99"/>
      <c r="G119" s="98">
        <f>G118-E119</f>
        <v>4952.589999999998</v>
      </c>
      <c r="H119" s="100"/>
    </row>
    <row r="120" spans="1:8" ht="17.25">
      <c r="A120" s="95" t="s">
        <v>1037</v>
      </c>
      <c r="B120" s="96"/>
      <c r="C120" s="50" t="s">
        <v>1168</v>
      </c>
      <c r="D120" s="99">
        <v>140</v>
      </c>
      <c r="E120" s="99"/>
      <c r="F120" s="99"/>
      <c r="G120" s="98">
        <f>G119+D120</f>
        <v>5092.589999999998</v>
      </c>
      <c r="H120" s="100"/>
    </row>
    <row r="121" spans="1:8" ht="17.25">
      <c r="A121" s="95" t="s">
        <v>1037</v>
      </c>
      <c r="B121" s="96" t="s">
        <v>1169</v>
      </c>
      <c r="C121" s="50" t="s">
        <v>1166</v>
      </c>
      <c r="D121" s="99"/>
      <c r="E121" s="99">
        <v>5091.49</v>
      </c>
      <c r="F121" s="99"/>
      <c r="G121" s="98">
        <f>G120-E121</f>
        <v>1.0999999999985448</v>
      </c>
      <c r="H121" s="100"/>
    </row>
    <row r="122" spans="1:8" ht="17.25">
      <c r="A122" s="95"/>
      <c r="B122" s="96"/>
      <c r="C122" s="50"/>
      <c r="D122" s="99"/>
      <c r="E122" s="99"/>
      <c r="F122" s="99"/>
      <c r="G122" s="98"/>
      <c r="H122" s="100"/>
    </row>
    <row r="123" spans="1:8" ht="17.25">
      <c r="A123" s="95"/>
      <c r="B123" s="96"/>
      <c r="C123" s="80" t="s">
        <v>112</v>
      </c>
      <c r="D123" s="254">
        <v>200000</v>
      </c>
      <c r="E123" s="99"/>
      <c r="F123" s="99"/>
      <c r="G123" s="98">
        <f>D123</f>
        <v>200000</v>
      </c>
      <c r="H123" s="100"/>
    </row>
    <row r="124" spans="1:8" ht="17.25">
      <c r="A124" s="95" t="s">
        <v>190</v>
      </c>
      <c r="B124" s="96" t="s">
        <v>202</v>
      </c>
      <c r="C124" s="50" t="s">
        <v>203</v>
      </c>
      <c r="D124" s="99"/>
      <c r="E124" s="99">
        <v>76808.87</v>
      </c>
      <c r="F124" s="99"/>
      <c r="G124" s="98">
        <f>G123-E124</f>
        <v>123191.13</v>
      </c>
      <c r="H124" s="100"/>
    </row>
    <row r="125" spans="1:8" ht="17.25">
      <c r="A125" s="95" t="s">
        <v>737</v>
      </c>
      <c r="B125" s="96" t="s">
        <v>311</v>
      </c>
      <c r="C125" s="50" t="s">
        <v>312</v>
      </c>
      <c r="D125" s="99"/>
      <c r="E125" s="99">
        <v>83224.4</v>
      </c>
      <c r="F125" s="99"/>
      <c r="G125" s="98">
        <f>G124-E125</f>
        <v>39966.73000000001</v>
      </c>
      <c r="H125" s="100"/>
    </row>
    <row r="126" spans="1:8" ht="17.25">
      <c r="A126" s="95" t="s">
        <v>621</v>
      </c>
      <c r="B126" s="96"/>
      <c r="C126" s="50" t="s">
        <v>776</v>
      </c>
      <c r="D126" s="99">
        <v>30000</v>
      </c>
      <c r="E126" s="99"/>
      <c r="F126" s="99"/>
      <c r="G126" s="98">
        <f>G125+D126</f>
        <v>69966.73000000001</v>
      </c>
      <c r="H126" s="100"/>
    </row>
    <row r="127" spans="1:8" ht="17.25">
      <c r="A127" s="95" t="s">
        <v>621</v>
      </c>
      <c r="B127" s="96" t="s">
        <v>626</v>
      </c>
      <c r="C127" s="50" t="s">
        <v>627</v>
      </c>
      <c r="D127" s="99"/>
      <c r="E127" s="99">
        <v>60274.67</v>
      </c>
      <c r="F127" s="99"/>
      <c r="G127" s="98">
        <f>G126-E127</f>
        <v>9692.060000000012</v>
      </c>
      <c r="H127" s="100"/>
    </row>
    <row r="128" spans="1:8" ht="17.25">
      <c r="A128" s="95" t="s">
        <v>821</v>
      </c>
      <c r="B128" s="96"/>
      <c r="C128" s="50" t="s">
        <v>870</v>
      </c>
      <c r="D128" s="99">
        <v>120000</v>
      </c>
      <c r="E128" s="99"/>
      <c r="F128" s="99"/>
      <c r="G128" s="98">
        <f>G127+D128</f>
        <v>129692.06000000001</v>
      </c>
      <c r="H128" s="100"/>
    </row>
    <row r="129" spans="1:8" ht="17.25">
      <c r="A129" s="95" t="s">
        <v>864</v>
      </c>
      <c r="B129" s="96" t="s">
        <v>879</v>
      </c>
      <c r="C129" s="50" t="s">
        <v>880</v>
      </c>
      <c r="D129" s="99"/>
      <c r="E129" s="99">
        <v>51236.53</v>
      </c>
      <c r="F129" s="99"/>
      <c r="G129" s="98">
        <f>G128-E129</f>
        <v>78455.53000000001</v>
      </c>
      <c r="H129" s="100"/>
    </row>
    <row r="130" spans="1:8" ht="17.25">
      <c r="A130" s="95" t="s">
        <v>892</v>
      </c>
      <c r="B130" s="96"/>
      <c r="C130" s="50" t="s">
        <v>963</v>
      </c>
      <c r="D130" s="99">
        <v>-10000</v>
      </c>
      <c r="E130" s="99"/>
      <c r="F130" s="99"/>
      <c r="G130" s="98">
        <f>G129+D130</f>
        <v>68455.53000000001</v>
      </c>
      <c r="H130" s="100"/>
    </row>
    <row r="131" spans="1:8" ht="17.25">
      <c r="A131" s="95" t="s">
        <v>952</v>
      </c>
      <c r="B131" s="96"/>
      <c r="C131" s="50" t="s">
        <v>967</v>
      </c>
      <c r="D131" s="99">
        <v>50000</v>
      </c>
      <c r="E131" s="99"/>
      <c r="F131" s="99"/>
      <c r="G131" s="98">
        <f>G130+D131</f>
        <v>118455.53000000001</v>
      </c>
      <c r="H131" s="100"/>
    </row>
    <row r="132" spans="1:8" ht="17.25">
      <c r="A132" s="95" t="s">
        <v>993</v>
      </c>
      <c r="B132" s="96" t="s">
        <v>1005</v>
      </c>
      <c r="C132" s="50" t="s">
        <v>899</v>
      </c>
      <c r="D132" s="99"/>
      <c r="E132" s="99">
        <v>59862.47</v>
      </c>
      <c r="F132" s="99"/>
      <c r="G132" s="98">
        <f>G131-D132-E132</f>
        <v>58593.06000000001</v>
      </c>
      <c r="H132" s="100"/>
    </row>
    <row r="133" spans="1:8" ht="17.25">
      <c r="A133" s="95" t="s">
        <v>993</v>
      </c>
      <c r="B133" s="96"/>
      <c r="C133" s="50" t="s">
        <v>963</v>
      </c>
      <c r="D133" s="99">
        <v>-15000</v>
      </c>
      <c r="E133" s="99"/>
      <c r="F133" s="99"/>
      <c r="G133" s="98">
        <f>G132+D133</f>
        <v>43593.06000000001</v>
      </c>
      <c r="H133" s="100"/>
    </row>
    <row r="134" spans="1:8" ht="17.25">
      <c r="A134" s="95"/>
      <c r="B134" s="96"/>
      <c r="C134" s="50"/>
      <c r="D134" s="254"/>
      <c r="E134" s="99"/>
      <c r="F134" s="99"/>
      <c r="G134" s="98"/>
      <c r="H134" s="100"/>
    </row>
    <row r="135" spans="1:8" ht="17.25">
      <c r="A135" s="95"/>
      <c r="B135" s="96"/>
      <c r="C135" s="80" t="s">
        <v>113</v>
      </c>
      <c r="D135" s="254">
        <v>30000</v>
      </c>
      <c r="E135" s="99"/>
      <c r="F135" s="99"/>
      <c r="G135" s="98">
        <f>D135</f>
        <v>30000</v>
      </c>
      <c r="H135" s="100"/>
    </row>
    <row r="136" spans="1:8" ht="17.25">
      <c r="A136" s="95" t="s">
        <v>206</v>
      </c>
      <c r="B136" s="96" t="s">
        <v>213</v>
      </c>
      <c r="C136" s="50" t="s">
        <v>340</v>
      </c>
      <c r="D136" s="99"/>
      <c r="E136" s="99">
        <v>4863</v>
      </c>
      <c r="F136" s="99"/>
      <c r="G136" s="98">
        <f>G135-E136</f>
        <v>25137</v>
      </c>
      <c r="H136" s="100"/>
    </row>
    <row r="137" spans="1:8" ht="17.25">
      <c r="A137" s="95" t="s">
        <v>173</v>
      </c>
      <c r="B137" s="96" t="s">
        <v>342</v>
      </c>
      <c r="C137" s="50" t="s">
        <v>341</v>
      </c>
      <c r="D137" s="99"/>
      <c r="E137" s="99">
        <v>4290</v>
      </c>
      <c r="F137" s="99"/>
      <c r="G137" s="98">
        <f>G136-E137</f>
        <v>20847</v>
      </c>
      <c r="H137" s="100"/>
    </row>
    <row r="138" spans="1:8" ht="17.25">
      <c r="A138" s="95" t="s">
        <v>636</v>
      </c>
      <c r="B138" s="96" t="s">
        <v>635</v>
      </c>
      <c r="C138" s="50" t="s">
        <v>627</v>
      </c>
      <c r="D138" s="99"/>
      <c r="E138" s="99">
        <v>3084</v>
      </c>
      <c r="F138" s="99"/>
      <c r="G138" s="98">
        <f>G137-E138</f>
        <v>17763</v>
      </c>
      <c r="H138" s="100"/>
    </row>
    <row r="139" spans="1:8" ht="17.25">
      <c r="A139" s="95" t="s">
        <v>821</v>
      </c>
      <c r="B139" s="96"/>
      <c r="C139" s="50" t="s">
        <v>779</v>
      </c>
      <c r="D139" s="99">
        <v>-10000</v>
      </c>
      <c r="E139" s="99"/>
      <c r="F139" s="99"/>
      <c r="G139" s="98">
        <f>G138+D139</f>
        <v>7763</v>
      </c>
      <c r="H139" s="100"/>
    </row>
    <row r="140" spans="1:8" ht="17.25">
      <c r="A140" s="95" t="s">
        <v>892</v>
      </c>
      <c r="B140" s="96" t="s">
        <v>893</v>
      </c>
      <c r="C140" s="50" t="s">
        <v>895</v>
      </c>
      <c r="D140" s="99"/>
      <c r="E140" s="99">
        <v>16651</v>
      </c>
      <c r="F140" s="99"/>
      <c r="G140" s="98">
        <f>G139-E140</f>
        <v>-8888</v>
      </c>
      <c r="H140" s="100"/>
    </row>
    <row r="141" spans="1:8" ht="17.25">
      <c r="A141" s="95" t="s">
        <v>892</v>
      </c>
      <c r="B141" s="96"/>
      <c r="C141" s="50" t="s">
        <v>894</v>
      </c>
      <c r="D141" s="99">
        <v>10000</v>
      </c>
      <c r="E141" s="99"/>
      <c r="F141" s="99"/>
      <c r="G141" s="98">
        <f>G140+D141</f>
        <v>1112</v>
      </c>
      <c r="H141" s="100"/>
    </row>
    <row r="142" spans="1:8" ht="17.25">
      <c r="A142" s="95" t="s">
        <v>993</v>
      </c>
      <c r="B142" s="96"/>
      <c r="C142" s="50" t="s">
        <v>894</v>
      </c>
      <c r="D142" s="99">
        <v>15000</v>
      </c>
      <c r="E142" s="99"/>
      <c r="F142" s="99"/>
      <c r="G142" s="98">
        <f>G141+D142</f>
        <v>16112</v>
      </c>
      <c r="H142" s="100"/>
    </row>
    <row r="143" spans="1:8" ht="17.25">
      <c r="A143" s="95" t="s">
        <v>993</v>
      </c>
      <c r="B143" s="96" t="s">
        <v>1005</v>
      </c>
      <c r="C143" s="50" t="s">
        <v>1006</v>
      </c>
      <c r="D143" s="99"/>
      <c r="E143" s="99">
        <v>14826</v>
      </c>
      <c r="F143" s="99"/>
      <c r="G143" s="98">
        <f>G142-E143</f>
        <v>1286</v>
      </c>
      <c r="H143" s="100"/>
    </row>
    <row r="144" spans="1:8" ht="17.25">
      <c r="A144" s="95"/>
      <c r="B144" s="96"/>
      <c r="C144" s="50"/>
      <c r="D144" s="254"/>
      <c r="E144" s="99"/>
      <c r="F144" s="99"/>
      <c r="G144" s="98"/>
      <c r="H144" s="100"/>
    </row>
    <row r="145" spans="1:8" ht="17.25">
      <c r="A145" s="95"/>
      <c r="B145" s="96"/>
      <c r="C145" s="80" t="s">
        <v>116</v>
      </c>
      <c r="D145" s="254">
        <v>20000</v>
      </c>
      <c r="E145" s="99"/>
      <c r="F145" s="99"/>
      <c r="G145" s="98">
        <f>D145</f>
        <v>20000</v>
      </c>
      <c r="H145" s="100"/>
    </row>
    <row r="146" spans="1:8" ht="17.25">
      <c r="A146" s="101" t="s">
        <v>206</v>
      </c>
      <c r="B146" s="103" t="s">
        <v>211</v>
      </c>
      <c r="C146" s="50" t="s">
        <v>594</v>
      </c>
      <c r="D146" s="99"/>
      <c r="E146" s="99">
        <v>300.88</v>
      </c>
      <c r="F146" s="99"/>
      <c r="G146" s="98">
        <f>G145-E146</f>
        <v>19699.12</v>
      </c>
      <c r="H146" s="102"/>
    </row>
    <row r="147" spans="1:8" ht="17.25">
      <c r="A147" s="101" t="s">
        <v>562</v>
      </c>
      <c r="B147" s="103" t="s">
        <v>567</v>
      </c>
      <c r="C147" s="50" t="s">
        <v>566</v>
      </c>
      <c r="D147" s="99"/>
      <c r="E147" s="99">
        <v>693.26</v>
      </c>
      <c r="F147" s="99"/>
      <c r="G147" s="98">
        <f>G146-E147</f>
        <v>19005.86</v>
      </c>
      <c r="H147" s="102"/>
    </row>
    <row r="148" spans="1:8" ht="17.25">
      <c r="A148" s="101" t="s">
        <v>640</v>
      </c>
      <c r="B148" s="103" t="s">
        <v>642</v>
      </c>
      <c r="C148" s="50" t="s">
        <v>589</v>
      </c>
      <c r="D148" s="99"/>
      <c r="E148" s="99">
        <v>714.6</v>
      </c>
      <c r="F148" s="99"/>
      <c r="G148" s="98">
        <f>G147-E148</f>
        <v>18291.260000000002</v>
      </c>
      <c r="H148" s="102"/>
    </row>
    <row r="149" spans="1:8" ht="17.25">
      <c r="A149" s="101"/>
      <c r="B149" s="103" t="s">
        <v>642</v>
      </c>
      <c r="C149" s="50" t="s">
        <v>641</v>
      </c>
      <c r="D149" s="99"/>
      <c r="E149" s="99">
        <v>807.1</v>
      </c>
      <c r="F149" s="99"/>
      <c r="G149" s="98">
        <f>G148-E149</f>
        <v>17484.160000000003</v>
      </c>
      <c r="H149" s="102"/>
    </row>
    <row r="150" spans="1:8" ht="17.25">
      <c r="A150" s="95" t="s">
        <v>821</v>
      </c>
      <c r="B150" s="96"/>
      <c r="C150" s="50" t="s">
        <v>779</v>
      </c>
      <c r="D150" s="99">
        <v>-10000</v>
      </c>
      <c r="E150" s="99"/>
      <c r="F150" s="99"/>
      <c r="G150" s="104">
        <f>G149+D150</f>
        <v>7484.1600000000035</v>
      </c>
      <c r="H150" s="102"/>
    </row>
    <row r="151" spans="1:8" ht="17.25">
      <c r="A151" s="95" t="s">
        <v>908</v>
      </c>
      <c r="B151" s="103" t="s">
        <v>921</v>
      </c>
      <c r="C151" s="50" t="s">
        <v>920</v>
      </c>
      <c r="D151" s="99"/>
      <c r="E151" s="99">
        <v>714.6</v>
      </c>
      <c r="F151" s="99"/>
      <c r="G151" s="104">
        <f>G150-E151</f>
        <v>6769.560000000003</v>
      </c>
      <c r="H151" s="102"/>
    </row>
    <row r="152" spans="1:8" ht="17.25">
      <c r="A152" s="95" t="s">
        <v>1117</v>
      </c>
      <c r="B152" s="103" t="s">
        <v>1121</v>
      </c>
      <c r="C152" s="50" t="s">
        <v>1120</v>
      </c>
      <c r="D152" s="99"/>
      <c r="E152" s="99">
        <v>747.11</v>
      </c>
      <c r="F152" s="99"/>
      <c r="G152" s="104">
        <f>G151-E152</f>
        <v>6022.4500000000035</v>
      </c>
      <c r="H152" s="102"/>
    </row>
    <row r="153" spans="1:8" ht="17.25">
      <c r="A153" s="95"/>
      <c r="B153" s="103"/>
      <c r="C153" s="50" t="s">
        <v>1167</v>
      </c>
      <c r="D153" s="99">
        <v>-140</v>
      </c>
      <c r="E153" s="99"/>
      <c r="F153" s="99"/>
      <c r="G153" s="104">
        <f>G152+D153</f>
        <v>5882.4500000000035</v>
      </c>
      <c r="H153" s="102"/>
    </row>
    <row r="154" spans="1:8" ht="17.25">
      <c r="A154" s="95"/>
      <c r="B154" s="103"/>
      <c r="C154" s="50"/>
      <c r="D154" s="99"/>
      <c r="E154" s="99"/>
      <c r="F154" s="99"/>
      <c r="G154" s="104"/>
      <c r="H154" s="102"/>
    </row>
    <row r="155" spans="1:8" ht="17.25">
      <c r="A155" s="95"/>
      <c r="B155" s="103"/>
      <c r="C155" s="50"/>
      <c r="D155" s="254"/>
      <c r="E155" s="99"/>
      <c r="F155" s="99"/>
      <c r="G155" s="104"/>
      <c r="H155" s="102"/>
    </row>
    <row r="156" spans="1:8" ht="17.25">
      <c r="A156" s="101"/>
      <c r="B156" s="103"/>
      <c r="C156" s="172" t="s">
        <v>777</v>
      </c>
      <c r="D156" s="105">
        <f>SUM(D114:D155)</f>
        <v>455000</v>
      </c>
      <c r="E156" s="105">
        <f>SUM(E114:E149)</f>
        <v>402775.67999999993</v>
      </c>
      <c r="F156" s="105"/>
      <c r="G156" s="194">
        <f>D156-E156</f>
        <v>52224.320000000065</v>
      </c>
      <c r="H156" s="102"/>
    </row>
    <row r="157" spans="1:8" ht="19.5" thickBot="1">
      <c r="A157" s="124"/>
      <c r="B157" s="125"/>
      <c r="C157" s="126" t="s">
        <v>964</v>
      </c>
      <c r="D157" s="127">
        <f>D156+D112</f>
        <v>1000000</v>
      </c>
      <c r="E157" s="127">
        <f>E156+E112</f>
        <v>804681.1499999999</v>
      </c>
      <c r="F157" s="127">
        <f>SUM(F103:F156)</f>
        <v>27700</v>
      </c>
      <c r="G157" s="218">
        <f>D157-E157-F157</f>
        <v>167618.8500000001</v>
      </c>
      <c r="H157" s="128"/>
    </row>
    <row r="158" ht="18" thickTop="1"/>
  </sheetData>
  <sheetProtection/>
  <printOptions/>
  <pageMargins left="0.26" right="0.25" top="0.37" bottom="0.28" header="0.22" footer="0.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9.00390625" style="84" customWidth="1"/>
    <col min="2" max="2" width="8.8515625" style="84" customWidth="1"/>
    <col min="3" max="3" width="26.8515625" style="84" customWidth="1"/>
    <col min="4" max="4" width="12.421875" style="84" bestFit="1" customWidth="1"/>
    <col min="5" max="5" width="11.57421875" style="84" customWidth="1"/>
    <col min="6" max="6" width="10.00390625" style="84" bestFit="1" customWidth="1"/>
    <col min="7" max="7" width="11.28125" style="84" customWidth="1"/>
    <col min="8" max="16384" width="9.140625" style="84" customWidth="1"/>
  </cols>
  <sheetData>
    <row r="1" spans="1:9" ht="18.75">
      <c r="A1" s="83"/>
      <c r="B1" s="83"/>
      <c r="C1" s="223" t="s">
        <v>163</v>
      </c>
      <c r="D1" s="83"/>
      <c r="E1" s="83"/>
      <c r="F1" s="83"/>
      <c r="G1" s="83" t="s">
        <v>108</v>
      </c>
      <c r="H1" s="83"/>
      <c r="I1" s="83"/>
    </row>
    <row r="2" spans="1:8" ht="17.25">
      <c r="A2" s="83"/>
      <c r="B2" s="83" t="s">
        <v>1193</v>
      </c>
      <c r="C2" s="83"/>
      <c r="D2" s="83"/>
      <c r="E2" s="83"/>
      <c r="F2" s="83"/>
      <c r="G2" s="83"/>
      <c r="H2" s="85" t="s">
        <v>136</v>
      </c>
    </row>
    <row r="3" spans="1:8" ht="17.25">
      <c r="A3" s="83" t="s">
        <v>14</v>
      </c>
      <c r="B3" s="83"/>
      <c r="C3" s="83"/>
      <c r="D3" s="83"/>
      <c r="E3" s="83"/>
      <c r="F3" s="83"/>
      <c r="G3" s="83" t="s">
        <v>137</v>
      </c>
      <c r="H3" s="83" t="s">
        <v>138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87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94" t="s">
        <v>17</v>
      </c>
    </row>
    <row r="6" spans="1:8" ht="17.25">
      <c r="A6" s="95" t="s">
        <v>144</v>
      </c>
      <c r="B6" s="96" t="s">
        <v>145</v>
      </c>
      <c r="C6" s="77" t="s">
        <v>109</v>
      </c>
      <c r="D6" s="78"/>
      <c r="E6" s="97"/>
      <c r="F6" s="97"/>
      <c r="G6" s="98"/>
      <c r="H6" s="217"/>
    </row>
    <row r="7" spans="1:8" ht="17.25">
      <c r="A7" s="95"/>
      <c r="B7" s="96"/>
      <c r="C7" s="80" t="s">
        <v>110</v>
      </c>
      <c r="D7" s="99">
        <v>20000</v>
      </c>
      <c r="E7" s="99"/>
      <c r="F7" s="99"/>
      <c r="G7" s="98">
        <f>D7</f>
        <v>20000</v>
      </c>
      <c r="H7" s="100" t="s">
        <v>111</v>
      </c>
    </row>
    <row r="8" spans="1:8" ht="17.25">
      <c r="A8" s="95" t="s">
        <v>206</v>
      </c>
      <c r="B8" s="96" t="s">
        <v>215</v>
      </c>
      <c r="C8" s="50" t="s">
        <v>216</v>
      </c>
      <c r="D8" s="99"/>
      <c r="E8" s="99">
        <v>850</v>
      </c>
      <c r="F8" s="99"/>
      <c r="G8" s="98">
        <f>G7-E8</f>
        <v>19150</v>
      </c>
      <c r="H8" s="100"/>
    </row>
    <row r="9" spans="1:8" ht="17.25">
      <c r="A9" s="95" t="s">
        <v>257</v>
      </c>
      <c r="B9" s="96"/>
      <c r="C9" s="50" t="s">
        <v>260</v>
      </c>
      <c r="D9" s="99"/>
      <c r="E9" s="99">
        <v>7900</v>
      </c>
      <c r="F9" s="99"/>
      <c r="G9" s="98">
        <f>G8-E9</f>
        <v>11250</v>
      </c>
      <c r="H9" s="100"/>
    </row>
    <row r="10" spans="1:8" ht="17.25">
      <c r="A10" s="95" t="s">
        <v>346</v>
      </c>
      <c r="B10" s="96"/>
      <c r="C10" s="50" t="s">
        <v>216</v>
      </c>
      <c r="D10" s="99"/>
      <c r="E10" s="99">
        <v>8500</v>
      </c>
      <c r="F10" s="99"/>
      <c r="G10" s="98">
        <f>G9-E10</f>
        <v>2750</v>
      </c>
      <c r="H10" s="100"/>
    </row>
    <row r="11" spans="1:8" ht="17.25">
      <c r="A11" s="95"/>
      <c r="B11" s="96"/>
      <c r="C11" s="50" t="s">
        <v>216</v>
      </c>
      <c r="D11" s="99"/>
      <c r="E11" s="99">
        <v>4890</v>
      </c>
      <c r="F11" s="99"/>
      <c r="G11" s="98">
        <f>G10-E11</f>
        <v>-2140</v>
      </c>
      <c r="H11" s="100"/>
    </row>
    <row r="12" spans="1:8" ht="17.25">
      <c r="A12" s="95"/>
      <c r="B12" s="96"/>
      <c r="C12" s="50" t="s">
        <v>354</v>
      </c>
      <c r="D12" s="99">
        <v>5000</v>
      </c>
      <c r="E12" s="99"/>
      <c r="F12" s="99"/>
      <c r="G12" s="98">
        <f>G11+D12</f>
        <v>2860</v>
      </c>
      <c r="H12" s="100"/>
    </row>
    <row r="13" spans="1:8" ht="17.25">
      <c r="A13" s="95" t="s">
        <v>743</v>
      </c>
      <c r="B13" s="96"/>
      <c r="C13" s="80" t="s">
        <v>749</v>
      </c>
      <c r="D13" s="254">
        <v>20000</v>
      </c>
      <c r="E13" s="99"/>
      <c r="F13" s="99"/>
      <c r="G13" s="98">
        <f>G12+D13</f>
        <v>22860</v>
      </c>
      <c r="H13" s="100"/>
    </row>
    <row r="14" spans="1:8" ht="17.25">
      <c r="A14" s="95"/>
      <c r="B14" s="96"/>
      <c r="C14" s="50"/>
      <c r="D14" s="99"/>
      <c r="E14" s="99"/>
      <c r="F14" s="99"/>
      <c r="G14" s="98"/>
      <c r="H14" s="100"/>
    </row>
    <row r="15" spans="1:8" ht="17.25">
      <c r="A15" s="95"/>
      <c r="B15" s="96"/>
      <c r="C15" s="50"/>
      <c r="D15" s="99"/>
      <c r="E15" s="99"/>
      <c r="F15" s="99"/>
      <c r="G15" s="98"/>
      <c r="H15" s="100"/>
    </row>
    <row r="16" spans="1:8" ht="17.25">
      <c r="A16" s="95"/>
      <c r="B16" s="96"/>
      <c r="C16" s="80" t="s">
        <v>158</v>
      </c>
      <c r="D16" s="99">
        <v>150000</v>
      </c>
      <c r="E16" s="99"/>
      <c r="F16" s="99"/>
      <c r="G16" s="98">
        <f>D16</f>
        <v>150000</v>
      </c>
      <c r="H16" s="100" t="s">
        <v>111</v>
      </c>
    </row>
    <row r="17" spans="1:8" ht="17.25">
      <c r="A17" s="95" t="s">
        <v>743</v>
      </c>
      <c r="B17" s="103"/>
      <c r="C17" s="80" t="s">
        <v>749</v>
      </c>
      <c r="D17" s="254">
        <v>15000</v>
      </c>
      <c r="E17" s="104"/>
      <c r="F17" s="99"/>
      <c r="G17" s="98">
        <f>G16+D17</f>
        <v>165000</v>
      </c>
      <c r="H17" s="100"/>
    </row>
    <row r="18" spans="1:8" ht="17.25">
      <c r="A18" s="95"/>
      <c r="B18" s="103"/>
      <c r="C18" s="50"/>
      <c r="D18" s="254"/>
      <c r="E18" s="104"/>
      <c r="F18" s="99"/>
      <c r="G18" s="98"/>
      <c r="H18" s="100"/>
    </row>
    <row r="19" spans="1:8" ht="17.25">
      <c r="A19" s="95"/>
      <c r="B19" s="96"/>
      <c r="C19" s="80" t="s">
        <v>159</v>
      </c>
      <c r="D19" s="99">
        <v>30000</v>
      </c>
      <c r="E19" s="99"/>
      <c r="F19" s="99"/>
      <c r="G19" s="98">
        <f>D19</f>
        <v>30000</v>
      </c>
      <c r="H19" s="100" t="s">
        <v>111</v>
      </c>
    </row>
    <row r="20" spans="1:8" ht="17.25">
      <c r="A20" s="95"/>
      <c r="B20" s="96"/>
      <c r="C20" s="50"/>
      <c r="D20" s="99"/>
      <c r="E20" s="99"/>
      <c r="F20" s="99"/>
      <c r="G20" s="98"/>
      <c r="H20" s="100"/>
    </row>
    <row r="21" spans="1:8" ht="17.25">
      <c r="A21" s="95"/>
      <c r="B21" s="96"/>
      <c r="C21" s="80" t="s">
        <v>160</v>
      </c>
      <c r="D21" s="99">
        <v>150000</v>
      </c>
      <c r="E21" s="99"/>
      <c r="F21" s="99"/>
      <c r="G21" s="98">
        <f>D21</f>
        <v>150000</v>
      </c>
      <c r="H21" s="100" t="s">
        <v>111</v>
      </c>
    </row>
    <row r="22" spans="1:8" ht="17.25">
      <c r="A22" s="95" t="s">
        <v>190</v>
      </c>
      <c r="B22" s="96" t="s">
        <v>200</v>
      </c>
      <c r="C22" s="50" t="s">
        <v>201</v>
      </c>
      <c r="D22" s="99"/>
      <c r="E22" s="99">
        <v>31500</v>
      </c>
      <c r="F22" s="99"/>
      <c r="G22" s="98">
        <f>G21-E22</f>
        <v>118500</v>
      </c>
      <c r="H22" s="100"/>
    </row>
    <row r="23" spans="1:8" ht="17.25">
      <c r="A23" s="95" t="s">
        <v>317</v>
      </c>
      <c r="B23" s="96" t="s">
        <v>327</v>
      </c>
      <c r="C23" s="50" t="s">
        <v>328</v>
      </c>
      <c r="D23" s="99"/>
      <c r="E23" s="99">
        <v>26700</v>
      </c>
      <c r="F23" s="99"/>
      <c r="G23" s="98">
        <f>G22-E23</f>
        <v>91800</v>
      </c>
      <c r="H23" s="100"/>
    </row>
    <row r="24" spans="1:8" ht="17.25">
      <c r="A24" s="95" t="s">
        <v>612</v>
      </c>
      <c r="B24" s="96" t="s">
        <v>611</v>
      </c>
      <c r="C24" s="50" t="s">
        <v>613</v>
      </c>
      <c r="D24" s="99"/>
      <c r="E24" s="99">
        <v>277.4</v>
      </c>
      <c r="F24" s="99"/>
      <c r="G24" s="98">
        <f>G23-E24</f>
        <v>91522.6</v>
      </c>
      <c r="H24" s="100"/>
    </row>
    <row r="25" spans="1:8" ht="17.25">
      <c r="A25" s="95" t="s">
        <v>614</v>
      </c>
      <c r="B25" s="96" t="s">
        <v>615</v>
      </c>
      <c r="C25" s="50" t="s">
        <v>367</v>
      </c>
      <c r="D25" s="99"/>
      <c r="E25" s="99">
        <v>37230</v>
      </c>
      <c r="F25" s="99"/>
      <c r="G25" s="98">
        <f>G24-E25</f>
        <v>54292.600000000006</v>
      </c>
      <c r="H25" s="100"/>
    </row>
    <row r="26" spans="1:8" ht="17.25">
      <c r="A26" s="95" t="s">
        <v>743</v>
      </c>
      <c r="B26" s="96"/>
      <c r="C26" s="80" t="s">
        <v>749</v>
      </c>
      <c r="D26" s="254">
        <v>50000</v>
      </c>
      <c r="E26" s="99"/>
      <c r="F26" s="99"/>
      <c r="G26" s="98">
        <f>G25+D26</f>
        <v>104292.6</v>
      </c>
      <c r="H26" s="100"/>
    </row>
    <row r="27" spans="1:8" ht="17.25">
      <c r="A27" s="95"/>
      <c r="B27" s="96"/>
      <c r="C27" s="50"/>
      <c r="D27" s="99"/>
      <c r="E27" s="99"/>
      <c r="F27" s="99"/>
      <c r="G27" s="98"/>
      <c r="H27" s="100"/>
    </row>
    <row r="28" spans="1:8" ht="17.25">
      <c r="A28" s="95"/>
      <c r="B28" s="96"/>
      <c r="C28" s="80" t="s">
        <v>161</v>
      </c>
      <c r="D28" s="99">
        <v>150000</v>
      </c>
      <c r="E28" s="99"/>
      <c r="F28" s="99"/>
      <c r="G28" s="98">
        <f>D28</f>
        <v>150000</v>
      </c>
      <c r="H28" s="100" t="s">
        <v>111</v>
      </c>
    </row>
    <row r="29" spans="1:8" ht="17.25">
      <c r="A29" s="95" t="s">
        <v>206</v>
      </c>
      <c r="B29" s="96" t="s">
        <v>218</v>
      </c>
      <c r="C29" s="50" t="s">
        <v>219</v>
      </c>
      <c r="D29" s="99"/>
      <c r="E29" s="99">
        <v>9084.3</v>
      </c>
      <c r="F29" s="99"/>
      <c r="G29" s="98">
        <f>G28-E29</f>
        <v>140915.7</v>
      </c>
      <c r="H29" s="100"/>
    </row>
    <row r="30" spans="1:8" ht="17.25">
      <c r="A30" s="95"/>
      <c r="B30" s="96" t="s">
        <v>220</v>
      </c>
      <c r="C30" s="50" t="s">
        <v>221</v>
      </c>
      <c r="D30" s="99"/>
      <c r="E30" s="99">
        <v>4606.35</v>
      </c>
      <c r="F30" s="99"/>
      <c r="G30" s="98">
        <f>G29-E30</f>
        <v>136309.35</v>
      </c>
      <c r="H30" s="100"/>
    </row>
    <row r="31" spans="1:8" ht="17.25">
      <c r="A31" s="95" t="s">
        <v>304</v>
      </c>
      <c r="B31" s="96" t="s">
        <v>310</v>
      </c>
      <c r="C31" s="50" t="s">
        <v>309</v>
      </c>
      <c r="D31" s="99"/>
      <c r="E31" s="99">
        <v>3228.19</v>
      </c>
      <c r="F31" s="99"/>
      <c r="G31" s="98">
        <f>G30-E31</f>
        <v>133081.16</v>
      </c>
      <c r="H31" s="100"/>
    </row>
    <row r="32" spans="1:8" ht="17.25">
      <c r="A32" s="95"/>
      <c r="B32" s="96"/>
      <c r="C32" s="50"/>
      <c r="D32" s="99"/>
      <c r="E32" s="99"/>
      <c r="F32" s="99"/>
      <c r="G32" s="98"/>
      <c r="H32" s="100"/>
    </row>
    <row r="33" spans="1:8" ht="17.25">
      <c r="A33" s="95"/>
      <c r="B33" s="96"/>
      <c r="C33" s="80" t="s">
        <v>162</v>
      </c>
      <c r="D33" s="99">
        <v>15000</v>
      </c>
      <c r="E33" s="99"/>
      <c r="F33" s="99"/>
      <c r="G33" s="98">
        <f>D33</f>
        <v>15000</v>
      </c>
      <c r="H33" s="100"/>
    </row>
    <row r="34" spans="1:8" ht="17.25">
      <c r="A34" s="95"/>
      <c r="B34" s="96"/>
      <c r="C34" s="50"/>
      <c r="D34" s="99"/>
      <c r="E34" s="99"/>
      <c r="F34" s="99"/>
      <c r="G34" s="98"/>
      <c r="H34" s="100"/>
    </row>
    <row r="35" spans="1:8" ht="17.25">
      <c r="A35" s="95"/>
      <c r="B35" s="96"/>
      <c r="C35" s="80" t="s">
        <v>121</v>
      </c>
      <c r="D35" s="99">
        <v>100000</v>
      </c>
      <c r="E35" s="99"/>
      <c r="F35" s="99"/>
      <c r="G35" s="98">
        <f>D35</f>
        <v>100000</v>
      </c>
      <c r="H35" s="100"/>
    </row>
    <row r="36" spans="1:8" ht="17.25">
      <c r="A36" s="95" t="s">
        <v>190</v>
      </c>
      <c r="B36" s="96" t="s">
        <v>204</v>
      </c>
      <c r="C36" s="50" t="s">
        <v>205</v>
      </c>
      <c r="D36" s="99"/>
      <c r="E36" s="99">
        <v>5850</v>
      </c>
      <c r="F36" s="99"/>
      <c r="G36" s="98">
        <f aca="true" t="shared" si="0" ref="G36:G50">G35-E36</f>
        <v>94150</v>
      </c>
      <c r="H36" s="100"/>
    </row>
    <row r="37" spans="1:8" ht="17.25">
      <c r="A37" s="95" t="s">
        <v>206</v>
      </c>
      <c r="B37" s="96" t="s">
        <v>209</v>
      </c>
      <c r="C37" s="50" t="s">
        <v>210</v>
      </c>
      <c r="D37" s="99"/>
      <c r="E37" s="99">
        <v>1020</v>
      </c>
      <c r="F37" s="99"/>
      <c r="G37" s="98">
        <f t="shared" si="0"/>
        <v>93130</v>
      </c>
      <c r="H37" s="100"/>
    </row>
    <row r="38" spans="1:8" ht="17.25">
      <c r="A38" s="95"/>
      <c r="B38" s="96" t="s">
        <v>228</v>
      </c>
      <c r="C38" s="50" t="s">
        <v>217</v>
      </c>
      <c r="D38" s="99"/>
      <c r="E38" s="99">
        <v>1960</v>
      </c>
      <c r="F38" s="99"/>
      <c r="G38" s="98">
        <f t="shared" si="0"/>
        <v>91170</v>
      </c>
      <c r="H38" s="100"/>
    </row>
    <row r="39" spans="1:8" ht="17.25">
      <c r="A39" s="95" t="s">
        <v>226</v>
      </c>
      <c r="B39" s="96" t="s">
        <v>229</v>
      </c>
      <c r="C39" s="50" t="s">
        <v>230</v>
      </c>
      <c r="D39" s="99"/>
      <c r="E39" s="99">
        <v>8240</v>
      </c>
      <c r="F39" s="99"/>
      <c r="G39" s="98">
        <f t="shared" si="0"/>
        <v>82930</v>
      </c>
      <c r="H39" s="100"/>
    </row>
    <row r="40" spans="1:8" ht="17.25">
      <c r="A40" s="95" t="s">
        <v>231</v>
      </c>
      <c r="B40" s="96" t="s">
        <v>234</v>
      </c>
      <c r="C40" s="50" t="s">
        <v>235</v>
      </c>
      <c r="D40" s="99"/>
      <c r="E40" s="99">
        <v>1240</v>
      </c>
      <c r="F40" s="99"/>
      <c r="G40" s="98">
        <f t="shared" si="0"/>
        <v>81690</v>
      </c>
      <c r="H40" s="100"/>
    </row>
    <row r="41" spans="1:8" ht="17.25">
      <c r="A41" s="95" t="s">
        <v>251</v>
      </c>
      <c r="B41" s="96" t="s">
        <v>253</v>
      </c>
      <c r="C41" s="50" t="s">
        <v>254</v>
      </c>
      <c r="D41" s="99"/>
      <c r="E41" s="99">
        <v>3190</v>
      </c>
      <c r="F41" s="99"/>
      <c r="G41" s="98">
        <f t="shared" si="0"/>
        <v>78500</v>
      </c>
      <c r="H41" s="100"/>
    </row>
    <row r="42" spans="1:8" ht="17.25">
      <c r="A42" s="95"/>
      <c r="B42" s="96"/>
      <c r="C42" s="50"/>
      <c r="D42" s="99"/>
      <c r="E42" s="99"/>
      <c r="F42" s="99"/>
      <c r="G42" s="98">
        <f t="shared" si="0"/>
        <v>78500</v>
      </c>
      <c r="H42" s="100"/>
    </row>
    <row r="43" spans="1:8" ht="17.25">
      <c r="A43" s="95"/>
      <c r="B43" s="96" t="s">
        <v>285</v>
      </c>
      <c r="C43" s="50" t="s">
        <v>284</v>
      </c>
      <c r="D43" s="99"/>
      <c r="E43" s="99">
        <v>3900</v>
      </c>
      <c r="F43" s="99"/>
      <c r="G43" s="98">
        <f t="shared" si="0"/>
        <v>74600</v>
      </c>
      <c r="H43" s="100"/>
    </row>
    <row r="44" spans="1:8" ht="17.25">
      <c r="A44" s="95" t="s">
        <v>317</v>
      </c>
      <c r="B44" s="96" t="s">
        <v>316</v>
      </c>
      <c r="C44" s="50" t="s">
        <v>315</v>
      </c>
      <c r="D44" s="99"/>
      <c r="E44" s="99">
        <v>5150</v>
      </c>
      <c r="F44" s="99"/>
      <c r="G44" s="98">
        <f t="shared" si="0"/>
        <v>69450</v>
      </c>
      <c r="H44" s="100"/>
    </row>
    <row r="45" spans="1:8" ht="17.25">
      <c r="A45" s="95" t="s">
        <v>356</v>
      </c>
      <c r="B45" s="96" t="s">
        <v>364</v>
      </c>
      <c r="C45" s="50" t="s">
        <v>712</v>
      </c>
      <c r="D45" s="99"/>
      <c r="E45" s="99">
        <v>6810</v>
      </c>
      <c r="F45" s="99"/>
      <c r="G45" s="98">
        <f t="shared" si="0"/>
        <v>62640</v>
      </c>
      <c r="H45" s="100"/>
    </row>
    <row r="46" spans="1:8" ht="17.25">
      <c r="A46" s="95"/>
      <c r="B46" s="96" t="s">
        <v>365</v>
      </c>
      <c r="C46" s="50" t="s">
        <v>711</v>
      </c>
      <c r="D46" s="99"/>
      <c r="E46" s="99">
        <v>5150</v>
      </c>
      <c r="F46" s="99"/>
      <c r="G46" s="98">
        <f t="shared" si="0"/>
        <v>57490</v>
      </c>
      <c r="H46" s="100"/>
    </row>
    <row r="47" spans="1:8" ht="17.25">
      <c r="A47" s="95" t="s">
        <v>636</v>
      </c>
      <c r="B47" s="96" t="s">
        <v>639</v>
      </c>
      <c r="C47" s="50" t="s">
        <v>710</v>
      </c>
      <c r="D47" s="99"/>
      <c r="E47" s="99">
        <v>2060</v>
      </c>
      <c r="F47" s="99"/>
      <c r="G47" s="98">
        <f t="shared" si="0"/>
        <v>55430</v>
      </c>
      <c r="H47" s="100"/>
    </row>
    <row r="48" spans="1:8" ht="17.25">
      <c r="A48" s="95" t="s">
        <v>640</v>
      </c>
      <c r="B48" s="96" t="s">
        <v>708</v>
      </c>
      <c r="C48" s="50" t="s">
        <v>707</v>
      </c>
      <c r="D48" s="99"/>
      <c r="E48" s="99">
        <v>1440</v>
      </c>
      <c r="F48" s="99"/>
      <c r="G48" s="98">
        <f t="shared" si="0"/>
        <v>53990</v>
      </c>
      <c r="H48" s="100"/>
    </row>
    <row r="49" spans="1:8" ht="17.25">
      <c r="A49" s="95"/>
      <c r="B49" s="96" t="s">
        <v>709</v>
      </c>
      <c r="C49" s="50" t="s">
        <v>713</v>
      </c>
      <c r="D49" s="99"/>
      <c r="E49" s="99">
        <v>2400</v>
      </c>
      <c r="F49" s="99"/>
      <c r="G49" s="98">
        <f t="shared" si="0"/>
        <v>51590</v>
      </c>
      <c r="H49" s="100"/>
    </row>
    <row r="50" spans="1:8" ht="17.25">
      <c r="A50" s="95"/>
      <c r="B50" s="96" t="s">
        <v>715</v>
      </c>
      <c r="C50" s="50" t="s">
        <v>714</v>
      </c>
      <c r="D50" s="99"/>
      <c r="E50" s="99">
        <v>7340</v>
      </c>
      <c r="F50" s="99"/>
      <c r="G50" s="98">
        <f t="shared" si="0"/>
        <v>44250</v>
      </c>
      <c r="H50" s="100"/>
    </row>
    <row r="51" spans="1:8" ht="17.25">
      <c r="A51" s="95" t="s">
        <v>743</v>
      </c>
      <c r="B51" s="96"/>
      <c r="C51" s="80" t="s">
        <v>749</v>
      </c>
      <c r="D51" s="254">
        <v>30000</v>
      </c>
      <c r="E51" s="99"/>
      <c r="F51" s="99"/>
      <c r="G51" s="98">
        <f>G50+D51</f>
        <v>74250</v>
      </c>
      <c r="H51" s="100"/>
    </row>
    <row r="52" spans="1:8" ht="17.25">
      <c r="A52" s="95"/>
      <c r="B52" s="96"/>
      <c r="C52" s="50"/>
      <c r="D52" s="99"/>
      <c r="E52" s="99"/>
      <c r="F52" s="99"/>
      <c r="G52" s="98"/>
      <c r="H52" s="100"/>
    </row>
    <row r="53" spans="1:8" ht="17.25">
      <c r="A53" s="95"/>
      <c r="B53" s="96"/>
      <c r="C53" s="80" t="s">
        <v>117</v>
      </c>
      <c r="D53" s="99">
        <v>20000</v>
      </c>
      <c r="E53" s="99"/>
      <c r="F53" s="99"/>
      <c r="G53" s="98">
        <f>D53</f>
        <v>20000</v>
      </c>
      <c r="H53" s="100"/>
    </row>
    <row r="54" spans="1:8" ht="17.25">
      <c r="A54" s="95"/>
      <c r="B54" s="96"/>
      <c r="C54" s="226" t="s">
        <v>353</v>
      </c>
      <c r="D54" s="99">
        <v>-5000</v>
      </c>
      <c r="E54" s="99"/>
      <c r="F54" s="99"/>
      <c r="G54" s="98">
        <f>G53+D54</f>
        <v>15000</v>
      </c>
      <c r="H54" s="100"/>
    </row>
    <row r="55" spans="1:8" ht="17.25">
      <c r="A55" s="95"/>
      <c r="B55" s="96"/>
      <c r="C55" s="50"/>
      <c r="D55" s="99"/>
      <c r="E55" s="99"/>
      <c r="F55" s="99"/>
      <c r="G55" s="98"/>
      <c r="H55" s="100"/>
    </row>
    <row r="56" spans="1:8" ht="17.25">
      <c r="A56" s="95"/>
      <c r="B56" s="96"/>
      <c r="C56" s="80" t="s">
        <v>118</v>
      </c>
      <c r="D56" s="99">
        <v>30000</v>
      </c>
      <c r="E56" s="99"/>
      <c r="F56" s="99"/>
      <c r="G56" s="98">
        <f>D56</f>
        <v>30000</v>
      </c>
      <c r="H56" s="100"/>
    </row>
    <row r="57" spans="1:8" ht="17.25">
      <c r="A57" s="95" t="s">
        <v>175</v>
      </c>
      <c r="B57" s="96" t="s">
        <v>222</v>
      </c>
      <c r="C57" s="50" t="s">
        <v>223</v>
      </c>
      <c r="D57" s="99"/>
      <c r="E57" s="99">
        <v>5756.5</v>
      </c>
      <c r="F57" s="99"/>
      <c r="G57" s="98">
        <f>G56-E57</f>
        <v>24243.5</v>
      </c>
      <c r="H57" s="100"/>
    </row>
    <row r="58" spans="1:8" ht="17.25">
      <c r="A58" s="95" t="s">
        <v>317</v>
      </c>
      <c r="B58" s="96" t="s">
        <v>325</v>
      </c>
      <c r="C58" s="50" t="s">
        <v>326</v>
      </c>
      <c r="D58" s="99"/>
      <c r="E58" s="99">
        <v>8755</v>
      </c>
      <c r="F58" s="99"/>
      <c r="G58" s="98">
        <f>G57-E58</f>
        <v>15488.5</v>
      </c>
      <c r="H58" s="100"/>
    </row>
    <row r="59" spans="1:8" ht="17.25">
      <c r="A59" s="95" t="s">
        <v>669</v>
      </c>
      <c r="B59" s="96" t="s">
        <v>685</v>
      </c>
      <c r="C59" s="50" t="s">
        <v>684</v>
      </c>
      <c r="D59" s="99"/>
      <c r="E59" s="99">
        <v>2755</v>
      </c>
      <c r="F59" s="99"/>
      <c r="G59" s="98">
        <f>G58-E59</f>
        <v>12733.5</v>
      </c>
      <c r="H59" s="100"/>
    </row>
    <row r="60" spans="1:8" ht="17.25">
      <c r="A60" s="95" t="s">
        <v>743</v>
      </c>
      <c r="B60" s="96" t="s">
        <v>101</v>
      </c>
      <c r="C60" s="80" t="s">
        <v>749</v>
      </c>
      <c r="D60" s="254">
        <v>10000</v>
      </c>
      <c r="E60" s="99"/>
      <c r="F60" s="99"/>
      <c r="G60" s="98">
        <f>G59+D60</f>
        <v>22733.5</v>
      </c>
      <c r="H60" s="100"/>
    </row>
    <row r="61" spans="1:8" ht="17.25">
      <c r="A61" s="95"/>
      <c r="B61" s="96"/>
      <c r="C61" s="50"/>
      <c r="D61" s="254"/>
      <c r="E61" s="99"/>
      <c r="F61" s="99"/>
      <c r="G61" s="98"/>
      <c r="H61" s="100"/>
    </row>
    <row r="62" spans="1:8" ht="17.25">
      <c r="A62" s="95"/>
      <c r="B62" s="96"/>
      <c r="C62" s="80" t="s">
        <v>119</v>
      </c>
      <c r="D62" s="99">
        <v>6000</v>
      </c>
      <c r="E62" s="99"/>
      <c r="F62" s="99"/>
      <c r="G62" s="98">
        <f>D62</f>
        <v>6000</v>
      </c>
      <c r="H62" s="100"/>
    </row>
    <row r="63" spans="1:8" ht="17.25">
      <c r="A63" s="95"/>
      <c r="B63" s="96"/>
      <c r="C63" s="50"/>
      <c r="D63" s="99"/>
      <c r="E63" s="99"/>
      <c r="F63" s="99"/>
      <c r="G63" s="98"/>
      <c r="H63" s="100"/>
    </row>
    <row r="64" spans="1:8" ht="17.25">
      <c r="A64" s="95"/>
      <c r="B64" s="96"/>
      <c r="C64" s="80" t="s">
        <v>339</v>
      </c>
      <c r="D64" s="99">
        <v>29000</v>
      </c>
      <c r="E64" s="99"/>
      <c r="F64" s="99"/>
      <c r="G64" s="98">
        <f>D64</f>
        <v>29000</v>
      </c>
      <c r="H64" s="100"/>
    </row>
    <row r="65" spans="1:8" ht="17.25">
      <c r="A65" s="95" t="s">
        <v>335</v>
      </c>
      <c r="B65" s="96" t="s">
        <v>337</v>
      </c>
      <c r="C65" s="50" t="s">
        <v>338</v>
      </c>
      <c r="D65" s="99"/>
      <c r="E65" s="99">
        <v>7200</v>
      </c>
      <c r="F65" s="99"/>
      <c r="G65" s="104">
        <f>G64-E65</f>
        <v>21800</v>
      </c>
      <c r="H65" s="102"/>
    </row>
    <row r="66" spans="1:8" ht="17.25">
      <c r="A66" s="95" t="s">
        <v>740</v>
      </c>
      <c r="B66" s="96" t="s">
        <v>739</v>
      </c>
      <c r="C66" s="50" t="s">
        <v>741</v>
      </c>
      <c r="D66" s="99"/>
      <c r="E66" s="99">
        <v>7200</v>
      </c>
      <c r="F66" s="99"/>
      <c r="G66" s="104">
        <f>G65-E66</f>
        <v>14600</v>
      </c>
      <c r="H66" s="102" t="s">
        <v>742</v>
      </c>
    </row>
    <row r="67" spans="1:8" ht="17.25">
      <c r="A67" s="95" t="s">
        <v>743</v>
      </c>
      <c r="B67" s="96"/>
      <c r="C67" s="50" t="s">
        <v>749</v>
      </c>
      <c r="D67" s="254">
        <v>100000</v>
      </c>
      <c r="E67" s="99"/>
      <c r="F67" s="99"/>
      <c r="G67" s="104">
        <f>G66+D67</f>
        <v>114600</v>
      </c>
      <c r="H67" s="102"/>
    </row>
    <row r="68" spans="1:8" ht="17.25">
      <c r="A68" s="95"/>
      <c r="B68" s="96" t="s">
        <v>750</v>
      </c>
      <c r="C68" s="50" t="s">
        <v>751</v>
      </c>
      <c r="D68" s="254"/>
      <c r="E68" s="99">
        <v>112000</v>
      </c>
      <c r="F68" s="99"/>
      <c r="G68" s="104">
        <f>G67-E68</f>
        <v>2600</v>
      </c>
      <c r="H68" s="102"/>
    </row>
    <row r="69" spans="1:8" ht="17.25">
      <c r="A69" s="95"/>
      <c r="B69" s="96"/>
      <c r="C69" s="50"/>
      <c r="D69" s="254"/>
      <c r="E69" s="99"/>
      <c r="F69" s="99"/>
      <c r="G69" s="104"/>
      <c r="H69" s="102"/>
    </row>
    <row r="70" spans="1:8" ht="17.25">
      <c r="A70" s="95"/>
      <c r="B70" s="96"/>
      <c r="C70" s="80"/>
      <c r="D70" s="99"/>
      <c r="E70" s="99"/>
      <c r="F70" s="99"/>
      <c r="G70" s="104"/>
      <c r="H70" s="102"/>
    </row>
    <row r="71" spans="1:8" ht="17.25">
      <c r="A71" s="95"/>
      <c r="B71" s="96"/>
      <c r="C71" s="50"/>
      <c r="D71" s="105">
        <f>SUM(D7:D70)</f>
        <v>925000</v>
      </c>
      <c r="E71" s="105">
        <f>SUM(E7:E70)</f>
        <v>334182.74</v>
      </c>
      <c r="F71" s="105">
        <f>SUM(F7:F70)</f>
        <v>0</v>
      </c>
      <c r="G71" s="194">
        <f>D71-E71-F71</f>
        <v>590817.26</v>
      </c>
      <c r="H71" s="106"/>
    </row>
    <row r="72" spans="1:8" ht="17.25">
      <c r="A72" s="95"/>
      <c r="B72" s="96"/>
      <c r="C72" s="80" t="s">
        <v>120</v>
      </c>
      <c r="D72" s="150"/>
      <c r="E72" s="150"/>
      <c r="F72" s="150"/>
      <c r="G72" s="193"/>
      <c r="H72" s="159"/>
    </row>
    <row r="73" spans="1:8" ht="17.25">
      <c r="A73" s="95"/>
      <c r="B73" s="96"/>
      <c r="C73" s="50" t="s">
        <v>124</v>
      </c>
      <c r="D73" s="99">
        <v>15000</v>
      </c>
      <c r="E73" s="99"/>
      <c r="F73" s="99"/>
      <c r="G73" s="98">
        <v>15000</v>
      </c>
      <c r="H73" s="100"/>
    </row>
    <row r="74" spans="1:8" ht="17.25">
      <c r="A74" s="95" t="s">
        <v>206</v>
      </c>
      <c r="B74" s="96" t="s">
        <v>212</v>
      </c>
      <c r="C74" s="50" t="s">
        <v>588</v>
      </c>
      <c r="D74" s="99"/>
      <c r="E74" s="99">
        <v>6630.47</v>
      </c>
      <c r="F74" s="99"/>
      <c r="G74" s="98">
        <f>G73-E74</f>
        <v>8369.529999999999</v>
      </c>
      <c r="H74" s="100"/>
    </row>
    <row r="75" spans="1:8" ht="17.25">
      <c r="A75" s="95"/>
      <c r="B75" s="96" t="s">
        <v>586</v>
      </c>
      <c r="C75" s="50" t="s">
        <v>587</v>
      </c>
      <c r="D75" s="99"/>
      <c r="E75" s="99">
        <v>3326.84</v>
      </c>
      <c r="F75" s="99"/>
      <c r="G75" s="98">
        <f>G74-E75</f>
        <v>5042.689999999999</v>
      </c>
      <c r="H75" s="100"/>
    </row>
    <row r="76" spans="1:8" ht="17.25">
      <c r="A76" s="95" t="s">
        <v>621</v>
      </c>
      <c r="B76" s="96" t="s">
        <v>628</v>
      </c>
      <c r="C76" s="50" t="s">
        <v>627</v>
      </c>
      <c r="D76" s="99"/>
      <c r="E76" s="99">
        <v>4580.67</v>
      </c>
      <c r="F76" s="99"/>
      <c r="G76" s="98">
        <f>G75-E76</f>
        <v>462.0199999999986</v>
      </c>
      <c r="H76" s="100"/>
    </row>
    <row r="77" spans="1:8" ht="17.25">
      <c r="A77" s="95" t="s">
        <v>743</v>
      </c>
      <c r="B77" s="96"/>
      <c r="C77" s="80" t="s">
        <v>749</v>
      </c>
      <c r="D77" s="254">
        <v>15000</v>
      </c>
      <c r="E77" s="99"/>
      <c r="F77" s="99"/>
      <c r="G77" s="98">
        <f>G76+D77</f>
        <v>15462.019999999999</v>
      </c>
      <c r="H77" s="100"/>
    </row>
    <row r="78" spans="1:8" ht="17.25">
      <c r="A78" s="95"/>
      <c r="B78" s="96"/>
      <c r="C78" s="50"/>
      <c r="D78" s="254"/>
      <c r="E78" s="99"/>
      <c r="F78" s="99"/>
      <c r="G78" s="98"/>
      <c r="H78" s="100"/>
    </row>
    <row r="79" spans="1:8" ht="17.25">
      <c r="A79" s="95"/>
      <c r="B79" s="96"/>
      <c r="C79" s="50" t="s">
        <v>112</v>
      </c>
      <c r="D79" s="99">
        <v>255000</v>
      </c>
      <c r="E79" s="99"/>
      <c r="F79" s="99"/>
      <c r="G79" s="98">
        <f>D79</f>
        <v>255000</v>
      </c>
      <c r="H79" s="100"/>
    </row>
    <row r="80" spans="1:8" ht="17.25">
      <c r="A80" s="95" t="s">
        <v>190</v>
      </c>
      <c r="B80" s="96" t="s">
        <v>202</v>
      </c>
      <c r="C80" s="50" t="s">
        <v>203</v>
      </c>
      <c r="D80" s="99"/>
      <c r="E80" s="99">
        <v>76808.87</v>
      </c>
      <c r="F80" s="99"/>
      <c r="G80" s="98">
        <f>G79-E80</f>
        <v>178191.13</v>
      </c>
      <c r="H80" s="100"/>
    </row>
    <row r="81" spans="1:8" ht="17.25">
      <c r="A81" s="95" t="s">
        <v>737</v>
      </c>
      <c r="B81" s="96" t="s">
        <v>311</v>
      </c>
      <c r="C81" s="50" t="s">
        <v>312</v>
      </c>
      <c r="D81" s="99"/>
      <c r="E81" s="99">
        <v>83224.4</v>
      </c>
      <c r="F81" s="99"/>
      <c r="G81" s="98">
        <f>G80-E81</f>
        <v>94966.73000000001</v>
      </c>
      <c r="H81" s="100"/>
    </row>
    <row r="82" spans="1:8" ht="17.25">
      <c r="A82" s="95" t="s">
        <v>621</v>
      </c>
      <c r="B82" s="96" t="s">
        <v>626</v>
      </c>
      <c r="C82" s="50" t="s">
        <v>627</v>
      </c>
      <c r="D82" s="99"/>
      <c r="E82" s="99">
        <v>60274.67</v>
      </c>
      <c r="F82" s="99"/>
      <c r="G82" s="98">
        <f>G81-E82</f>
        <v>34692.06000000001</v>
      </c>
      <c r="H82" s="100"/>
    </row>
    <row r="83" spans="1:8" ht="17.25">
      <c r="A83" s="95" t="s">
        <v>743</v>
      </c>
      <c r="B83" s="96"/>
      <c r="C83" s="80" t="s">
        <v>749</v>
      </c>
      <c r="D83" s="254">
        <v>250000</v>
      </c>
      <c r="E83" s="99"/>
      <c r="F83" s="99"/>
      <c r="G83" s="98">
        <f>G82+D83</f>
        <v>284692.06</v>
      </c>
      <c r="H83" s="100"/>
    </row>
    <row r="84" spans="1:8" ht="17.25">
      <c r="A84" s="95"/>
      <c r="B84" s="96"/>
      <c r="C84" s="50"/>
      <c r="D84" s="254"/>
      <c r="E84" s="99"/>
      <c r="F84" s="99"/>
      <c r="G84" s="98"/>
      <c r="H84" s="100"/>
    </row>
    <row r="85" spans="1:8" ht="17.25">
      <c r="A85" s="95"/>
      <c r="B85" s="96"/>
      <c r="C85" s="50" t="s">
        <v>113</v>
      </c>
      <c r="D85" s="99">
        <v>20000</v>
      </c>
      <c r="E85" s="99"/>
      <c r="F85" s="99"/>
      <c r="G85" s="98">
        <f>D85</f>
        <v>20000</v>
      </c>
      <c r="H85" s="100"/>
    </row>
    <row r="86" spans="1:8" ht="17.25">
      <c r="A86" s="95" t="s">
        <v>206</v>
      </c>
      <c r="B86" s="96" t="s">
        <v>213</v>
      </c>
      <c r="C86" s="50" t="s">
        <v>340</v>
      </c>
      <c r="D86" s="99"/>
      <c r="E86" s="99">
        <v>4863</v>
      </c>
      <c r="F86" s="99"/>
      <c r="G86" s="98">
        <f>G85-E86</f>
        <v>15137</v>
      </c>
      <c r="H86" s="100"/>
    </row>
    <row r="87" spans="1:8" ht="17.25">
      <c r="A87" s="95" t="s">
        <v>173</v>
      </c>
      <c r="B87" s="96" t="s">
        <v>342</v>
      </c>
      <c r="C87" s="50" t="s">
        <v>341</v>
      </c>
      <c r="D87" s="99"/>
      <c r="E87" s="99">
        <v>4290</v>
      </c>
      <c r="F87" s="99"/>
      <c r="G87" s="98">
        <f>G86-E87</f>
        <v>10847</v>
      </c>
      <c r="H87" s="100"/>
    </row>
    <row r="88" spans="1:8" ht="17.25">
      <c r="A88" s="95" t="s">
        <v>636</v>
      </c>
      <c r="B88" s="96" t="s">
        <v>635</v>
      </c>
      <c r="C88" s="50" t="s">
        <v>627</v>
      </c>
      <c r="D88" s="99"/>
      <c r="E88" s="99">
        <v>3084</v>
      </c>
      <c r="F88" s="99"/>
      <c r="G88" s="98">
        <f>G87-E88</f>
        <v>7763</v>
      </c>
      <c r="H88" s="100"/>
    </row>
    <row r="89" spans="1:8" ht="17.25">
      <c r="A89" s="95" t="s">
        <v>743</v>
      </c>
      <c r="B89" s="96"/>
      <c r="C89" s="80" t="s">
        <v>749</v>
      </c>
      <c r="D89" s="254">
        <v>10000</v>
      </c>
      <c r="E89" s="99"/>
      <c r="F89" s="99"/>
      <c r="G89" s="98">
        <f>G88+D89</f>
        <v>17763</v>
      </c>
      <c r="H89" s="100"/>
    </row>
    <row r="90" spans="1:8" ht="17.25">
      <c r="A90" s="95"/>
      <c r="B90" s="96"/>
      <c r="C90" s="50"/>
      <c r="D90" s="254"/>
      <c r="E90" s="99"/>
      <c r="F90" s="99"/>
      <c r="G90" s="98"/>
      <c r="H90" s="100"/>
    </row>
    <row r="91" spans="1:8" ht="17.25">
      <c r="A91" s="95"/>
      <c r="B91" s="96"/>
      <c r="C91" s="50" t="s">
        <v>116</v>
      </c>
      <c r="D91" s="99">
        <v>10000</v>
      </c>
      <c r="E91" s="99"/>
      <c r="F91" s="99"/>
      <c r="G91" s="98">
        <f>D91</f>
        <v>10000</v>
      </c>
      <c r="H91" s="100"/>
    </row>
    <row r="92" spans="1:8" ht="17.25">
      <c r="A92" s="101" t="s">
        <v>206</v>
      </c>
      <c r="B92" s="103" t="s">
        <v>211</v>
      </c>
      <c r="C92" s="50" t="s">
        <v>594</v>
      </c>
      <c r="D92" s="99"/>
      <c r="E92" s="99">
        <v>300.88</v>
      </c>
      <c r="F92" s="99"/>
      <c r="G92" s="98">
        <f>G91-E92</f>
        <v>9699.12</v>
      </c>
      <c r="H92" s="102"/>
    </row>
    <row r="93" spans="1:8" ht="17.25">
      <c r="A93" s="101" t="s">
        <v>562</v>
      </c>
      <c r="B93" s="103" t="s">
        <v>567</v>
      </c>
      <c r="C93" s="50" t="s">
        <v>566</v>
      </c>
      <c r="D93" s="99"/>
      <c r="E93" s="99">
        <v>693.26</v>
      </c>
      <c r="F93" s="99"/>
      <c r="G93" s="98">
        <f>G92-E93</f>
        <v>9005.86</v>
      </c>
      <c r="H93" s="102"/>
    </row>
    <row r="94" spans="1:8" ht="17.25">
      <c r="A94" s="101" t="s">
        <v>640</v>
      </c>
      <c r="B94" s="103" t="s">
        <v>642</v>
      </c>
      <c r="C94" s="50" t="s">
        <v>589</v>
      </c>
      <c r="D94" s="99"/>
      <c r="E94" s="99">
        <v>714.6</v>
      </c>
      <c r="F94" s="99"/>
      <c r="G94" s="98">
        <f>G93-E94</f>
        <v>8291.26</v>
      </c>
      <c r="H94" s="102"/>
    </row>
    <row r="95" spans="1:8" ht="17.25">
      <c r="A95" s="101"/>
      <c r="B95" s="103" t="s">
        <v>642</v>
      </c>
      <c r="C95" s="50" t="s">
        <v>641</v>
      </c>
      <c r="D95" s="99"/>
      <c r="E95" s="99">
        <v>807.1</v>
      </c>
      <c r="F95" s="99"/>
      <c r="G95" s="98">
        <f>G94-E95</f>
        <v>7484.16</v>
      </c>
      <c r="H95" s="102"/>
    </row>
    <row r="96" spans="1:8" ht="17.25">
      <c r="A96" s="101"/>
      <c r="B96" s="103"/>
      <c r="C96" s="50"/>
      <c r="D96" s="99"/>
      <c r="E96" s="99"/>
      <c r="F96" s="99"/>
      <c r="G96" s="98"/>
      <c r="H96" s="102"/>
    </row>
    <row r="97" spans="1:8" ht="17.25">
      <c r="A97" s="101"/>
      <c r="B97" s="103"/>
      <c r="C97" s="50"/>
      <c r="D97" s="99">
        <f>SUM(D73:D95)</f>
        <v>575000</v>
      </c>
      <c r="E97" s="99">
        <f>SUM(E73:E95)</f>
        <v>249598.76</v>
      </c>
      <c r="F97" s="99"/>
      <c r="G97" s="98">
        <f>D97-E97</f>
        <v>325401.24</v>
      </c>
      <c r="H97" s="102"/>
    </row>
    <row r="98" spans="1:8" ht="17.25">
      <c r="A98" s="101"/>
      <c r="B98" s="103"/>
      <c r="C98" s="50"/>
      <c r="D98" s="99"/>
      <c r="E98" s="99"/>
      <c r="F98" s="99"/>
      <c r="G98" s="98"/>
      <c r="H98" s="102"/>
    </row>
    <row r="99" spans="1:8" ht="19.5" thickBot="1">
      <c r="A99" s="124"/>
      <c r="B99" s="125"/>
      <c r="C99" s="126" t="s">
        <v>131</v>
      </c>
      <c r="D99" s="127">
        <f>D97+D71</f>
        <v>1500000</v>
      </c>
      <c r="E99" s="127">
        <f>E97+E71</f>
        <v>583781.5</v>
      </c>
      <c r="F99" s="127">
        <f>SUM(F64:F98)</f>
        <v>0</v>
      </c>
      <c r="G99" s="218">
        <f>D99-E99-F99</f>
        <v>916218.5</v>
      </c>
      <c r="H99" s="128"/>
    </row>
    <row r="100" ht="18" thickTop="1"/>
  </sheetData>
  <sheetProtection/>
  <printOptions/>
  <pageMargins left="0.29" right="0.25" top="0.37" bottom="0.28" header="0.22" footer="0.1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2.8515625" style="28" customWidth="1"/>
    <col min="2" max="2" width="13.00390625" style="28" customWidth="1"/>
    <col min="3" max="3" width="14.140625" style="84" customWidth="1"/>
    <col min="4" max="4" width="15.140625" style="21" customWidth="1"/>
    <col min="5" max="5" width="10.57421875" style="21" customWidth="1"/>
    <col min="6" max="6" width="16.00390625" style="21" customWidth="1"/>
    <col min="7" max="7" width="9.140625" style="21" customWidth="1"/>
    <col min="8" max="8" width="12.8515625" style="1" bestFit="1" customWidth="1"/>
    <col min="9" max="9" width="11.140625" style="21" customWidth="1"/>
    <col min="10" max="10" width="10.421875" style="21" customWidth="1"/>
    <col min="11" max="11" width="9.140625" style="21" customWidth="1"/>
    <col min="12" max="12" width="14.421875" style="21" customWidth="1"/>
    <col min="13" max="13" width="11.28125" style="21" customWidth="1"/>
    <col min="14" max="14" width="8.00390625" style="21" customWidth="1"/>
    <col min="15" max="16384" width="9.140625" style="21" customWidth="1"/>
  </cols>
  <sheetData>
    <row r="1" spans="1:6" ht="18.75">
      <c r="A1" s="69"/>
      <c r="B1" s="69"/>
      <c r="C1" s="83" t="s">
        <v>660</v>
      </c>
      <c r="D1" s="69"/>
      <c r="E1" s="69"/>
      <c r="F1" s="69"/>
    </row>
    <row r="2" spans="1:6" ht="18.75">
      <c r="A2" s="69"/>
      <c r="B2" s="69"/>
      <c r="C2" s="83" t="s">
        <v>666</v>
      </c>
      <c r="D2" s="69"/>
      <c r="E2" s="69"/>
      <c r="F2" s="69"/>
    </row>
    <row r="3" spans="1:6" ht="18.75">
      <c r="A3" s="107" t="s">
        <v>667</v>
      </c>
      <c r="B3" s="107"/>
      <c r="C3" s="83"/>
      <c r="D3" s="69"/>
      <c r="E3" s="69"/>
      <c r="F3" s="69"/>
    </row>
    <row r="4" spans="1:6" ht="18.75">
      <c r="A4" s="107"/>
      <c r="B4" s="107"/>
      <c r="C4" s="83"/>
      <c r="D4" s="69"/>
      <c r="E4" s="69"/>
      <c r="F4" s="69" t="s">
        <v>668</v>
      </c>
    </row>
    <row r="5" spans="1:6" ht="18.75">
      <c r="A5" s="87" t="s">
        <v>4</v>
      </c>
      <c r="B5" s="87" t="s">
        <v>1188</v>
      </c>
      <c r="C5" s="280"/>
      <c r="D5" s="281" t="s">
        <v>1187</v>
      </c>
      <c r="E5" s="282"/>
      <c r="F5" s="274" t="s">
        <v>1186</v>
      </c>
    </row>
    <row r="6" spans="1:6" ht="18.75">
      <c r="A6" s="91"/>
      <c r="B6" s="167" t="s">
        <v>1189</v>
      </c>
      <c r="C6" s="92" t="s">
        <v>659</v>
      </c>
      <c r="D6" s="92" t="s">
        <v>38</v>
      </c>
      <c r="E6" s="93" t="s">
        <v>2</v>
      </c>
      <c r="F6" s="275" t="s">
        <v>1190</v>
      </c>
    </row>
    <row r="7" spans="1:6" ht="18.75">
      <c r="A7" s="243" t="s">
        <v>645</v>
      </c>
      <c r="B7" s="276"/>
      <c r="C7" s="150">
        <v>25000</v>
      </c>
      <c r="D7" s="150">
        <v>22140</v>
      </c>
      <c r="E7" s="193">
        <f>C7-D7</f>
        <v>2860</v>
      </c>
      <c r="F7" s="100"/>
    </row>
    <row r="8" spans="1:6" ht="18.75">
      <c r="A8" s="100"/>
      <c r="B8" s="102"/>
      <c r="C8" s="99"/>
      <c r="D8" s="99"/>
      <c r="E8" s="98"/>
      <c r="F8" s="100"/>
    </row>
    <row r="9" spans="1:6" ht="18.75">
      <c r="A9" s="243" t="s">
        <v>646</v>
      </c>
      <c r="B9" s="276"/>
      <c r="C9" s="99">
        <v>170000</v>
      </c>
      <c r="D9" s="99"/>
      <c r="E9" s="98">
        <f>C9-D9</f>
        <v>170000</v>
      </c>
      <c r="F9" s="100"/>
    </row>
    <row r="10" spans="1:6" ht="18.75">
      <c r="A10" s="102"/>
      <c r="B10" s="102"/>
      <c r="C10" s="104"/>
      <c r="D10" s="104"/>
      <c r="E10" s="98"/>
      <c r="F10" s="100"/>
    </row>
    <row r="11" spans="1:6" ht="18.75">
      <c r="A11" s="243" t="s">
        <v>647</v>
      </c>
      <c r="B11" s="276"/>
      <c r="C11" s="99">
        <v>30000</v>
      </c>
      <c r="D11" s="99"/>
      <c r="E11" s="98">
        <f>C11-D11</f>
        <v>30000</v>
      </c>
      <c r="F11" s="100"/>
    </row>
    <row r="12" spans="1:6" ht="18.75">
      <c r="A12" s="244"/>
      <c r="B12" s="277"/>
      <c r="C12" s="99"/>
      <c r="D12" s="99"/>
      <c r="E12" s="98"/>
      <c r="F12" s="100"/>
    </row>
    <row r="13" spans="1:6" ht="18.75">
      <c r="A13" s="243" t="s">
        <v>648</v>
      </c>
      <c r="B13" s="276"/>
      <c r="C13" s="99">
        <v>150000</v>
      </c>
      <c r="D13" s="99">
        <v>95707.4</v>
      </c>
      <c r="E13" s="98">
        <f>C13-D13</f>
        <v>54292.600000000006</v>
      </c>
      <c r="F13" s="100"/>
    </row>
    <row r="14" spans="1:6" ht="18.75">
      <c r="A14" s="100"/>
      <c r="B14" s="102"/>
      <c r="C14" s="99"/>
      <c r="D14" s="99"/>
      <c r="E14" s="98"/>
      <c r="F14" s="100"/>
    </row>
    <row r="15" spans="1:6" ht="18.75">
      <c r="A15" s="243" t="s">
        <v>649</v>
      </c>
      <c r="B15" s="276"/>
      <c r="C15" s="99">
        <v>150000</v>
      </c>
      <c r="D15" s="99">
        <v>16918.84</v>
      </c>
      <c r="E15" s="98">
        <f>C15-D15</f>
        <v>133081.16</v>
      </c>
      <c r="F15" s="100"/>
    </row>
    <row r="16" spans="1:6" ht="18.75">
      <c r="A16" s="243"/>
      <c r="B16" s="276"/>
      <c r="C16" s="99"/>
      <c r="D16" s="99"/>
      <c r="E16" s="98"/>
      <c r="F16" s="100"/>
    </row>
    <row r="17" spans="1:6" ht="18.75">
      <c r="A17" s="243" t="s">
        <v>650</v>
      </c>
      <c r="B17" s="276"/>
      <c r="C17" s="99">
        <v>15000</v>
      </c>
      <c r="D17" s="99"/>
      <c r="E17" s="98">
        <f>C17-D17</f>
        <v>15000</v>
      </c>
      <c r="F17" s="100"/>
    </row>
    <row r="18" spans="1:6" ht="18.75">
      <c r="A18" s="100"/>
      <c r="B18" s="102"/>
      <c r="C18" s="99"/>
      <c r="D18" s="104"/>
      <c r="E18" s="98"/>
      <c r="F18" s="100"/>
    </row>
    <row r="19" spans="1:6" ht="18.75">
      <c r="A19" s="243" t="s">
        <v>651</v>
      </c>
      <c r="B19" s="276"/>
      <c r="C19" s="99">
        <v>100000</v>
      </c>
      <c r="D19" s="99">
        <v>47445</v>
      </c>
      <c r="E19" s="98">
        <f>C19-D19</f>
        <v>52555</v>
      </c>
      <c r="F19" s="100"/>
    </row>
    <row r="20" spans="1:6" ht="18.75">
      <c r="A20" s="100"/>
      <c r="B20" s="100"/>
      <c r="C20" s="97"/>
      <c r="D20" s="97"/>
      <c r="E20" s="98"/>
      <c r="F20" s="100"/>
    </row>
    <row r="21" spans="1:6" ht="18.75">
      <c r="A21" s="243" t="s">
        <v>652</v>
      </c>
      <c r="B21" s="276"/>
      <c r="C21" s="99">
        <v>15000</v>
      </c>
      <c r="D21" s="99"/>
      <c r="E21" s="98">
        <f>C21</f>
        <v>15000</v>
      </c>
      <c r="F21" s="100"/>
    </row>
    <row r="22" spans="1:6" ht="18.75">
      <c r="A22" s="100"/>
      <c r="B22" s="102"/>
      <c r="C22" s="99"/>
      <c r="D22" s="99"/>
      <c r="E22" s="98"/>
      <c r="F22" s="100"/>
    </row>
    <row r="23" spans="1:6" ht="18.75">
      <c r="A23" s="243" t="s">
        <v>653</v>
      </c>
      <c r="B23" s="276"/>
      <c r="C23" s="99">
        <v>30000</v>
      </c>
      <c r="D23" s="99">
        <v>14511.5</v>
      </c>
      <c r="E23" s="98">
        <f aca="true" t="shared" si="0" ref="E23:E28">C23-D23</f>
        <v>15488.5</v>
      </c>
      <c r="F23" s="100"/>
    </row>
    <row r="24" spans="1:6" ht="18.75">
      <c r="A24" s="244"/>
      <c r="B24" s="277"/>
      <c r="C24" s="99"/>
      <c r="D24" s="99"/>
      <c r="E24" s="98">
        <f t="shared" si="0"/>
        <v>0</v>
      </c>
      <c r="F24" s="100"/>
    </row>
    <row r="25" spans="1:6" ht="18.75">
      <c r="A25" s="243" t="s">
        <v>654</v>
      </c>
      <c r="B25" s="276"/>
      <c r="C25" s="99">
        <v>6000</v>
      </c>
      <c r="D25" s="99"/>
      <c r="E25" s="98">
        <f t="shared" si="0"/>
        <v>6000</v>
      </c>
      <c r="F25" s="100"/>
    </row>
    <row r="26" spans="1:6" ht="18.75">
      <c r="A26" s="100"/>
      <c r="B26" s="102"/>
      <c r="C26" s="99"/>
      <c r="D26" s="99"/>
      <c r="E26" s="98">
        <f t="shared" si="0"/>
        <v>0</v>
      </c>
      <c r="F26" s="100"/>
    </row>
    <row r="27" spans="1:6" ht="18.75">
      <c r="A27" s="243" t="s">
        <v>655</v>
      </c>
      <c r="B27" s="276"/>
      <c r="C27" s="99">
        <v>9000</v>
      </c>
      <c r="D27" s="99">
        <v>7200</v>
      </c>
      <c r="E27" s="98">
        <f t="shared" si="0"/>
        <v>1800</v>
      </c>
      <c r="F27" s="100"/>
    </row>
    <row r="28" spans="1:6" ht="18.75">
      <c r="A28" s="243"/>
      <c r="B28" s="276"/>
      <c r="C28" s="99"/>
      <c r="D28" s="99"/>
      <c r="E28" s="98">
        <f t="shared" si="0"/>
        <v>0</v>
      </c>
      <c r="F28" s="102"/>
    </row>
    <row r="29" spans="1:6" ht="18.75">
      <c r="A29" s="243"/>
      <c r="B29" s="276"/>
      <c r="C29" s="99"/>
      <c r="D29" s="99"/>
      <c r="E29" s="104"/>
      <c r="F29" s="102"/>
    </row>
    <row r="30" spans="1:7" ht="18.75">
      <c r="A30" s="100" t="s">
        <v>656</v>
      </c>
      <c r="B30" s="278"/>
      <c r="C30" s="105">
        <f>SUM(C7:C29)</f>
        <v>700000</v>
      </c>
      <c r="D30" s="105">
        <f>SUM(D7:D29)</f>
        <v>203922.74</v>
      </c>
      <c r="E30" s="194">
        <f>C30-D30</f>
        <v>496077.26</v>
      </c>
      <c r="F30" s="106"/>
      <c r="G30" s="28"/>
    </row>
    <row r="31" spans="1:6" ht="18.75">
      <c r="A31" s="243" t="s">
        <v>661</v>
      </c>
      <c r="B31" s="279"/>
      <c r="C31" s="150"/>
      <c r="D31" s="150"/>
      <c r="E31" s="193"/>
      <c r="F31" s="159"/>
    </row>
    <row r="32" spans="1:6" ht="18.75">
      <c r="A32" s="100" t="s">
        <v>662</v>
      </c>
      <c r="B32" s="102"/>
      <c r="C32" s="99">
        <v>15000</v>
      </c>
      <c r="D32" s="99">
        <v>14537.98</v>
      </c>
      <c r="E32" s="98">
        <f>C32-D32</f>
        <v>462.02000000000044</v>
      </c>
      <c r="F32" s="100"/>
    </row>
    <row r="33" spans="1:6" ht="18.75">
      <c r="A33" s="100"/>
      <c r="B33" s="102"/>
      <c r="C33" s="99"/>
      <c r="D33" s="99"/>
      <c r="E33" s="98"/>
      <c r="F33" s="100"/>
    </row>
    <row r="34" spans="1:6" ht="18.75">
      <c r="A34" s="100" t="s">
        <v>663</v>
      </c>
      <c r="B34" s="102"/>
      <c r="C34" s="99">
        <v>255000</v>
      </c>
      <c r="D34" s="99">
        <v>220307.94</v>
      </c>
      <c r="E34" s="98">
        <f>C34-D34</f>
        <v>34692.06</v>
      </c>
      <c r="F34" s="100"/>
    </row>
    <row r="35" spans="1:6" ht="18.75">
      <c r="A35" s="100"/>
      <c r="B35" s="102"/>
      <c r="C35" s="99"/>
      <c r="D35" s="99"/>
      <c r="E35" s="98">
        <f>C35-D35</f>
        <v>0</v>
      </c>
      <c r="F35" s="100"/>
    </row>
    <row r="36" spans="1:6" ht="18.75">
      <c r="A36" s="100" t="s">
        <v>664</v>
      </c>
      <c r="B36" s="102"/>
      <c r="C36" s="99">
        <v>20000</v>
      </c>
      <c r="D36" s="99">
        <v>12237</v>
      </c>
      <c r="E36" s="98">
        <f>C36-D36</f>
        <v>7763</v>
      </c>
      <c r="F36" s="100"/>
    </row>
    <row r="37" spans="1:6" ht="18.75">
      <c r="A37" s="100"/>
      <c r="B37" s="102"/>
      <c r="C37" s="99"/>
      <c r="D37" s="99"/>
      <c r="E37" s="98"/>
      <c r="F37" s="100"/>
    </row>
    <row r="38" spans="1:6" ht="18.75">
      <c r="A38" s="100" t="s">
        <v>665</v>
      </c>
      <c r="B38" s="102"/>
      <c r="C38" s="99">
        <v>10000</v>
      </c>
      <c r="D38" s="99">
        <v>2515.84</v>
      </c>
      <c r="E38" s="98">
        <f>C38-D38</f>
        <v>7484.16</v>
      </c>
      <c r="F38" s="100"/>
    </row>
    <row r="39" spans="1:6" ht="18.75">
      <c r="A39" s="102"/>
      <c r="B39" s="102"/>
      <c r="C39" s="99"/>
      <c r="D39" s="99"/>
      <c r="E39" s="104"/>
      <c r="F39" s="102"/>
    </row>
    <row r="40" spans="1:6" ht="18.75">
      <c r="A40" s="106" t="s">
        <v>657</v>
      </c>
      <c r="B40" s="106"/>
      <c r="C40" s="105">
        <f>SUM(C32:C39)</f>
        <v>300000</v>
      </c>
      <c r="D40" s="105">
        <f>SUM(D32:D39)</f>
        <v>249598.76</v>
      </c>
      <c r="E40" s="194">
        <f>C40-D40</f>
        <v>50401.23999999999</v>
      </c>
      <c r="F40" s="106"/>
    </row>
    <row r="41" spans="1:6" ht="18.75">
      <c r="A41" s="100"/>
      <c r="B41" s="102"/>
      <c r="C41" s="99"/>
      <c r="D41" s="99"/>
      <c r="E41" s="98"/>
      <c r="F41" s="102"/>
    </row>
    <row r="42" spans="1:6" ht="19.5" thickBot="1">
      <c r="A42" s="245" t="s">
        <v>658</v>
      </c>
      <c r="B42" s="245"/>
      <c r="C42" s="127">
        <f>C30+C40</f>
        <v>1000000</v>
      </c>
      <c r="D42" s="246">
        <f>D30+D40</f>
        <v>453521.5</v>
      </c>
      <c r="E42" s="218">
        <f>C42-D42</f>
        <v>546478.5</v>
      </c>
      <c r="F42" s="128"/>
    </row>
    <row r="43" spans="1:7" ht="20.25" customHeight="1" thickTop="1">
      <c r="A43" s="154"/>
      <c r="B43" s="154"/>
      <c r="C43" s="154"/>
      <c r="D43" s="184"/>
      <c r="E43" s="247"/>
      <c r="F43" s="248"/>
      <c r="G43" s="130"/>
    </row>
    <row r="44" spans="1:7" ht="18.75">
      <c r="A44" s="154"/>
      <c r="B44" s="154"/>
      <c r="C44" s="154"/>
      <c r="D44" s="184"/>
      <c r="E44" s="247"/>
      <c r="F44" s="248"/>
      <c r="G44" s="130"/>
    </row>
    <row r="45" spans="1:7" ht="18.75">
      <c r="A45" s="154"/>
      <c r="B45" s="154"/>
      <c r="C45" s="154"/>
      <c r="D45" s="184"/>
      <c r="E45" s="247"/>
      <c r="F45" s="248"/>
      <c r="G45" s="130"/>
    </row>
    <row r="46" spans="1:12" ht="18.75">
      <c r="A46" s="249"/>
      <c r="B46" s="249"/>
      <c r="C46" s="154"/>
      <c r="D46" s="184"/>
      <c r="E46" s="248"/>
      <c r="F46" s="248"/>
      <c r="G46" s="130"/>
      <c r="H46" s="9"/>
      <c r="L46" s="119"/>
    </row>
    <row r="47" spans="1:12" ht="18.75">
      <c r="A47" s="249"/>
      <c r="B47" s="249"/>
      <c r="C47" s="154"/>
      <c r="D47" s="250"/>
      <c r="E47" s="251"/>
      <c r="F47" s="251">
        <f>SUM(F7:F46)</f>
        <v>0</v>
      </c>
      <c r="G47" s="130"/>
      <c r="H47" s="9"/>
      <c r="L47" s="119"/>
    </row>
    <row r="48" spans="1:12" ht="18.75">
      <c r="A48" s="133"/>
      <c r="B48" s="133"/>
      <c r="C48" s="147"/>
      <c r="D48" s="130"/>
      <c r="E48" s="252"/>
      <c r="F48" s="252"/>
      <c r="G48" s="130"/>
      <c r="L48" s="119"/>
    </row>
    <row r="49" spans="5:6" ht="18.75">
      <c r="E49" s="225"/>
      <c r="F49" s="129"/>
    </row>
    <row r="50" spans="5:6" ht="18.75">
      <c r="E50" s="2"/>
      <c r="F50" s="129"/>
    </row>
    <row r="51" ht="18.75">
      <c r="E51" s="1"/>
    </row>
    <row r="52" spans="3:14" ht="18.75">
      <c r="C52" s="147"/>
      <c r="D52" s="130"/>
      <c r="E52" s="63"/>
      <c r="F52" s="130"/>
      <c r="J52" s="47"/>
      <c r="M52" s="132"/>
      <c r="N52" s="28"/>
    </row>
    <row r="53" spans="3:14" ht="18.75">
      <c r="C53" s="147"/>
      <c r="D53" s="130"/>
      <c r="E53" s="63"/>
      <c r="F53" s="130"/>
      <c r="J53" s="47"/>
      <c r="M53" s="132"/>
      <c r="N53" s="28"/>
    </row>
    <row r="54" spans="3:14" ht="19.5" thickBot="1">
      <c r="C54" s="147"/>
      <c r="D54" s="130"/>
      <c r="E54" s="134"/>
      <c r="F54" s="130"/>
      <c r="J54" s="47"/>
      <c r="M54" s="132"/>
      <c r="N54" s="28"/>
    </row>
    <row r="55" spans="3:14" ht="19.5" thickBot="1">
      <c r="C55" s="147"/>
      <c r="D55" s="130"/>
      <c r="E55" s="63"/>
      <c r="F55" s="130"/>
      <c r="J55" s="47"/>
      <c r="M55" s="135"/>
      <c r="N55" s="28"/>
    </row>
    <row r="56" spans="3:14" ht="19.5" thickBot="1">
      <c r="C56" s="147"/>
      <c r="D56" s="130"/>
      <c r="E56" s="136"/>
      <c r="F56" s="130"/>
      <c r="J56" s="137"/>
      <c r="M56" s="138"/>
      <c r="N56" s="28"/>
    </row>
  </sheetData>
  <sheetProtection/>
  <printOptions/>
  <pageMargins left="0.67" right="0.15" top="0.45" bottom="0.61" header="0.36" footer="0.46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1">
      <selection activeCell="I55" sqref="I1:M16384"/>
    </sheetView>
  </sheetViews>
  <sheetFormatPr defaultColWidth="9.140625" defaultRowHeight="12.75"/>
  <cols>
    <col min="1" max="1" width="7.28125" style="28" customWidth="1"/>
    <col min="2" max="2" width="8.7109375" style="84" customWidth="1"/>
    <col min="3" max="3" width="35.140625" style="21" customWidth="1"/>
    <col min="4" max="4" width="11.28125" style="21" customWidth="1"/>
    <col min="5" max="5" width="9.57421875" style="21" customWidth="1"/>
    <col min="6" max="6" width="7.00390625" style="21" customWidth="1"/>
    <col min="7" max="7" width="11.28125" style="21" customWidth="1"/>
    <col min="8" max="8" width="9.140625" style="28" customWidth="1"/>
    <col min="9" max="9" width="14.421875" style="21" customWidth="1"/>
    <col min="10" max="10" width="11.28125" style="21" customWidth="1"/>
    <col min="11" max="11" width="8.00390625" style="21" customWidth="1"/>
    <col min="12" max="16384" width="9.140625" style="21" customWidth="1"/>
  </cols>
  <sheetData>
    <row r="1" spans="1:8" ht="18.75">
      <c r="A1" s="284" t="s">
        <v>132</v>
      </c>
      <c r="B1" s="284"/>
      <c r="C1" s="284"/>
      <c r="D1" s="284"/>
      <c r="E1" s="284"/>
      <c r="F1" s="284"/>
      <c r="G1" s="284"/>
      <c r="H1" s="107" t="s">
        <v>136</v>
      </c>
    </row>
    <row r="2" spans="1:8" ht="18.75">
      <c r="A2" s="284" t="s">
        <v>1170</v>
      </c>
      <c r="B2" s="284"/>
      <c r="C2" s="284"/>
      <c r="D2" s="284"/>
      <c r="E2" s="284"/>
      <c r="F2" s="284"/>
      <c r="G2" s="284"/>
      <c r="H2" s="107"/>
    </row>
    <row r="3" spans="1:8" ht="18.75">
      <c r="A3" s="107" t="s">
        <v>14</v>
      </c>
      <c r="B3" s="83"/>
      <c r="C3" s="69"/>
      <c r="D3" s="69"/>
      <c r="E3" s="69"/>
      <c r="F3" s="69"/>
      <c r="G3" s="83" t="s">
        <v>137</v>
      </c>
      <c r="H3" s="83" t="s">
        <v>138</v>
      </c>
    </row>
    <row r="4" spans="1:8" ht="18.75">
      <c r="A4" s="108" t="s">
        <v>16</v>
      </c>
      <c r="B4" s="86" t="s">
        <v>12</v>
      </c>
      <c r="C4" s="71" t="s">
        <v>4</v>
      </c>
      <c r="D4" s="72" t="s">
        <v>24</v>
      </c>
      <c r="E4" s="109" t="s">
        <v>1</v>
      </c>
      <c r="F4" s="109" t="s">
        <v>103</v>
      </c>
      <c r="G4" s="72" t="s">
        <v>2</v>
      </c>
      <c r="H4" s="110" t="s">
        <v>3</v>
      </c>
    </row>
    <row r="5" spans="1:8" ht="18.75">
      <c r="A5" s="111"/>
      <c r="B5" s="90"/>
      <c r="C5" s="74"/>
      <c r="D5" s="75"/>
      <c r="E5" s="112"/>
      <c r="F5" s="112" t="s">
        <v>31</v>
      </c>
      <c r="G5" s="75"/>
      <c r="H5" s="113" t="s">
        <v>17</v>
      </c>
    </row>
    <row r="6" spans="1:8" ht="18.75">
      <c r="A6" s="95" t="s">
        <v>144</v>
      </c>
      <c r="B6" s="96" t="s">
        <v>145</v>
      </c>
      <c r="C6" s="50" t="s">
        <v>133</v>
      </c>
      <c r="D6" s="115">
        <v>700000</v>
      </c>
      <c r="E6" s="79"/>
      <c r="F6" s="116"/>
      <c r="G6" s="116">
        <f>D6</f>
        <v>700000</v>
      </c>
      <c r="H6" s="81"/>
    </row>
    <row r="7" spans="1:8" ht="18.75">
      <c r="A7" s="95"/>
      <c r="B7" s="96"/>
      <c r="C7" s="50"/>
      <c r="D7" s="115"/>
      <c r="E7" s="79"/>
      <c r="F7" s="116"/>
      <c r="G7" s="116"/>
      <c r="H7" s="81"/>
    </row>
    <row r="8" spans="1:8" ht="18.75">
      <c r="A8" s="95"/>
      <c r="B8" s="96">
        <v>1</v>
      </c>
      <c r="C8" s="50" t="s">
        <v>267</v>
      </c>
      <c r="D8" s="115">
        <v>434290</v>
      </c>
      <c r="E8" s="79"/>
      <c r="F8" s="116"/>
      <c r="G8" s="116">
        <f>D8</f>
        <v>434290</v>
      </c>
      <c r="H8" s="81" t="s">
        <v>268</v>
      </c>
    </row>
    <row r="9" spans="1:8" ht="18.75">
      <c r="A9" s="114" t="s">
        <v>226</v>
      </c>
      <c r="B9" s="96" t="s">
        <v>225</v>
      </c>
      <c r="C9" s="50" t="s">
        <v>227</v>
      </c>
      <c r="D9" s="115"/>
      <c r="E9" s="116">
        <v>247810</v>
      </c>
      <c r="F9" s="116"/>
      <c r="G9" s="116">
        <f>G8-E9</f>
        <v>186480</v>
      </c>
      <c r="H9" s="81"/>
    </row>
    <row r="10" spans="1:8" ht="18.75">
      <c r="A10" s="114" t="s">
        <v>257</v>
      </c>
      <c r="B10" s="96" t="s">
        <v>258</v>
      </c>
      <c r="C10" s="50" t="s">
        <v>256</v>
      </c>
      <c r="D10" s="115"/>
      <c r="E10" s="116">
        <v>11450</v>
      </c>
      <c r="F10" s="116"/>
      <c r="G10" s="116">
        <f>G9-E10</f>
        <v>175030</v>
      </c>
      <c r="H10" s="81"/>
    </row>
    <row r="11" spans="1:8" ht="18.75">
      <c r="A11" s="114"/>
      <c r="B11" s="96" t="s">
        <v>259</v>
      </c>
      <c r="C11" s="50" t="s">
        <v>256</v>
      </c>
      <c r="D11" s="79"/>
      <c r="E11" s="116">
        <v>17717</v>
      </c>
      <c r="F11" s="116"/>
      <c r="G11" s="116">
        <f>G10-E11</f>
        <v>157313</v>
      </c>
      <c r="H11" s="81"/>
    </row>
    <row r="12" spans="1:8" ht="18.75">
      <c r="A12" s="114" t="s">
        <v>304</v>
      </c>
      <c r="B12" s="96" t="s">
        <v>307</v>
      </c>
      <c r="C12" s="50" t="s">
        <v>308</v>
      </c>
      <c r="D12" s="115"/>
      <c r="E12" s="116">
        <v>16400</v>
      </c>
      <c r="F12" s="116"/>
      <c r="G12" s="116">
        <f>G11-E12</f>
        <v>140913</v>
      </c>
      <c r="H12" s="81"/>
    </row>
    <row r="13" spans="1:8" ht="18.75">
      <c r="A13" s="114" t="s">
        <v>295</v>
      </c>
      <c r="B13" s="96" t="s">
        <v>313</v>
      </c>
      <c r="C13" s="50" t="s">
        <v>314</v>
      </c>
      <c r="D13" s="115"/>
      <c r="E13" s="116">
        <v>22975</v>
      </c>
      <c r="F13" s="116"/>
      <c r="G13" s="116">
        <f>G12-E13</f>
        <v>117938</v>
      </c>
      <c r="H13" s="81"/>
    </row>
    <row r="14" spans="1:8" ht="18.75">
      <c r="A14" s="114" t="s">
        <v>346</v>
      </c>
      <c r="B14" s="96" t="s">
        <v>350</v>
      </c>
      <c r="C14" s="50" t="s">
        <v>332</v>
      </c>
      <c r="D14" s="115"/>
      <c r="E14" s="116">
        <v>48000</v>
      </c>
      <c r="F14" s="143"/>
      <c r="G14" s="116">
        <f>G13-E14-F14</f>
        <v>69938</v>
      </c>
      <c r="H14" s="81"/>
    </row>
    <row r="15" spans="1:8" ht="18.75">
      <c r="A15" s="114" t="s">
        <v>351</v>
      </c>
      <c r="B15" s="96" t="s">
        <v>352</v>
      </c>
      <c r="C15" s="50" t="s">
        <v>851</v>
      </c>
      <c r="D15" s="115"/>
      <c r="E15" s="116">
        <v>46520</v>
      </c>
      <c r="F15" s="116"/>
      <c r="G15" s="116">
        <f>G14-E15-F15</f>
        <v>23418</v>
      </c>
      <c r="H15" s="81">
        <v>15420</v>
      </c>
    </row>
    <row r="16" spans="1:8" ht="18.75">
      <c r="A16" s="95"/>
      <c r="B16" s="96"/>
      <c r="C16" s="50" t="s">
        <v>852</v>
      </c>
      <c r="D16" s="115"/>
      <c r="E16" s="116">
        <v>-15420</v>
      </c>
      <c r="F16" s="116"/>
      <c r="G16" s="116">
        <f>G15-E16-F16</f>
        <v>38838</v>
      </c>
      <c r="H16" s="81"/>
    </row>
    <row r="17" spans="1:8" ht="18.75">
      <c r="A17" s="95"/>
      <c r="B17" s="96"/>
      <c r="C17" s="50" t="s">
        <v>853</v>
      </c>
      <c r="D17" s="116">
        <v>-38838</v>
      </c>
      <c r="E17" s="116"/>
      <c r="F17" s="116"/>
      <c r="G17" s="116">
        <f>G16+D17</f>
        <v>0</v>
      </c>
      <c r="H17" s="81"/>
    </row>
    <row r="18" spans="1:8" ht="18.75">
      <c r="A18" s="95"/>
      <c r="B18" s="96"/>
      <c r="C18" s="50"/>
      <c r="D18" s="116"/>
      <c r="E18" s="116"/>
      <c r="F18" s="116"/>
      <c r="G18" s="116"/>
      <c r="H18" s="81"/>
    </row>
    <row r="19" spans="1:8" ht="18.75">
      <c r="A19" s="95"/>
      <c r="B19" s="96">
        <v>2</v>
      </c>
      <c r="C19" s="50" t="s">
        <v>269</v>
      </c>
      <c r="D19" s="115">
        <v>100000</v>
      </c>
      <c r="E19" s="79"/>
      <c r="F19" s="116"/>
      <c r="G19" s="116">
        <f>D19</f>
        <v>100000</v>
      </c>
      <c r="H19" s="81" t="s">
        <v>23</v>
      </c>
    </row>
    <row r="20" spans="1:8" ht="18.75">
      <c r="A20" s="95" t="s">
        <v>206</v>
      </c>
      <c r="B20" s="96" t="s">
        <v>224</v>
      </c>
      <c r="C20" s="50" t="s">
        <v>214</v>
      </c>
      <c r="D20" s="115"/>
      <c r="E20" s="116">
        <v>12288</v>
      </c>
      <c r="F20" s="116"/>
      <c r="G20" s="116">
        <f aca="true" t="shared" si="0" ref="G20:G30">G19-E20</f>
        <v>87712</v>
      </c>
      <c r="H20" s="81"/>
    </row>
    <row r="21" spans="1:8" ht="18.75">
      <c r="A21" s="114" t="s">
        <v>198</v>
      </c>
      <c r="B21" s="96" t="s">
        <v>240</v>
      </c>
      <c r="C21" s="50" t="s">
        <v>239</v>
      </c>
      <c r="D21" s="79"/>
      <c r="E21" s="116">
        <v>10812</v>
      </c>
      <c r="F21" s="116"/>
      <c r="G21" s="116">
        <f t="shared" si="0"/>
        <v>76900</v>
      </c>
      <c r="H21" s="81"/>
    </row>
    <row r="22" spans="1:8" ht="18.75">
      <c r="A22" s="114" t="s">
        <v>597</v>
      </c>
      <c r="B22" s="96" t="s">
        <v>599</v>
      </c>
      <c r="C22" s="50" t="s">
        <v>619</v>
      </c>
      <c r="D22" s="115"/>
      <c r="E22" s="116">
        <v>1080</v>
      </c>
      <c r="F22" s="116"/>
      <c r="G22" s="116">
        <f t="shared" si="0"/>
        <v>75820</v>
      </c>
      <c r="H22" s="81"/>
    </row>
    <row r="23" spans="1:8" ht="18.75">
      <c r="A23" s="114"/>
      <c r="B23" s="96" t="s">
        <v>601</v>
      </c>
      <c r="C23" s="50" t="s">
        <v>600</v>
      </c>
      <c r="D23" s="115"/>
      <c r="E23" s="116">
        <v>7488</v>
      </c>
      <c r="F23" s="116"/>
      <c r="G23" s="116">
        <f t="shared" si="0"/>
        <v>68332</v>
      </c>
      <c r="H23" s="81"/>
    </row>
    <row r="24" spans="1:8" ht="18.75">
      <c r="A24" s="114" t="s">
        <v>621</v>
      </c>
      <c r="B24" s="96" t="s">
        <v>620</v>
      </c>
      <c r="C24" s="50" t="s">
        <v>618</v>
      </c>
      <c r="D24" s="115"/>
      <c r="E24" s="116">
        <v>2600</v>
      </c>
      <c r="F24" s="116"/>
      <c r="G24" s="116">
        <f t="shared" si="0"/>
        <v>65732</v>
      </c>
      <c r="H24" s="81"/>
    </row>
    <row r="25" spans="1:8" ht="18.75">
      <c r="A25" s="114" t="s">
        <v>718</v>
      </c>
      <c r="B25" s="96" t="s">
        <v>719</v>
      </c>
      <c r="C25" s="50" t="s">
        <v>717</v>
      </c>
      <c r="D25" s="115"/>
      <c r="E25" s="116">
        <v>4176</v>
      </c>
      <c r="F25" s="116"/>
      <c r="G25" s="116">
        <f t="shared" si="0"/>
        <v>61556</v>
      </c>
      <c r="H25" s="81"/>
    </row>
    <row r="26" spans="1:8" ht="18.75">
      <c r="A26" s="114" t="s">
        <v>838</v>
      </c>
      <c r="B26" s="96" t="s">
        <v>849</v>
      </c>
      <c r="C26" s="50" t="s">
        <v>848</v>
      </c>
      <c r="D26" s="115"/>
      <c r="E26" s="116">
        <v>2456</v>
      </c>
      <c r="F26" s="116"/>
      <c r="G26" s="116">
        <f t="shared" si="0"/>
        <v>59100</v>
      </c>
      <c r="H26" s="81"/>
    </row>
    <row r="27" spans="1:8" ht="18.75">
      <c r="A27" s="114" t="s">
        <v>892</v>
      </c>
      <c r="B27" s="96" t="s">
        <v>897</v>
      </c>
      <c r="C27" s="50" t="s">
        <v>896</v>
      </c>
      <c r="D27" s="115"/>
      <c r="E27" s="116">
        <v>2616</v>
      </c>
      <c r="F27" s="116"/>
      <c r="G27" s="116">
        <f t="shared" si="0"/>
        <v>56484</v>
      </c>
      <c r="H27" s="81"/>
    </row>
    <row r="28" spans="1:8" ht="18.75">
      <c r="A28" s="114" t="s">
        <v>1022</v>
      </c>
      <c r="B28" s="96" t="s">
        <v>1041</v>
      </c>
      <c r="C28" s="50" t="s">
        <v>1042</v>
      </c>
      <c r="D28" s="115"/>
      <c r="E28" s="116">
        <v>9688</v>
      </c>
      <c r="F28" s="116"/>
      <c r="G28" s="116">
        <f t="shared" si="0"/>
        <v>46796</v>
      </c>
      <c r="H28" s="81"/>
    </row>
    <row r="29" spans="1:8" ht="18.75">
      <c r="A29" s="114" t="s">
        <v>1070</v>
      </c>
      <c r="B29" s="96" t="s">
        <v>1107</v>
      </c>
      <c r="C29" s="50" t="s">
        <v>1108</v>
      </c>
      <c r="D29" s="115"/>
      <c r="E29" s="116">
        <v>3200</v>
      </c>
      <c r="F29" s="116"/>
      <c r="G29" s="116">
        <f t="shared" si="0"/>
        <v>43596</v>
      </c>
      <c r="H29" s="81"/>
    </row>
    <row r="30" spans="1:8" ht="18.75">
      <c r="A30" s="114" t="s">
        <v>1144</v>
      </c>
      <c r="B30" s="96" t="s">
        <v>1153</v>
      </c>
      <c r="C30" s="50" t="s">
        <v>1152</v>
      </c>
      <c r="D30" s="115"/>
      <c r="E30" s="116">
        <v>2972</v>
      </c>
      <c r="F30" s="116"/>
      <c r="G30" s="116">
        <f t="shared" si="0"/>
        <v>40624</v>
      </c>
      <c r="H30" s="81"/>
    </row>
    <row r="31" spans="1:8" ht="18.75">
      <c r="A31" s="114"/>
      <c r="B31" s="96"/>
      <c r="C31" s="50"/>
      <c r="D31" s="115"/>
      <c r="E31" s="116"/>
      <c r="F31" s="116"/>
      <c r="G31" s="116"/>
      <c r="H31" s="81"/>
    </row>
    <row r="32" spans="1:8" ht="18.75">
      <c r="A32" s="114"/>
      <c r="B32" s="96"/>
      <c r="C32" s="50"/>
      <c r="D32" s="79"/>
      <c r="E32" s="116"/>
      <c r="F32" s="116"/>
      <c r="G32" s="116"/>
      <c r="H32" s="81"/>
    </row>
    <row r="33" spans="1:8" ht="18.75">
      <c r="A33" s="95"/>
      <c r="B33" s="96">
        <v>3</v>
      </c>
      <c r="C33" s="50" t="s">
        <v>270</v>
      </c>
      <c r="D33" s="115">
        <v>13400</v>
      </c>
      <c r="E33" s="79"/>
      <c r="F33" s="116"/>
      <c r="G33" s="116">
        <v>13400</v>
      </c>
      <c r="H33" s="81" t="s">
        <v>275</v>
      </c>
    </row>
    <row r="34" spans="1:8" ht="18.75">
      <c r="A34" s="114" t="s">
        <v>206</v>
      </c>
      <c r="B34" s="96" t="s">
        <v>207</v>
      </c>
      <c r="C34" s="50" t="s">
        <v>208</v>
      </c>
      <c r="D34" s="115"/>
      <c r="E34" s="79">
        <v>1000</v>
      </c>
      <c r="F34" s="116"/>
      <c r="G34" s="116">
        <f>G33-E34</f>
        <v>12400</v>
      </c>
      <c r="H34" s="81"/>
    </row>
    <row r="35" spans="1:8" ht="18.75">
      <c r="A35" s="95" t="s">
        <v>346</v>
      </c>
      <c r="B35" s="96" t="s">
        <v>347</v>
      </c>
      <c r="C35" s="50" t="s">
        <v>345</v>
      </c>
      <c r="D35" s="115"/>
      <c r="E35" s="79">
        <v>1000</v>
      </c>
      <c r="F35" s="116"/>
      <c r="G35" s="116">
        <f>G34-E35</f>
        <v>11400</v>
      </c>
      <c r="H35" s="81"/>
    </row>
    <row r="36" spans="1:8" ht="18.75">
      <c r="A36" s="95" t="s">
        <v>767</v>
      </c>
      <c r="B36" s="96" t="s">
        <v>768</v>
      </c>
      <c r="C36" s="50" t="s">
        <v>766</v>
      </c>
      <c r="D36" s="115"/>
      <c r="E36" s="79">
        <v>1000</v>
      </c>
      <c r="F36" s="116"/>
      <c r="G36" s="116">
        <f>G35-E36</f>
        <v>10400</v>
      </c>
      <c r="H36" s="81"/>
    </row>
    <row r="37" spans="1:8" ht="18.75">
      <c r="A37" s="95"/>
      <c r="B37" s="96"/>
      <c r="C37" s="50"/>
      <c r="D37" s="115"/>
      <c r="E37" s="79"/>
      <c r="F37" s="116"/>
      <c r="G37" s="116"/>
      <c r="H37" s="81"/>
    </row>
    <row r="38" spans="1:8" ht="18.75">
      <c r="A38" s="95"/>
      <c r="B38" s="96">
        <v>4</v>
      </c>
      <c r="C38" s="50" t="s">
        <v>271</v>
      </c>
      <c r="D38" s="115">
        <v>119255</v>
      </c>
      <c r="E38" s="79"/>
      <c r="F38" s="116"/>
      <c r="G38" s="116">
        <v>119255</v>
      </c>
      <c r="H38" s="81" t="s">
        <v>274</v>
      </c>
    </row>
    <row r="39" spans="1:8" ht="18.75">
      <c r="A39" s="114" t="s">
        <v>231</v>
      </c>
      <c r="B39" s="96" t="s">
        <v>233</v>
      </c>
      <c r="C39" s="50" t="s">
        <v>238</v>
      </c>
      <c r="D39" s="79"/>
      <c r="E39" s="143">
        <v>2475</v>
      </c>
      <c r="F39" s="116"/>
      <c r="G39" s="116">
        <f aca="true" t="shared" si="1" ref="G39:G48">G38-E39</f>
        <v>116780</v>
      </c>
      <c r="H39" s="81"/>
    </row>
    <row r="40" spans="1:8" ht="18.75">
      <c r="A40" s="114" t="s">
        <v>251</v>
      </c>
      <c r="B40" s="96" t="s">
        <v>250</v>
      </c>
      <c r="C40" s="50" t="s">
        <v>252</v>
      </c>
      <c r="D40" s="115"/>
      <c r="E40" s="116">
        <v>26650</v>
      </c>
      <c r="F40" s="116"/>
      <c r="G40" s="116">
        <f t="shared" si="1"/>
        <v>90130</v>
      </c>
      <c r="H40" s="81"/>
    </row>
    <row r="41" spans="1:8" ht="18.75">
      <c r="A41" s="114" t="s">
        <v>317</v>
      </c>
      <c r="B41" s="96" t="s">
        <v>319</v>
      </c>
      <c r="C41" s="50" t="s">
        <v>320</v>
      </c>
      <c r="D41" s="79"/>
      <c r="E41" s="143">
        <v>1500</v>
      </c>
      <c r="F41" s="116"/>
      <c r="G41" s="116">
        <f t="shared" si="1"/>
        <v>88630</v>
      </c>
      <c r="H41" s="81"/>
    </row>
    <row r="42" spans="1:8" ht="18.75">
      <c r="A42" s="114"/>
      <c r="B42" s="96" t="s">
        <v>344</v>
      </c>
      <c r="C42" s="50" t="s">
        <v>343</v>
      </c>
      <c r="D42" s="79"/>
      <c r="E42" s="143">
        <v>1025</v>
      </c>
      <c r="F42" s="116"/>
      <c r="G42" s="116">
        <f t="shared" si="1"/>
        <v>87605</v>
      </c>
      <c r="H42" s="81"/>
    </row>
    <row r="43" spans="1:8" ht="18.75">
      <c r="A43" s="114" t="s">
        <v>555</v>
      </c>
      <c r="B43" s="96" t="s">
        <v>559</v>
      </c>
      <c r="C43" s="50" t="s">
        <v>238</v>
      </c>
      <c r="D43" s="79"/>
      <c r="E43" s="143">
        <v>1850</v>
      </c>
      <c r="F43" s="116"/>
      <c r="G43" s="116">
        <f t="shared" si="1"/>
        <v>85755</v>
      </c>
      <c r="H43" s="81"/>
    </row>
    <row r="44" spans="1:8" ht="18.75">
      <c r="A44" s="114" t="s">
        <v>718</v>
      </c>
      <c r="B44" s="96" t="s">
        <v>721</v>
      </c>
      <c r="C44" s="50" t="s">
        <v>238</v>
      </c>
      <c r="D44" s="79"/>
      <c r="E44" s="143">
        <v>2525</v>
      </c>
      <c r="F44" s="116"/>
      <c r="G44" s="116">
        <f t="shared" si="1"/>
        <v>83230</v>
      </c>
      <c r="H44" s="81"/>
    </row>
    <row r="45" spans="1:8" ht="18.75">
      <c r="A45" s="114" t="s">
        <v>743</v>
      </c>
      <c r="B45" s="96" t="s">
        <v>752</v>
      </c>
      <c r="C45" s="50" t="s">
        <v>252</v>
      </c>
      <c r="D45" s="79"/>
      <c r="E45" s="143">
        <v>26650</v>
      </c>
      <c r="F45" s="116"/>
      <c r="G45" s="116">
        <f t="shared" si="1"/>
        <v>56580</v>
      </c>
      <c r="H45" s="81"/>
    </row>
    <row r="46" spans="1:8" ht="18.75">
      <c r="A46" s="114" t="s">
        <v>821</v>
      </c>
      <c r="B46" s="96" t="s">
        <v>834</v>
      </c>
      <c r="C46" s="50" t="s">
        <v>835</v>
      </c>
      <c r="D46" s="79"/>
      <c r="E46" s="143">
        <v>1640</v>
      </c>
      <c r="F46" s="116"/>
      <c r="G46" s="116">
        <f t="shared" si="1"/>
        <v>54940</v>
      </c>
      <c r="H46" s="81"/>
    </row>
    <row r="47" spans="1:8" ht="18.75">
      <c r="A47" s="114" t="s">
        <v>952</v>
      </c>
      <c r="B47" s="96" t="s">
        <v>953</v>
      </c>
      <c r="C47" s="50" t="s">
        <v>252</v>
      </c>
      <c r="D47" s="79"/>
      <c r="E47" s="143">
        <v>26650</v>
      </c>
      <c r="F47" s="116"/>
      <c r="G47" s="116">
        <f t="shared" si="1"/>
        <v>28290</v>
      </c>
      <c r="H47" s="81"/>
    </row>
    <row r="48" spans="1:8" ht="18.75">
      <c r="A48" s="189">
        <v>22719</v>
      </c>
      <c r="B48" s="96" t="s">
        <v>1040</v>
      </c>
      <c r="C48" s="50" t="s">
        <v>238</v>
      </c>
      <c r="D48" s="79"/>
      <c r="E48" s="143">
        <v>2125</v>
      </c>
      <c r="F48" s="116"/>
      <c r="G48" s="116">
        <f t="shared" si="1"/>
        <v>26165</v>
      </c>
      <c r="H48" s="81"/>
    </row>
    <row r="49" spans="1:8" ht="18.75">
      <c r="A49" s="114"/>
      <c r="B49" s="96"/>
      <c r="C49" s="50"/>
      <c r="D49" s="79"/>
      <c r="E49" s="143"/>
      <c r="F49" s="116"/>
      <c r="G49" s="116"/>
      <c r="H49" s="81"/>
    </row>
    <row r="50" spans="1:8" ht="18.75">
      <c r="A50" s="95"/>
      <c r="B50" s="96">
        <v>5</v>
      </c>
      <c r="C50" s="50" t="s">
        <v>272</v>
      </c>
      <c r="D50" s="115">
        <v>2990</v>
      </c>
      <c r="E50" s="79"/>
      <c r="F50" s="116"/>
      <c r="G50" s="116">
        <v>2990</v>
      </c>
      <c r="H50" s="81" t="s">
        <v>273</v>
      </c>
    </row>
    <row r="51" spans="1:8" ht="18.75">
      <c r="A51" s="95" t="s">
        <v>597</v>
      </c>
      <c r="B51" s="96" t="s">
        <v>598</v>
      </c>
      <c r="C51" s="50" t="s">
        <v>558</v>
      </c>
      <c r="D51" s="115"/>
      <c r="E51" s="116">
        <v>2990</v>
      </c>
      <c r="F51" s="116"/>
      <c r="G51" s="116">
        <f>G50-E51</f>
        <v>0</v>
      </c>
      <c r="H51" s="81"/>
    </row>
    <row r="52" spans="1:8" ht="18.75">
      <c r="A52" s="95"/>
      <c r="B52" s="96"/>
      <c r="C52" s="50"/>
      <c r="D52" s="115"/>
      <c r="E52" s="79"/>
      <c r="F52" s="116"/>
      <c r="G52" s="116"/>
      <c r="H52" s="81"/>
    </row>
    <row r="53" spans="1:8" ht="18.75">
      <c r="A53" s="95"/>
      <c r="B53" s="96">
        <v>6</v>
      </c>
      <c r="C53" s="50" t="s">
        <v>300</v>
      </c>
      <c r="D53" s="115">
        <v>21250</v>
      </c>
      <c r="E53" s="79"/>
      <c r="F53" s="116"/>
      <c r="G53" s="116">
        <f>D53</f>
        <v>21250</v>
      </c>
      <c r="H53" s="81" t="s">
        <v>301</v>
      </c>
    </row>
    <row r="54" spans="1:8" ht="18.75">
      <c r="A54" s="95" t="s">
        <v>838</v>
      </c>
      <c r="B54" s="96" t="s">
        <v>841</v>
      </c>
      <c r="C54" s="50" t="s">
        <v>842</v>
      </c>
      <c r="D54" s="115"/>
      <c r="E54" s="116">
        <v>15000</v>
      </c>
      <c r="F54" s="116"/>
      <c r="G54" s="116">
        <f>G53-E54</f>
        <v>6250</v>
      </c>
      <c r="H54" s="81"/>
    </row>
    <row r="55" spans="1:8" ht="18.75">
      <c r="A55" s="95" t="s">
        <v>1026</v>
      </c>
      <c r="B55" s="96" t="s">
        <v>1030</v>
      </c>
      <c r="C55" s="50" t="s">
        <v>1031</v>
      </c>
      <c r="D55" s="115"/>
      <c r="E55" s="79">
        <v>1250</v>
      </c>
      <c r="F55" s="116"/>
      <c r="G55" s="116">
        <f>G54-E55</f>
        <v>5000</v>
      </c>
      <c r="H55" s="81"/>
    </row>
    <row r="56" spans="1:8" ht="18.75">
      <c r="A56" s="95"/>
      <c r="B56" s="96"/>
      <c r="C56" s="50"/>
      <c r="D56" s="115"/>
      <c r="E56" s="79"/>
      <c r="F56" s="116"/>
      <c r="G56" s="116"/>
      <c r="H56" s="81"/>
    </row>
    <row r="57" spans="1:8" ht="18.75">
      <c r="A57" s="95"/>
      <c r="B57" s="96">
        <v>7</v>
      </c>
      <c r="C57" s="222" t="s">
        <v>333</v>
      </c>
      <c r="D57" s="115">
        <v>8250</v>
      </c>
      <c r="E57" s="79"/>
      <c r="F57" s="116"/>
      <c r="G57" s="116">
        <f>D57</f>
        <v>8250</v>
      </c>
      <c r="H57" s="81" t="s">
        <v>334</v>
      </c>
    </row>
    <row r="58" spans="1:8" ht="18.75">
      <c r="A58" s="95" t="s">
        <v>674</v>
      </c>
      <c r="B58" s="96" t="s">
        <v>675</v>
      </c>
      <c r="C58" s="50" t="s">
        <v>677</v>
      </c>
      <c r="D58" s="115"/>
      <c r="E58" s="79">
        <v>7100</v>
      </c>
      <c r="F58" s="116"/>
      <c r="G58" s="116">
        <f>G57-E58</f>
        <v>1150</v>
      </c>
      <c r="H58" s="81"/>
    </row>
    <row r="59" spans="1:8" ht="18.75">
      <c r="A59" s="95"/>
      <c r="B59" s="96" t="s">
        <v>676</v>
      </c>
      <c r="C59" s="50" t="s">
        <v>678</v>
      </c>
      <c r="D59" s="115"/>
      <c r="E59" s="79">
        <v>300</v>
      </c>
      <c r="F59" s="116"/>
      <c r="G59" s="116">
        <f>G58-E59</f>
        <v>850</v>
      </c>
      <c r="H59" s="81"/>
    </row>
    <row r="60" spans="1:8" ht="18.75">
      <c r="A60" s="95"/>
      <c r="B60" s="96"/>
      <c r="C60" s="50"/>
      <c r="D60" s="115"/>
      <c r="E60" s="79"/>
      <c r="F60" s="116"/>
      <c r="G60" s="116"/>
      <c r="H60" s="81"/>
    </row>
    <row r="61" spans="1:8" ht="18.75">
      <c r="A61" s="95"/>
      <c r="B61" s="96"/>
      <c r="C61" s="50" t="s">
        <v>854</v>
      </c>
      <c r="D61" s="115">
        <v>9050</v>
      </c>
      <c r="E61" s="79"/>
      <c r="F61" s="116"/>
      <c r="G61" s="116">
        <v>9050</v>
      </c>
      <c r="H61" s="81" t="s">
        <v>111</v>
      </c>
    </row>
    <row r="62" spans="1:8" ht="18.75">
      <c r="A62" s="95" t="s">
        <v>251</v>
      </c>
      <c r="B62" s="96" t="s">
        <v>285</v>
      </c>
      <c r="C62" s="50" t="s">
        <v>284</v>
      </c>
      <c r="D62" s="97"/>
      <c r="E62" s="97">
        <v>3900</v>
      </c>
      <c r="F62" s="116"/>
      <c r="G62" s="116">
        <f>G61-E62</f>
        <v>5150</v>
      </c>
      <c r="H62" s="81"/>
    </row>
    <row r="63" spans="1:8" ht="18.75">
      <c r="A63" s="95" t="s">
        <v>317</v>
      </c>
      <c r="B63" s="96" t="s">
        <v>316</v>
      </c>
      <c r="C63" s="50" t="s">
        <v>315</v>
      </c>
      <c r="D63" s="97"/>
      <c r="E63" s="97">
        <v>5150</v>
      </c>
      <c r="F63" s="116"/>
      <c r="G63" s="116">
        <f>G62-E63</f>
        <v>0</v>
      </c>
      <c r="H63" s="81"/>
    </row>
    <row r="64" spans="1:8" ht="18.75">
      <c r="A64" s="256"/>
      <c r="B64" s="240"/>
      <c r="C64" s="50"/>
      <c r="D64" s="115"/>
      <c r="E64" s="79"/>
      <c r="F64" s="116"/>
      <c r="G64" s="116"/>
      <c r="H64" s="81"/>
    </row>
    <row r="65" spans="1:8" ht="18.75">
      <c r="A65" s="114"/>
      <c r="B65" s="76">
        <v>2</v>
      </c>
      <c r="C65" s="50" t="s">
        <v>280</v>
      </c>
      <c r="D65" s="79">
        <v>29900</v>
      </c>
      <c r="E65" s="79"/>
      <c r="F65" s="79"/>
      <c r="G65" s="116">
        <f>D65</f>
        <v>29900</v>
      </c>
      <c r="H65" s="81" t="s">
        <v>281</v>
      </c>
    </row>
    <row r="66" spans="1:8" ht="18.75">
      <c r="A66" s="114" t="s">
        <v>317</v>
      </c>
      <c r="B66" s="76" t="s">
        <v>318</v>
      </c>
      <c r="C66" s="50" t="s">
        <v>557</v>
      </c>
      <c r="D66" s="115"/>
      <c r="E66" s="79">
        <v>1225</v>
      </c>
      <c r="F66" s="79"/>
      <c r="G66" s="116">
        <f>G65-E66</f>
        <v>28675</v>
      </c>
      <c r="H66" s="117"/>
    </row>
    <row r="67" spans="1:8" ht="18.75">
      <c r="A67" s="114" t="s">
        <v>555</v>
      </c>
      <c r="B67" s="76" t="s">
        <v>556</v>
      </c>
      <c r="C67" s="50" t="s">
        <v>558</v>
      </c>
      <c r="D67" s="115"/>
      <c r="E67" s="79">
        <v>2215</v>
      </c>
      <c r="F67" s="79"/>
      <c r="G67" s="116">
        <f>G66-E67</f>
        <v>26460</v>
      </c>
      <c r="H67" s="117"/>
    </row>
    <row r="68" spans="1:8" ht="18.75">
      <c r="A68" s="114" t="s">
        <v>1117</v>
      </c>
      <c r="B68" s="76" t="s">
        <v>1119</v>
      </c>
      <c r="C68" s="50" t="s">
        <v>557</v>
      </c>
      <c r="D68" s="115"/>
      <c r="E68" s="79">
        <v>2470</v>
      </c>
      <c r="F68" s="79"/>
      <c r="G68" s="116">
        <f>G67-E68</f>
        <v>23990</v>
      </c>
      <c r="H68" s="117"/>
    </row>
    <row r="69" spans="1:8" ht="18.75">
      <c r="A69" s="256"/>
      <c r="B69" s="240"/>
      <c r="C69" s="50"/>
      <c r="D69" s="115"/>
      <c r="E69" s="79"/>
      <c r="F69" s="116"/>
      <c r="G69" s="116"/>
      <c r="H69" s="81"/>
    </row>
    <row r="70" spans="1:8" ht="18.75">
      <c r="A70" s="256"/>
      <c r="B70" s="240"/>
      <c r="C70" s="50" t="s">
        <v>276</v>
      </c>
      <c r="D70" s="115">
        <v>453</v>
      </c>
      <c r="E70" s="79"/>
      <c r="F70" s="116"/>
      <c r="G70" s="116">
        <v>453</v>
      </c>
      <c r="H70" s="81"/>
    </row>
    <row r="71" spans="1:8" ht="18.75">
      <c r="A71" s="256"/>
      <c r="B71" s="240"/>
      <c r="C71" s="122"/>
      <c r="D71" s="115"/>
      <c r="E71" s="79"/>
      <c r="F71" s="116"/>
      <c r="G71" s="116"/>
      <c r="H71" s="81"/>
    </row>
    <row r="72" spans="1:8" ht="18.75">
      <c r="A72" s="256" t="s">
        <v>669</v>
      </c>
      <c r="B72" s="240" t="s">
        <v>783</v>
      </c>
      <c r="C72" s="50" t="s">
        <v>784</v>
      </c>
      <c r="D72" s="115">
        <v>700000</v>
      </c>
      <c r="E72" s="79"/>
      <c r="F72" s="116"/>
      <c r="G72" s="116">
        <v>700000</v>
      </c>
      <c r="H72" s="81"/>
    </row>
    <row r="73" spans="1:9" ht="18.75">
      <c r="A73" s="120"/>
      <c r="B73" s="240"/>
      <c r="C73" s="122"/>
      <c r="D73" s="40"/>
      <c r="E73" s="40"/>
      <c r="F73" s="40"/>
      <c r="G73" s="40"/>
      <c r="H73" s="123"/>
      <c r="I73" s="119"/>
    </row>
    <row r="74" spans="1:9" ht="18" thickBot="1">
      <c r="A74" s="124"/>
      <c r="B74" s="241"/>
      <c r="C74" s="126" t="s">
        <v>129</v>
      </c>
      <c r="D74" s="127">
        <f>SUM(D8:D73)</f>
        <v>1400000</v>
      </c>
      <c r="E74" s="127">
        <f>SUM(E6:E73)</f>
        <v>592518</v>
      </c>
      <c r="F74" s="127">
        <f>SUM(F6:F73)</f>
        <v>0</v>
      </c>
      <c r="G74" s="218">
        <f>D74-E74</f>
        <v>807482</v>
      </c>
      <c r="H74" s="128"/>
      <c r="I74" s="119"/>
    </row>
    <row r="75" spans="4:9" ht="18" thickTop="1">
      <c r="D75" s="129"/>
      <c r="E75" s="129"/>
      <c r="F75" s="129"/>
      <c r="G75" s="129"/>
      <c r="I75" s="119"/>
    </row>
    <row r="76" spans="4:7" ht="18.75">
      <c r="D76" s="225"/>
      <c r="E76" s="129"/>
      <c r="F76" s="129"/>
      <c r="G76" s="129"/>
    </row>
    <row r="77" spans="4:7" ht="18.75">
      <c r="D77" s="2"/>
      <c r="E77" s="129"/>
      <c r="F77" s="129"/>
      <c r="G77" s="129"/>
    </row>
    <row r="78" ht="18.75">
      <c r="D78" s="1"/>
    </row>
    <row r="79" spans="2:11" ht="18.75">
      <c r="B79" s="147"/>
      <c r="C79" s="130"/>
      <c r="D79" s="63"/>
      <c r="E79" s="130"/>
      <c r="F79" s="130"/>
      <c r="G79" s="131"/>
      <c r="J79" s="132"/>
      <c r="K79" s="28"/>
    </row>
    <row r="80" spans="2:11" ht="18.75">
      <c r="B80" s="147"/>
      <c r="C80" s="130"/>
      <c r="D80" s="63"/>
      <c r="E80" s="130"/>
      <c r="F80" s="130"/>
      <c r="G80" s="131"/>
      <c r="J80" s="132"/>
      <c r="K80" s="28"/>
    </row>
    <row r="81" spans="2:11" ht="18" thickBot="1">
      <c r="B81" s="147"/>
      <c r="C81" s="130"/>
      <c r="D81" s="134"/>
      <c r="E81" s="130"/>
      <c r="F81" s="130"/>
      <c r="G81" s="131"/>
      <c r="J81" s="132"/>
      <c r="K81" s="28"/>
    </row>
    <row r="82" spans="2:11" ht="19.5" thickBot="1">
      <c r="B82" s="147"/>
      <c r="C82" s="130"/>
      <c r="D82" s="63"/>
      <c r="E82" s="130"/>
      <c r="F82" s="130"/>
      <c r="G82" s="131"/>
      <c r="J82" s="135"/>
      <c r="K82" s="28"/>
    </row>
    <row r="83" spans="2:11" ht="17.25">
      <c r="B83" s="147"/>
      <c r="C83" s="130"/>
      <c r="D83" s="136"/>
      <c r="E83" s="130"/>
      <c r="F83" s="130"/>
      <c r="G83" s="130"/>
      <c r="J83" s="138"/>
      <c r="K83" s="28"/>
    </row>
  </sheetData>
  <sheetProtection/>
  <mergeCells count="2">
    <mergeCell ref="A1:G1"/>
    <mergeCell ref="A2:G2"/>
  </mergeCells>
  <printOptions/>
  <pageMargins left="0.32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7.28125" style="28" customWidth="1"/>
    <col min="2" max="2" width="8.7109375" style="21" customWidth="1"/>
    <col min="3" max="3" width="34.28125" style="21" customWidth="1"/>
    <col min="4" max="4" width="11.28125" style="21" customWidth="1"/>
    <col min="5" max="5" width="9.57421875" style="21" customWidth="1"/>
    <col min="6" max="6" width="8.28125" style="21" customWidth="1"/>
    <col min="7" max="7" width="11.28125" style="21" customWidth="1"/>
    <col min="8" max="8" width="9.140625" style="28" customWidth="1"/>
    <col min="9" max="16384" width="9.140625" style="21" customWidth="1"/>
  </cols>
  <sheetData>
    <row r="1" spans="1:8" ht="18.75">
      <c r="A1" s="284" t="s">
        <v>132</v>
      </c>
      <c r="B1" s="284"/>
      <c r="C1" s="284"/>
      <c r="D1" s="284"/>
      <c r="E1" s="284"/>
      <c r="F1" s="284"/>
      <c r="G1" s="284"/>
      <c r="H1" s="107" t="s">
        <v>139</v>
      </c>
    </row>
    <row r="2" spans="1:8" ht="18.75">
      <c r="A2" s="284" t="s">
        <v>1194</v>
      </c>
      <c r="B2" s="284"/>
      <c r="C2" s="284"/>
      <c r="D2" s="284"/>
      <c r="E2" s="284"/>
      <c r="F2" s="284"/>
      <c r="G2" s="284"/>
      <c r="H2" s="83"/>
    </row>
    <row r="3" spans="1:8" ht="18.75">
      <c r="A3" s="107" t="s">
        <v>14</v>
      </c>
      <c r="B3" s="69"/>
      <c r="C3" s="69"/>
      <c r="D3" s="69"/>
      <c r="E3" s="69"/>
      <c r="F3" s="69"/>
      <c r="G3" s="83" t="s">
        <v>137</v>
      </c>
      <c r="H3" s="83" t="s">
        <v>140</v>
      </c>
    </row>
    <row r="4" spans="1:8" ht="18.75">
      <c r="A4" s="108" t="s">
        <v>16</v>
      </c>
      <c r="B4" s="70" t="s">
        <v>12</v>
      </c>
      <c r="C4" s="71" t="s">
        <v>4</v>
      </c>
      <c r="D4" s="72" t="s">
        <v>24</v>
      </c>
      <c r="E4" s="109" t="s">
        <v>1</v>
      </c>
      <c r="F4" s="109" t="s">
        <v>103</v>
      </c>
      <c r="G4" s="72" t="s">
        <v>2</v>
      </c>
      <c r="H4" s="110" t="s">
        <v>3</v>
      </c>
    </row>
    <row r="5" spans="1:8" ht="18.75">
      <c r="A5" s="111"/>
      <c r="B5" s="73"/>
      <c r="C5" s="74"/>
      <c r="D5" s="75"/>
      <c r="E5" s="112"/>
      <c r="F5" s="112" t="s">
        <v>31</v>
      </c>
      <c r="G5" s="75"/>
      <c r="H5" s="113" t="s">
        <v>17</v>
      </c>
    </row>
    <row r="6" spans="1:8" ht="18.75">
      <c r="A6" s="95" t="s">
        <v>144</v>
      </c>
      <c r="B6" s="96" t="s">
        <v>145</v>
      </c>
      <c r="C6" s="50" t="s">
        <v>782</v>
      </c>
      <c r="D6" s="115"/>
      <c r="E6" s="79"/>
      <c r="F6" s="116"/>
      <c r="G6" s="116"/>
      <c r="H6" s="81"/>
    </row>
    <row r="7" spans="1:8" ht="18.75">
      <c r="A7" s="114"/>
      <c r="B7" s="76">
        <v>1</v>
      </c>
      <c r="C7" s="50" t="s">
        <v>277</v>
      </c>
      <c r="D7" s="115">
        <v>130950</v>
      </c>
      <c r="E7" s="79"/>
      <c r="F7" s="116"/>
      <c r="G7" s="116">
        <f>D7</f>
        <v>130950</v>
      </c>
      <c r="H7" s="81" t="s">
        <v>279</v>
      </c>
    </row>
    <row r="8" spans="1:8" ht="18.75">
      <c r="A8" s="114"/>
      <c r="B8" s="76"/>
      <c r="C8" s="50" t="s">
        <v>278</v>
      </c>
      <c r="D8" s="115"/>
      <c r="E8" s="79"/>
      <c r="F8" s="116"/>
      <c r="G8" s="116"/>
      <c r="H8" s="81"/>
    </row>
    <row r="9" spans="1:8" ht="18.75">
      <c r="A9" s="114" t="s">
        <v>356</v>
      </c>
      <c r="B9" s="76" t="s">
        <v>355</v>
      </c>
      <c r="C9" s="50" t="s">
        <v>357</v>
      </c>
      <c r="D9" s="79"/>
      <c r="E9" s="143">
        <v>1225</v>
      </c>
      <c r="F9" s="116"/>
      <c r="G9" s="116">
        <f>G7-E9</f>
        <v>129725</v>
      </c>
      <c r="H9" s="81"/>
    </row>
    <row r="10" spans="1:8" ht="18.75">
      <c r="A10" s="114" t="s">
        <v>989</v>
      </c>
      <c r="B10" s="76" t="s">
        <v>991</v>
      </c>
      <c r="C10" s="50" t="s">
        <v>992</v>
      </c>
      <c r="D10" s="79"/>
      <c r="E10" s="143">
        <v>124500</v>
      </c>
      <c r="F10" s="116"/>
      <c r="G10" s="116">
        <f>G9-E10</f>
        <v>5225</v>
      </c>
      <c r="H10" s="81"/>
    </row>
    <row r="11" spans="1:8" ht="18.75">
      <c r="A11" s="114" t="s">
        <v>1117</v>
      </c>
      <c r="B11" s="76" t="s">
        <v>1118</v>
      </c>
      <c r="C11" s="50" t="s">
        <v>1116</v>
      </c>
      <c r="D11" s="79"/>
      <c r="E11" s="143">
        <v>1050</v>
      </c>
      <c r="F11" s="116"/>
      <c r="G11" s="116">
        <f>G10-E11</f>
        <v>4175</v>
      </c>
      <c r="H11" s="81"/>
    </row>
    <row r="12" spans="1:8" ht="18.75">
      <c r="A12" s="114"/>
      <c r="B12" s="76"/>
      <c r="C12" s="50"/>
      <c r="D12" s="79"/>
      <c r="E12" s="143"/>
      <c r="F12" s="116"/>
      <c r="G12" s="116"/>
      <c r="H12" s="81"/>
    </row>
    <row r="13" spans="1:8" ht="18.75">
      <c r="A13" s="114"/>
      <c r="B13" s="76">
        <v>2</v>
      </c>
      <c r="C13" s="100" t="s">
        <v>282</v>
      </c>
      <c r="D13" s="79">
        <v>27970</v>
      </c>
      <c r="E13" s="79"/>
      <c r="F13" s="79"/>
      <c r="G13" s="116">
        <f>D13</f>
        <v>27970</v>
      </c>
      <c r="H13" s="81" t="s">
        <v>283</v>
      </c>
    </row>
    <row r="14" spans="1:8" ht="18.75">
      <c r="A14" s="114" t="s">
        <v>718</v>
      </c>
      <c r="B14" s="76" t="s">
        <v>720</v>
      </c>
      <c r="C14" s="50" t="s">
        <v>558</v>
      </c>
      <c r="D14" s="79"/>
      <c r="E14" s="79">
        <v>2720</v>
      </c>
      <c r="F14" s="79"/>
      <c r="G14" s="116">
        <f>G13-E14</f>
        <v>25250</v>
      </c>
      <c r="H14" s="81"/>
    </row>
    <row r="15" spans="1:8" ht="18.75">
      <c r="A15" s="114"/>
      <c r="B15" s="76"/>
      <c r="C15" s="50"/>
      <c r="D15" s="79"/>
      <c r="E15" s="79"/>
      <c r="F15" s="79"/>
      <c r="G15" s="116"/>
      <c r="H15" s="81"/>
    </row>
    <row r="16" spans="1:8" ht="18.75">
      <c r="A16" s="114"/>
      <c r="B16" s="76">
        <v>3</v>
      </c>
      <c r="C16" s="50" t="s">
        <v>298</v>
      </c>
      <c r="D16" s="79">
        <v>26650</v>
      </c>
      <c r="E16" s="79"/>
      <c r="F16" s="79"/>
      <c r="G16" s="116">
        <f>D16</f>
        <v>26650</v>
      </c>
      <c r="H16" s="117" t="s">
        <v>299</v>
      </c>
    </row>
    <row r="17" spans="1:8" ht="18.75">
      <c r="A17" s="114" t="s">
        <v>346</v>
      </c>
      <c r="B17" s="76" t="s">
        <v>348</v>
      </c>
      <c r="C17" s="118" t="s">
        <v>349</v>
      </c>
      <c r="D17" s="79"/>
      <c r="E17" s="79">
        <v>900</v>
      </c>
      <c r="F17" s="79"/>
      <c r="G17" s="116">
        <f>G16-E17</f>
        <v>25750</v>
      </c>
      <c r="H17" s="81"/>
    </row>
    <row r="18" spans="1:8" ht="18.75">
      <c r="A18" s="114" t="s">
        <v>555</v>
      </c>
      <c r="B18" s="76" t="s">
        <v>560</v>
      </c>
      <c r="C18" s="118" t="s">
        <v>561</v>
      </c>
      <c r="D18" s="79"/>
      <c r="E18" s="115">
        <v>14700</v>
      </c>
      <c r="F18" s="79"/>
      <c r="G18" s="116">
        <f aca="true" t="shared" si="0" ref="G18:G23">G17-E18</f>
        <v>11050</v>
      </c>
      <c r="H18" s="81"/>
    </row>
    <row r="19" spans="1:8" ht="18.75">
      <c r="A19" s="114" t="s">
        <v>597</v>
      </c>
      <c r="B19" s="76" t="s">
        <v>607</v>
      </c>
      <c r="C19" s="118" t="s">
        <v>609</v>
      </c>
      <c r="D19" s="79"/>
      <c r="E19" s="79">
        <v>2700</v>
      </c>
      <c r="F19" s="79"/>
      <c r="G19" s="116">
        <f t="shared" si="0"/>
        <v>8350</v>
      </c>
      <c r="H19" s="81"/>
    </row>
    <row r="20" spans="1:8" ht="18.75">
      <c r="A20" s="114" t="s">
        <v>614</v>
      </c>
      <c r="B20" s="76" t="s">
        <v>608</v>
      </c>
      <c r="C20" s="118" t="s">
        <v>610</v>
      </c>
      <c r="D20" s="79"/>
      <c r="E20" s="79">
        <v>300</v>
      </c>
      <c r="F20" s="79"/>
      <c r="G20" s="116">
        <f t="shared" si="0"/>
        <v>8050</v>
      </c>
      <c r="H20" s="81"/>
    </row>
    <row r="21" spans="1:8" ht="18.75">
      <c r="A21" s="114" t="s">
        <v>669</v>
      </c>
      <c r="B21" s="76" t="s">
        <v>672</v>
      </c>
      <c r="C21" s="118" t="s">
        <v>673</v>
      </c>
      <c r="D21" s="79"/>
      <c r="E21" s="79">
        <v>900</v>
      </c>
      <c r="F21" s="79"/>
      <c r="G21" s="116">
        <f t="shared" si="0"/>
        <v>7150</v>
      </c>
      <c r="H21" s="81"/>
    </row>
    <row r="22" spans="1:8" ht="18.75">
      <c r="A22" s="114" t="s">
        <v>871</v>
      </c>
      <c r="B22" s="76" t="s">
        <v>890</v>
      </c>
      <c r="C22" s="118" t="s">
        <v>889</v>
      </c>
      <c r="D22" s="79"/>
      <c r="E22" s="79">
        <v>900</v>
      </c>
      <c r="F22" s="79"/>
      <c r="G22" s="116">
        <f t="shared" si="0"/>
        <v>6250</v>
      </c>
      <c r="H22" s="81"/>
    </row>
    <row r="23" spans="1:8" ht="18.75">
      <c r="A23" s="114" t="s">
        <v>1070</v>
      </c>
      <c r="B23" s="76" t="s">
        <v>1110</v>
      </c>
      <c r="C23" s="118" t="s">
        <v>1109</v>
      </c>
      <c r="D23" s="79"/>
      <c r="E23" s="79">
        <v>900</v>
      </c>
      <c r="F23" s="79"/>
      <c r="G23" s="116">
        <f t="shared" si="0"/>
        <v>5350</v>
      </c>
      <c r="H23" s="81"/>
    </row>
    <row r="24" spans="1:8" ht="18.75">
      <c r="A24" s="114"/>
      <c r="B24" s="76"/>
      <c r="C24" s="118"/>
      <c r="D24" s="79"/>
      <c r="E24" s="79"/>
      <c r="F24" s="79"/>
      <c r="G24" s="116"/>
      <c r="H24" s="81"/>
    </row>
    <row r="25" spans="1:8" ht="18.75">
      <c r="A25" s="114"/>
      <c r="B25" s="76">
        <v>4</v>
      </c>
      <c r="C25" s="118" t="s">
        <v>616</v>
      </c>
      <c r="D25" s="79">
        <v>74290</v>
      </c>
      <c r="E25" s="79"/>
      <c r="F25" s="79"/>
      <c r="G25" s="116">
        <f>D25</f>
        <v>74290</v>
      </c>
      <c r="H25" s="81" t="s">
        <v>23</v>
      </c>
    </row>
    <row r="26" spans="1:8" ht="18.75">
      <c r="A26" s="114"/>
      <c r="B26" s="76"/>
      <c r="C26" s="118" t="s">
        <v>617</v>
      </c>
      <c r="D26" s="79"/>
      <c r="E26" s="116"/>
      <c r="F26" s="79"/>
      <c r="G26" s="116"/>
      <c r="H26" s="81"/>
    </row>
    <row r="27" spans="1:8" ht="18.75">
      <c r="A27" s="114" t="s">
        <v>932</v>
      </c>
      <c r="B27" s="76" t="s">
        <v>937</v>
      </c>
      <c r="C27" s="118" t="s">
        <v>938</v>
      </c>
      <c r="D27" s="79"/>
      <c r="E27" s="116">
        <v>68155</v>
      </c>
      <c r="F27" s="79"/>
      <c r="G27" s="116">
        <f>G25-E27</f>
        <v>6135</v>
      </c>
      <c r="H27" s="81"/>
    </row>
    <row r="28" spans="1:8" ht="18.75">
      <c r="A28" s="114"/>
      <c r="B28" s="76"/>
      <c r="C28" s="118"/>
      <c r="D28" s="79"/>
      <c r="E28" s="116"/>
      <c r="F28" s="79"/>
      <c r="G28" s="116"/>
      <c r="H28" s="81"/>
    </row>
    <row r="29" spans="1:8" ht="18.75">
      <c r="A29" s="114"/>
      <c r="B29" s="76">
        <v>5</v>
      </c>
      <c r="C29" s="118" t="s">
        <v>1136</v>
      </c>
      <c r="D29" s="79">
        <v>38200</v>
      </c>
      <c r="E29" s="116"/>
      <c r="F29" s="79"/>
      <c r="G29" s="116">
        <v>38200</v>
      </c>
      <c r="H29" s="81" t="s">
        <v>273</v>
      </c>
    </row>
    <row r="30" spans="1:8" ht="18.75">
      <c r="A30" s="114" t="s">
        <v>1008</v>
      </c>
      <c r="B30" s="76" t="s">
        <v>1192</v>
      </c>
      <c r="C30" s="118" t="s">
        <v>1191</v>
      </c>
      <c r="D30" s="79"/>
      <c r="E30" s="116">
        <v>33200</v>
      </c>
      <c r="F30" s="79"/>
      <c r="G30" s="116">
        <f>G29-E30</f>
        <v>5000</v>
      </c>
      <c r="H30" s="81"/>
    </row>
    <row r="31" spans="1:8" ht="18.75">
      <c r="A31" s="114" t="s">
        <v>1175</v>
      </c>
      <c r="B31" s="76" t="s">
        <v>1110</v>
      </c>
      <c r="C31" s="118" t="s">
        <v>1161</v>
      </c>
      <c r="D31" s="79"/>
      <c r="E31" s="116">
        <v>4000</v>
      </c>
      <c r="F31" s="79"/>
      <c r="G31" s="116">
        <f>G30-E31</f>
        <v>1000</v>
      </c>
      <c r="H31" s="81"/>
    </row>
    <row r="32" spans="1:8" ht="18.75">
      <c r="A32" s="114"/>
      <c r="B32" s="76"/>
      <c r="C32" s="118"/>
      <c r="D32" s="79"/>
      <c r="E32" s="116"/>
      <c r="F32" s="79"/>
      <c r="G32" s="116"/>
      <c r="H32" s="81"/>
    </row>
    <row r="33" spans="1:8" ht="18.75">
      <c r="A33" s="114"/>
      <c r="B33" s="76"/>
      <c r="C33" s="50" t="s">
        <v>1138</v>
      </c>
      <c r="D33" s="79">
        <v>1940</v>
      </c>
      <c r="E33" s="79"/>
      <c r="F33" s="79"/>
      <c r="G33" s="116">
        <f>D33</f>
        <v>1940</v>
      </c>
      <c r="H33" s="81"/>
    </row>
    <row r="34" spans="1:8" ht="18.75">
      <c r="A34" s="256" t="s">
        <v>669</v>
      </c>
      <c r="B34" s="240" t="s">
        <v>783</v>
      </c>
      <c r="C34" s="80" t="s">
        <v>1137</v>
      </c>
      <c r="D34" s="257"/>
      <c r="E34" s="40"/>
      <c r="F34" s="258"/>
      <c r="G34" s="258">
        <v>300000</v>
      </c>
      <c r="H34" s="81"/>
    </row>
    <row r="35" spans="1:8" ht="18.75">
      <c r="A35" s="256"/>
      <c r="B35" s="240">
        <v>7</v>
      </c>
      <c r="C35" s="270" t="s">
        <v>1140</v>
      </c>
      <c r="D35" s="257">
        <v>50000</v>
      </c>
      <c r="E35" s="40"/>
      <c r="F35" s="258"/>
      <c r="G35" s="258">
        <f>D35</f>
        <v>50000</v>
      </c>
      <c r="H35" s="123" t="s">
        <v>19</v>
      </c>
    </row>
    <row r="36" spans="1:8" ht="18.75">
      <c r="A36" s="256"/>
      <c r="B36" s="240"/>
      <c r="C36" s="272" t="s">
        <v>1171</v>
      </c>
      <c r="D36" s="257"/>
      <c r="E36" s="40"/>
      <c r="F36" s="258">
        <v>50000</v>
      </c>
      <c r="G36" s="258">
        <f>G35-E36-F36</f>
        <v>0</v>
      </c>
      <c r="H36" s="123"/>
    </row>
    <row r="37" spans="1:8" ht="18.75">
      <c r="A37" s="256"/>
      <c r="B37" s="240"/>
      <c r="C37" s="50" t="s">
        <v>1139</v>
      </c>
      <c r="D37" s="257">
        <v>250000</v>
      </c>
      <c r="E37" s="40"/>
      <c r="F37" s="258"/>
      <c r="G37" s="258">
        <v>250000</v>
      </c>
      <c r="H37" s="123"/>
    </row>
    <row r="38" spans="1:8" ht="18.75">
      <c r="A38" s="120"/>
      <c r="B38" s="121"/>
      <c r="C38" s="122"/>
      <c r="D38" s="40"/>
      <c r="E38" s="40"/>
      <c r="F38" s="40"/>
      <c r="G38" s="40"/>
      <c r="H38" s="123"/>
    </row>
    <row r="39" spans="1:8" ht="19.5" thickBot="1">
      <c r="A39" s="124"/>
      <c r="B39" s="125"/>
      <c r="C39" s="126" t="s">
        <v>129</v>
      </c>
      <c r="D39" s="127">
        <f>SUM(D7:D38)</f>
        <v>600000</v>
      </c>
      <c r="E39" s="127">
        <f>SUM(E6:E38)</f>
        <v>256150</v>
      </c>
      <c r="F39" s="271">
        <f>SUM(F6:F38)</f>
        <v>50000</v>
      </c>
      <c r="G39" s="218">
        <f>D39-E39</f>
        <v>343850</v>
      </c>
      <c r="H39" s="128"/>
    </row>
    <row r="40" spans="4:7" ht="16.5" thickTop="1">
      <c r="D40" s="129"/>
      <c r="E40" s="129"/>
      <c r="F40" s="129"/>
      <c r="G40" s="129"/>
    </row>
    <row r="41" spans="4:7" ht="15.75">
      <c r="D41" s="242"/>
      <c r="E41" s="129"/>
      <c r="F41" s="129"/>
      <c r="G41" s="129"/>
    </row>
    <row r="42" spans="4:7" ht="15.75">
      <c r="D42" s="129"/>
      <c r="E42" s="129"/>
      <c r="F42" s="129"/>
      <c r="G42" s="129"/>
    </row>
    <row r="44" spans="2:7" ht="18.75">
      <c r="B44" s="130"/>
      <c r="C44" s="130"/>
      <c r="D44" s="63"/>
      <c r="E44" s="130"/>
      <c r="F44" s="130"/>
      <c r="G44" s="131"/>
    </row>
    <row r="45" spans="2:7" ht="18.75">
      <c r="B45" s="133"/>
      <c r="C45" s="130"/>
      <c r="D45" s="63"/>
      <c r="E45" s="130"/>
      <c r="F45" s="130"/>
      <c r="G45" s="131"/>
    </row>
    <row r="46" spans="2:7" ht="15.75">
      <c r="B46" s="130"/>
      <c r="C46" s="130"/>
      <c r="D46" s="134"/>
      <c r="E46" s="130"/>
      <c r="F46" s="130"/>
      <c r="G46" s="131"/>
    </row>
    <row r="47" spans="2:7" ht="18.75">
      <c r="B47" s="130"/>
      <c r="C47" s="130"/>
      <c r="D47" s="63"/>
      <c r="E47" s="130"/>
      <c r="F47" s="130"/>
      <c r="G47" s="131"/>
    </row>
    <row r="48" spans="2:7" ht="15.75">
      <c r="B48" s="130"/>
      <c r="C48" s="130"/>
      <c r="D48" s="136"/>
      <c r="E48" s="130"/>
      <c r="F48" s="130"/>
      <c r="G48" s="130"/>
    </row>
  </sheetData>
  <sheetProtection/>
  <mergeCells count="2">
    <mergeCell ref="A1:G1"/>
    <mergeCell ref="A2:G2"/>
  </mergeCells>
  <printOptions/>
  <pageMargins left="0.23" right="0.15" top="0.15748031496062992" bottom="0.15748031496062992" header="0.15748031496062992" footer="0.1574803149606299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1" sqref="J1:P16384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6.421875" style="84" customWidth="1"/>
    <col min="4" max="4" width="12.7109375" style="84" customWidth="1"/>
    <col min="5" max="5" width="12.28125" style="84" customWidth="1"/>
    <col min="6" max="6" width="8.28125" style="84" customWidth="1"/>
    <col min="7" max="7" width="13.28125" style="84" customWidth="1"/>
    <col min="8" max="8" width="9.7109375" style="84" customWidth="1"/>
    <col min="9" max="9" width="9.140625" style="84" customWidth="1"/>
    <col min="10" max="10" width="11.140625" style="84" customWidth="1"/>
    <col min="11" max="16384" width="9.140625" style="84" customWidth="1"/>
  </cols>
  <sheetData>
    <row r="1" spans="1:8" ht="18.75">
      <c r="A1" s="83"/>
      <c r="B1" s="83"/>
      <c r="C1" s="83"/>
      <c r="D1" s="69" t="s">
        <v>114</v>
      </c>
      <c r="E1" s="83"/>
      <c r="F1" s="83"/>
      <c r="G1" s="83"/>
      <c r="H1" s="83"/>
    </row>
    <row r="2" spans="1:8" ht="17.25">
      <c r="A2" s="83" t="s">
        <v>1172</v>
      </c>
      <c r="B2" s="83"/>
      <c r="C2" s="83"/>
      <c r="D2" s="83"/>
      <c r="E2" s="83"/>
      <c r="F2" s="83" t="s">
        <v>804</v>
      </c>
      <c r="G2" s="83"/>
      <c r="H2" s="83" t="s">
        <v>141</v>
      </c>
    </row>
    <row r="3" spans="1:8" ht="17.25">
      <c r="A3" s="83" t="s">
        <v>14</v>
      </c>
      <c r="B3" s="83"/>
      <c r="C3" s="83"/>
      <c r="D3" s="83"/>
      <c r="E3" s="83"/>
      <c r="F3" s="83"/>
      <c r="G3" s="220" t="s">
        <v>142</v>
      </c>
      <c r="H3" s="83" t="s">
        <v>143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87" t="s">
        <v>3</v>
      </c>
    </row>
    <row r="5" spans="1:8" ht="17.25">
      <c r="A5" s="90"/>
      <c r="B5" s="90"/>
      <c r="C5" s="91"/>
      <c r="D5" s="92" t="s">
        <v>0</v>
      </c>
      <c r="E5" s="92"/>
      <c r="F5" s="92" t="s">
        <v>32</v>
      </c>
      <c r="G5" s="93"/>
      <c r="H5" s="94" t="s">
        <v>17</v>
      </c>
    </row>
    <row r="6" spans="1:8" ht="17.25">
      <c r="A6" s="142" t="s">
        <v>144</v>
      </c>
      <c r="B6" s="96" t="s">
        <v>146</v>
      </c>
      <c r="C6" s="80" t="s">
        <v>115</v>
      </c>
      <c r="D6" s="143">
        <v>5729790</v>
      </c>
      <c r="E6" s="143"/>
      <c r="F6" s="97"/>
      <c r="G6" s="144">
        <f>D6</f>
        <v>5729790</v>
      </c>
      <c r="H6" s="139" t="s">
        <v>147</v>
      </c>
    </row>
    <row r="7" spans="1:8" ht="17.25">
      <c r="A7" s="142" t="s">
        <v>231</v>
      </c>
      <c r="B7" s="96" t="s">
        <v>247</v>
      </c>
      <c r="C7" s="50" t="s">
        <v>232</v>
      </c>
      <c r="D7" s="97"/>
      <c r="E7" s="97">
        <v>3876843</v>
      </c>
      <c r="F7" s="97"/>
      <c r="G7" s="99">
        <f>G6-E7</f>
        <v>1852947</v>
      </c>
      <c r="H7" s="102"/>
    </row>
    <row r="8" spans="1:8" ht="17.25">
      <c r="A8" s="95" t="s">
        <v>575</v>
      </c>
      <c r="B8" s="96" t="s">
        <v>576</v>
      </c>
      <c r="C8" s="80" t="s">
        <v>577</v>
      </c>
      <c r="D8" s="145">
        <v>5522900</v>
      </c>
      <c r="E8" s="99"/>
      <c r="F8" s="97"/>
      <c r="G8" s="99">
        <f>G7+D8</f>
        <v>7375847</v>
      </c>
      <c r="H8" s="102"/>
    </row>
    <row r="9" spans="1:8" ht="17.25">
      <c r="A9" s="142" t="s">
        <v>572</v>
      </c>
      <c r="B9" s="96" t="s">
        <v>573</v>
      </c>
      <c r="C9" s="50" t="s">
        <v>367</v>
      </c>
      <c r="D9" s="97"/>
      <c r="E9" s="99">
        <v>1918666.77</v>
      </c>
      <c r="F9" s="97"/>
      <c r="G9" s="99">
        <f>G8-E9</f>
        <v>5457180.23</v>
      </c>
      <c r="H9" s="102"/>
    </row>
    <row r="10" spans="1:8" ht="17.25">
      <c r="A10" s="95" t="s">
        <v>640</v>
      </c>
      <c r="B10" s="96" t="s">
        <v>700</v>
      </c>
      <c r="C10" s="50" t="s">
        <v>638</v>
      </c>
      <c r="D10" s="97"/>
      <c r="E10" s="97">
        <v>1925130.63</v>
      </c>
      <c r="F10" s="97"/>
      <c r="G10" s="99">
        <f>G9-E10</f>
        <v>3532049.6000000006</v>
      </c>
      <c r="H10" s="102"/>
    </row>
    <row r="11" spans="1:8" ht="17.25">
      <c r="A11" s="142" t="s">
        <v>908</v>
      </c>
      <c r="B11" s="103" t="s">
        <v>925</v>
      </c>
      <c r="C11" s="50" t="s">
        <v>899</v>
      </c>
      <c r="D11" s="97"/>
      <c r="E11" s="97">
        <v>1960930</v>
      </c>
      <c r="F11" s="97"/>
      <c r="G11" s="99">
        <f>G10-E11</f>
        <v>1571119.6000000006</v>
      </c>
      <c r="H11" s="102"/>
    </row>
    <row r="12" spans="1:8" ht="17.25">
      <c r="A12" s="95"/>
      <c r="B12" s="96"/>
      <c r="C12" s="82"/>
      <c r="D12" s="97"/>
      <c r="E12" s="97"/>
      <c r="F12" s="97"/>
      <c r="G12" s="99"/>
      <c r="H12" s="102"/>
    </row>
    <row r="13" spans="1:8" ht="17.25">
      <c r="A13" s="95"/>
      <c r="B13" s="96"/>
      <c r="C13" s="82"/>
      <c r="D13" s="97"/>
      <c r="E13" s="97"/>
      <c r="F13" s="97"/>
      <c r="G13" s="99"/>
      <c r="H13" s="100"/>
    </row>
    <row r="14" spans="1:11" ht="17.25">
      <c r="A14" s="95"/>
      <c r="B14" s="103"/>
      <c r="C14" s="80"/>
      <c r="D14" s="97"/>
      <c r="E14" s="97"/>
      <c r="F14" s="97"/>
      <c r="G14" s="99"/>
      <c r="H14" s="100"/>
      <c r="J14" s="147"/>
      <c r="K14" s="147"/>
    </row>
    <row r="15" spans="1:11" ht="17.25">
      <c r="A15" s="95"/>
      <c r="B15" s="96"/>
      <c r="C15" s="50"/>
      <c r="D15" s="97"/>
      <c r="E15" s="97"/>
      <c r="F15" s="97"/>
      <c r="G15" s="99"/>
      <c r="H15" s="100"/>
      <c r="J15" s="147"/>
      <c r="K15" s="147"/>
    </row>
    <row r="16" spans="1:11" ht="17.25">
      <c r="A16" s="95"/>
      <c r="B16" s="103"/>
      <c r="C16" s="50"/>
      <c r="D16" s="97"/>
      <c r="E16" s="97"/>
      <c r="F16" s="97"/>
      <c r="G16" s="99"/>
      <c r="H16" s="100"/>
      <c r="J16" s="147"/>
      <c r="K16" s="147"/>
    </row>
    <row r="17" spans="1:11" ht="17.25">
      <c r="A17" s="95"/>
      <c r="B17" s="103"/>
      <c r="C17" s="82"/>
      <c r="D17" s="97"/>
      <c r="E17" s="97"/>
      <c r="F17" s="97"/>
      <c r="G17" s="99"/>
      <c r="H17" s="100"/>
      <c r="J17" s="147"/>
      <c r="K17" s="147"/>
    </row>
    <row r="18" spans="1:11" ht="17.25">
      <c r="A18" s="95"/>
      <c r="B18" s="103"/>
      <c r="C18" s="82"/>
      <c r="D18" s="99"/>
      <c r="E18" s="99"/>
      <c r="F18" s="99"/>
      <c r="G18" s="99"/>
      <c r="H18" s="100"/>
      <c r="J18" s="147"/>
      <c r="K18" s="147"/>
    </row>
    <row r="19" spans="1:11" ht="17.25">
      <c r="A19" s="95"/>
      <c r="B19" s="103"/>
      <c r="C19" s="80"/>
      <c r="D19" s="97"/>
      <c r="E19" s="97"/>
      <c r="F19" s="97"/>
      <c r="G19" s="97"/>
      <c r="H19" s="100"/>
      <c r="J19" s="147"/>
      <c r="K19" s="147"/>
    </row>
    <row r="20" spans="1:11" ht="17.25">
      <c r="A20" s="95"/>
      <c r="B20" s="103"/>
      <c r="C20" s="82"/>
      <c r="D20" s="97"/>
      <c r="E20" s="97"/>
      <c r="F20" s="97"/>
      <c r="G20" s="97"/>
      <c r="H20" s="100"/>
      <c r="J20" s="147"/>
      <c r="K20" s="147"/>
    </row>
    <row r="21" spans="1:11" ht="17.25">
      <c r="A21" s="95"/>
      <c r="B21" s="103"/>
      <c r="C21" s="82"/>
      <c r="D21" s="97"/>
      <c r="E21" s="97"/>
      <c r="F21" s="97"/>
      <c r="G21" s="97"/>
      <c r="H21" s="100"/>
      <c r="J21" s="147"/>
      <c r="K21" s="147"/>
    </row>
    <row r="22" spans="1:11" ht="17.25">
      <c r="A22" s="95"/>
      <c r="B22" s="103"/>
      <c r="C22" s="82"/>
      <c r="D22" s="97"/>
      <c r="E22" s="97"/>
      <c r="F22" s="97"/>
      <c r="G22" s="97"/>
      <c r="H22" s="100"/>
      <c r="J22" s="147"/>
      <c r="K22" s="147"/>
    </row>
    <row r="23" spans="1:11" ht="17.25">
      <c r="A23" s="95"/>
      <c r="B23" s="103"/>
      <c r="C23" s="82"/>
      <c r="D23" s="97"/>
      <c r="E23" s="97"/>
      <c r="F23" s="204"/>
      <c r="G23" s="97"/>
      <c r="H23" s="100"/>
      <c r="J23" s="147"/>
      <c r="K23" s="147"/>
    </row>
    <row r="24" spans="1:11" ht="17.25">
      <c r="A24" s="95"/>
      <c r="B24" s="103"/>
      <c r="C24" s="82"/>
      <c r="D24" s="97"/>
      <c r="E24" s="97"/>
      <c r="F24" s="97"/>
      <c r="G24" s="97"/>
      <c r="H24" s="100"/>
      <c r="J24" s="147"/>
      <c r="K24" s="147"/>
    </row>
    <row r="25" spans="1:11" ht="17.25">
      <c r="A25" s="95"/>
      <c r="B25" s="103"/>
      <c r="C25" s="82"/>
      <c r="D25" s="150"/>
      <c r="E25" s="150"/>
      <c r="F25" s="150"/>
      <c r="G25" s="151"/>
      <c r="H25" s="100"/>
      <c r="J25" s="147"/>
      <c r="K25" s="147"/>
    </row>
    <row r="26" spans="1:11" ht="18" thickBot="1">
      <c r="A26" s="95"/>
      <c r="B26" s="152"/>
      <c r="C26" s="140" t="s">
        <v>20</v>
      </c>
      <c r="D26" s="190">
        <f>SUM(D6:D25)</f>
        <v>11252690</v>
      </c>
      <c r="E26" s="190">
        <f>SUM(E6:E25)</f>
        <v>9681570.399999999</v>
      </c>
      <c r="F26" s="203">
        <f>SUM(F6:F25)</f>
        <v>0</v>
      </c>
      <c r="G26" s="153">
        <f>D26-E26-F26</f>
        <v>1571119.6000000015</v>
      </c>
      <c r="H26" s="100"/>
      <c r="J26" s="147"/>
      <c r="K26" s="147"/>
    </row>
    <row r="27" spans="2:11" ht="18" thickTop="1">
      <c r="B27" s="154"/>
      <c r="D27" s="84" t="s">
        <v>101</v>
      </c>
      <c r="J27" s="147"/>
      <c r="K27" s="147"/>
    </row>
    <row r="28" spans="10:11" ht="17.25">
      <c r="J28" s="147"/>
      <c r="K28" s="147"/>
    </row>
    <row r="29" spans="10:11" ht="17.25">
      <c r="J29" s="147"/>
      <c r="K29" s="147"/>
    </row>
    <row r="30" ht="17.25">
      <c r="D30" s="141"/>
    </row>
    <row r="31" ht="17.25">
      <c r="D31" s="141"/>
    </row>
    <row r="32" ht="17.25">
      <c r="D32" s="141"/>
    </row>
    <row r="33" ht="17.25">
      <c r="D33" s="148"/>
    </row>
    <row r="34" ht="17.25">
      <c r="D34" s="148"/>
    </row>
    <row r="36" ht="17.25">
      <c r="D36" s="156"/>
    </row>
  </sheetData>
  <sheetProtection/>
  <printOptions/>
  <pageMargins left="0.32" right="0.15" top="0.14" bottom="0.14" header="0.14" footer="0.1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8.7109375" style="84" customWidth="1"/>
    <col min="2" max="2" width="8.421875" style="84" customWidth="1"/>
    <col min="3" max="3" width="23.8515625" style="84" customWidth="1"/>
    <col min="4" max="4" width="11.28125" style="84" customWidth="1"/>
    <col min="5" max="5" width="12.28125" style="84" customWidth="1"/>
    <col min="6" max="6" width="9.28125" style="84" customWidth="1"/>
    <col min="7" max="7" width="13.00390625" style="84" customWidth="1"/>
    <col min="8" max="8" width="8.8515625" style="84" customWidth="1"/>
    <col min="9" max="16384" width="9.140625" style="84" customWidth="1"/>
  </cols>
  <sheetData>
    <row r="1" spans="1:8" ht="17.25">
      <c r="A1" s="285" t="s">
        <v>186</v>
      </c>
      <c r="B1" s="285"/>
      <c r="C1" s="285"/>
      <c r="D1" s="285"/>
      <c r="E1" s="285"/>
      <c r="F1" s="285"/>
      <c r="G1" s="285"/>
      <c r="H1" s="83" t="s">
        <v>136</v>
      </c>
    </row>
    <row r="2" spans="1:8" ht="17.25">
      <c r="A2" s="285" t="s">
        <v>1195</v>
      </c>
      <c r="B2" s="285"/>
      <c r="C2" s="285"/>
      <c r="D2" s="285"/>
      <c r="E2" s="285"/>
      <c r="F2" s="285"/>
      <c r="G2" s="285"/>
      <c r="H2" s="285"/>
    </row>
    <row r="3" spans="1:8" ht="17.25">
      <c r="A3" s="83" t="s">
        <v>14</v>
      </c>
      <c r="B3" s="83"/>
      <c r="C3" s="83"/>
      <c r="D3" s="83"/>
      <c r="E3" s="83"/>
      <c r="F3" s="83"/>
      <c r="G3" s="83" t="s">
        <v>5</v>
      </c>
      <c r="H3" s="83" t="s">
        <v>122</v>
      </c>
    </row>
    <row r="4" spans="1:8" ht="17.25">
      <c r="A4" s="86" t="s">
        <v>16</v>
      </c>
      <c r="B4" s="86" t="s">
        <v>12</v>
      </c>
      <c r="C4" s="87" t="s">
        <v>4</v>
      </c>
      <c r="D4" s="88" t="s">
        <v>15</v>
      </c>
      <c r="E4" s="88" t="s">
        <v>1</v>
      </c>
      <c r="F4" s="88" t="s">
        <v>34</v>
      </c>
      <c r="G4" s="89" t="s">
        <v>2</v>
      </c>
      <c r="H4" s="87" t="s">
        <v>3</v>
      </c>
    </row>
    <row r="5" spans="1:8" ht="28.5" customHeight="1">
      <c r="A5" s="90"/>
      <c r="B5" s="90"/>
      <c r="C5" s="91"/>
      <c r="D5" s="92" t="s">
        <v>0</v>
      </c>
      <c r="E5" s="92"/>
      <c r="F5" s="92" t="s">
        <v>32</v>
      </c>
      <c r="G5" s="93"/>
      <c r="H5" s="94" t="s">
        <v>17</v>
      </c>
    </row>
    <row r="6" spans="1:8" ht="17.25">
      <c r="A6" s="142"/>
      <c r="B6" s="96"/>
      <c r="C6" s="82" t="s">
        <v>177</v>
      </c>
      <c r="D6" s="145"/>
      <c r="E6" s="145"/>
      <c r="F6" s="99"/>
      <c r="G6" s="98"/>
      <c r="H6" s="139"/>
    </row>
    <row r="7" spans="1:8" ht="17.25">
      <c r="A7" s="142" t="s">
        <v>165</v>
      </c>
      <c r="B7" s="96" t="s">
        <v>166</v>
      </c>
      <c r="C7" s="80" t="s">
        <v>178</v>
      </c>
      <c r="D7" s="143">
        <v>6615000</v>
      </c>
      <c r="E7" s="143"/>
      <c r="F7" s="97"/>
      <c r="G7" s="144">
        <v>6615000</v>
      </c>
      <c r="H7" s="139" t="s">
        <v>147</v>
      </c>
    </row>
    <row r="8" spans="1:8" ht="17.25">
      <c r="A8" s="142" t="s">
        <v>173</v>
      </c>
      <c r="B8" s="96" t="s">
        <v>174</v>
      </c>
      <c r="C8" s="80" t="s">
        <v>179</v>
      </c>
      <c r="D8" s="145">
        <v>1417500</v>
      </c>
      <c r="E8" s="99"/>
      <c r="F8" s="99"/>
      <c r="G8" s="144">
        <f>G7+D8</f>
        <v>8032500</v>
      </c>
      <c r="H8" s="139"/>
    </row>
    <row r="9" spans="1:8" ht="17.25">
      <c r="A9" s="142" t="s">
        <v>198</v>
      </c>
      <c r="B9" s="96" t="s">
        <v>249</v>
      </c>
      <c r="C9" s="50" t="s">
        <v>232</v>
      </c>
      <c r="D9" s="145"/>
      <c r="E9" s="99">
        <v>2615550</v>
      </c>
      <c r="F9" s="99"/>
      <c r="G9" s="144">
        <f aca="true" t="shared" si="0" ref="G9:G15">G8-E9</f>
        <v>5416950</v>
      </c>
      <c r="H9" s="139"/>
    </row>
    <row r="10" spans="1:8" ht="17.25">
      <c r="A10" s="142" t="s">
        <v>372</v>
      </c>
      <c r="B10" s="96" t="s">
        <v>553</v>
      </c>
      <c r="C10" s="50" t="s">
        <v>367</v>
      </c>
      <c r="D10" s="145"/>
      <c r="E10" s="99">
        <v>1275750</v>
      </c>
      <c r="F10" s="99"/>
      <c r="G10" s="144">
        <f t="shared" si="0"/>
        <v>4141200</v>
      </c>
      <c r="H10" s="139"/>
    </row>
    <row r="11" spans="1:8" ht="17.25">
      <c r="A11" s="142" t="s">
        <v>640</v>
      </c>
      <c r="B11" s="96" t="s">
        <v>705</v>
      </c>
      <c r="C11" s="50" t="s">
        <v>638</v>
      </c>
      <c r="D11" s="145"/>
      <c r="E11" s="99">
        <v>1240185.03</v>
      </c>
      <c r="F11" s="99"/>
      <c r="G11" s="253">
        <f t="shared" si="0"/>
        <v>2901014.9699999997</v>
      </c>
      <c r="H11" s="139"/>
    </row>
    <row r="12" spans="1:8" ht="17.25">
      <c r="A12" s="142" t="s">
        <v>908</v>
      </c>
      <c r="B12" s="103" t="s">
        <v>928</v>
      </c>
      <c r="C12" s="50" t="s">
        <v>899</v>
      </c>
      <c r="D12" s="145"/>
      <c r="E12" s="99">
        <v>1228500</v>
      </c>
      <c r="F12" s="99"/>
      <c r="G12" s="253">
        <f t="shared" si="0"/>
        <v>1672514.9699999997</v>
      </c>
      <c r="H12" s="139"/>
    </row>
    <row r="13" spans="1:8" ht="17.25">
      <c r="A13" s="142" t="s">
        <v>1098</v>
      </c>
      <c r="B13" s="103" t="s">
        <v>1099</v>
      </c>
      <c r="C13" s="50" t="s">
        <v>1073</v>
      </c>
      <c r="D13" s="145"/>
      <c r="E13" s="99">
        <v>1228500</v>
      </c>
      <c r="F13" s="99"/>
      <c r="G13" s="253">
        <f t="shared" si="0"/>
        <v>444014.96999999974</v>
      </c>
      <c r="H13" s="139"/>
    </row>
    <row r="14" spans="1:8" ht="17.25">
      <c r="A14" s="142"/>
      <c r="B14" s="103"/>
      <c r="C14" s="50"/>
      <c r="D14" s="145"/>
      <c r="E14" s="99"/>
      <c r="F14" s="99"/>
      <c r="G14" s="253">
        <f t="shared" si="0"/>
        <v>444014.96999999974</v>
      </c>
      <c r="H14" s="139" t="s">
        <v>1142</v>
      </c>
    </row>
    <row r="15" spans="1:8" ht="17.25">
      <c r="A15" s="142"/>
      <c r="B15" s="103"/>
      <c r="C15" s="50"/>
      <c r="D15" s="145"/>
      <c r="E15" s="99"/>
      <c r="F15" s="99"/>
      <c r="G15" s="253">
        <f t="shared" si="0"/>
        <v>444014.96999999974</v>
      </c>
      <c r="H15" s="139" t="s">
        <v>1143</v>
      </c>
    </row>
    <row r="16" spans="1:8" ht="17.25">
      <c r="A16" s="142"/>
      <c r="B16" s="96"/>
      <c r="C16" s="50"/>
      <c r="D16" s="145"/>
      <c r="E16" s="99"/>
      <c r="F16" s="99"/>
      <c r="G16" s="98"/>
      <c r="H16" s="139"/>
    </row>
    <row r="17" spans="1:8" ht="17.25">
      <c r="A17" s="142" t="s">
        <v>175</v>
      </c>
      <c r="B17" s="96" t="s">
        <v>176</v>
      </c>
      <c r="C17" s="80" t="s">
        <v>134</v>
      </c>
      <c r="D17" s="143">
        <v>699300</v>
      </c>
      <c r="E17" s="145"/>
      <c r="F17" s="99"/>
      <c r="G17" s="98">
        <f>D17</f>
        <v>699300</v>
      </c>
      <c r="H17" s="139" t="s">
        <v>147</v>
      </c>
    </row>
    <row r="18" spans="1:8" ht="17.25">
      <c r="A18" s="142" t="s">
        <v>231</v>
      </c>
      <c r="B18" s="96" t="s">
        <v>244</v>
      </c>
      <c r="C18" s="50" t="s">
        <v>232</v>
      </c>
      <c r="D18" s="145"/>
      <c r="E18" s="157">
        <v>233100</v>
      </c>
      <c r="F18" s="208"/>
      <c r="G18" s="158">
        <f>G17-E18</f>
        <v>466200</v>
      </c>
      <c r="H18" s="139"/>
    </row>
    <row r="19" spans="1:8" ht="17.25">
      <c r="A19" s="142" t="s">
        <v>372</v>
      </c>
      <c r="B19" s="96" t="s">
        <v>554</v>
      </c>
      <c r="C19" s="50" t="s">
        <v>367</v>
      </c>
      <c r="D19" s="145"/>
      <c r="E19" s="157">
        <v>116550</v>
      </c>
      <c r="F19" s="208"/>
      <c r="G19" s="158">
        <f>G18-E19</f>
        <v>349650</v>
      </c>
      <c r="H19" s="139"/>
    </row>
    <row r="20" spans="1:8" ht="17.25">
      <c r="A20" s="142" t="s">
        <v>640</v>
      </c>
      <c r="B20" s="96" t="s">
        <v>701</v>
      </c>
      <c r="C20" s="50" t="s">
        <v>638</v>
      </c>
      <c r="D20" s="145"/>
      <c r="E20" s="157">
        <v>116550</v>
      </c>
      <c r="F20" s="208"/>
      <c r="G20" s="158">
        <f>G19-E20</f>
        <v>233100</v>
      </c>
      <c r="H20" s="139"/>
    </row>
    <row r="21" spans="1:8" ht="17.25">
      <c r="A21" s="142" t="s">
        <v>908</v>
      </c>
      <c r="B21" s="96" t="s">
        <v>909</v>
      </c>
      <c r="C21" s="80" t="s">
        <v>910</v>
      </c>
      <c r="D21" s="145">
        <v>699300</v>
      </c>
      <c r="E21" s="157"/>
      <c r="F21" s="208"/>
      <c r="G21" s="158">
        <f>G20+D21</f>
        <v>932400</v>
      </c>
      <c r="H21" s="139"/>
    </row>
    <row r="22" spans="1:8" ht="17.25">
      <c r="A22" s="142"/>
      <c r="B22" s="96" t="s">
        <v>923</v>
      </c>
      <c r="C22" s="50" t="s">
        <v>899</v>
      </c>
      <c r="D22" s="145"/>
      <c r="E22" s="157">
        <v>116550</v>
      </c>
      <c r="F22" s="208"/>
      <c r="G22" s="158">
        <f>G21-E22</f>
        <v>815850</v>
      </c>
      <c r="H22" s="139"/>
    </row>
    <row r="23" spans="1:8" ht="17.25">
      <c r="A23" s="142" t="s">
        <v>1089</v>
      </c>
      <c r="B23" s="96" t="s">
        <v>1090</v>
      </c>
      <c r="C23" s="50" t="s">
        <v>1073</v>
      </c>
      <c r="D23" s="145"/>
      <c r="E23" s="157">
        <v>116550</v>
      </c>
      <c r="F23" s="208"/>
      <c r="G23" s="158">
        <f>G22-E23</f>
        <v>699300</v>
      </c>
      <c r="H23" s="139"/>
    </row>
    <row r="24" spans="1:8" ht="17.25">
      <c r="A24" s="95"/>
      <c r="B24" s="96"/>
      <c r="C24" s="50"/>
      <c r="D24" s="145"/>
      <c r="E24" s="99"/>
      <c r="F24" s="99"/>
      <c r="G24" s="98"/>
      <c r="H24" s="100"/>
    </row>
    <row r="25" spans="1:8" ht="17.25">
      <c r="A25" s="142" t="s">
        <v>173</v>
      </c>
      <c r="B25" s="96" t="s">
        <v>180</v>
      </c>
      <c r="C25" s="80" t="s">
        <v>181</v>
      </c>
      <c r="D25" s="145">
        <v>2916000</v>
      </c>
      <c r="E25" s="143"/>
      <c r="F25" s="97"/>
      <c r="G25" s="144">
        <f>D25</f>
        <v>2916000</v>
      </c>
      <c r="H25" s="139" t="s">
        <v>111</v>
      </c>
    </row>
    <row r="26" spans="1:8" ht="17.25">
      <c r="A26" s="95" t="s">
        <v>372</v>
      </c>
      <c r="B26" s="96" t="s">
        <v>548</v>
      </c>
      <c r="C26" s="50" t="s">
        <v>549</v>
      </c>
      <c r="D26" s="143"/>
      <c r="E26" s="195">
        <v>452593.52</v>
      </c>
      <c r="F26" s="97"/>
      <c r="G26" s="158">
        <f>G25-E26</f>
        <v>2463406.48</v>
      </c>
      <c r="H26" s="100"/>
    </row>
    <row r="27" spans="1:8" ht="17.25">
      <c r="A27" s="95" t="s">
        <v>572</v>
      </c>
      <c r="B27" s="96" t="s">
        <v>590</v>
      </c>
      <c r="C27" s="50" t="s">
        <v>591</v>
      </c>
      <c r="D27" s="143"/>
      <c r="E27" s="195">
        <v>4500</v>
      </c>
      <c r="F27" s="97"/>
      <c r="G27" s="158">
        <f>G26-E27</f>
        <v>2458906.48</v>
      </c>
      <c r="H27" s="159"/>
    </row>
    <row r="28" spans="1:8" ht="17.25">
      <c r="A28" s="95" t="s">
        <v>632</v>
      </c>
      <c r="B28" s="103" t="s">
        <v>692</v>
      </c>
      <c r="C28" s="50" t="s">
        <v>693</v>
      </c>
      <c r="D28" s="143"/>
      <c r="E28" s="195">
        <v>945870.88</v>
      </c>
      <c r="F28" s="97"/>
      <c r="G28" s="158">
        <f>G27-E28</f>
        <v>1513035.6</v>
      </c>
      <c r="H28" s="159"/>
    </row>
    <row r="29" spans="1:8" ht="17.25">
      <c r="A29" s="95" t="s">
        <v>798</v>
      </c>
      <c r="B29" s="103" t="s">
        <v>799</v>
      </c>
      <c r="C29" s="80" t="s">
        <v>800</v>
      </c>
      <c r="D29" s="145">
        <v>2916000</v>
      </c>
      <c r="E29" s="195"/>
      <c r="F29" s="97"/>
      <c r="G29" s="158">
        <f>G28+D29</f>
        <v>4429035.6</v>
      </c>
      <c r="H29" s="159"/>
    </row>
    <row r="30" spans="1:8" ht="17.25">
      <c r="A30" s="95" t="s">
        <v>892</v>
      </c>
      <c r="B30" s="103" t="s">
        <v>901</v>
      </c>
      <c r="C30" s="82" t="s">
        <v>638</v>
      </c>
      <c r="D30" s="145"/>
      <c r="E30" s="195">
        <v>949645.12</v>
      </c>
      <c r="F30" s="97"/>
      <c r="G30" s="158">
        <f>G29-E30</f>
        <v>3479390.4799999995</v>
      </c>
      <c r="H30" s="159"/>
    </row>
    <row r="31" spans="1:8" ht="17.25">
      <c r="A31" s="95" t="s">
        <v>1061</v>
      </c>
      <c r="B31" s="103" t="s">
        <v>1062</v>
      </c>
      <c r="C31" s="82" t="s">
        <v>899</v>
      </c>
      <c r="D31" s="145"/>
      <c r="E31" s="195">
        <v>708126</v>
      </c>
      <c r="F31" s="97"/>
      <c r="G31" s="158">
        <f>G30-E31</f>
        <v>2771264.4799999995</v>
      </c>
      <c r="H31" s="159"/>
    </row>
    <row r="32" spans="1:8" ht="17.25">
      <c r="A32" s="95" t="s">
        <v>1144</v>
      </c>
      <c r="B32" s="103" t="s">
        <v>1141</v>
      </c>
      <c r="C32" s="82" t="s">
        <v>1173</v>
      </c>
      <c r="D32" s="145"/>
      <c r="E32" s="195">
        <v>66447</v>
      </c>
      <c r="F32" s="97"/>
      <c r="G32" s="158">
        <f>G31-E32</f>
        <v>2704817.4799999995</v>
      </c>
      <c r="H32" s="159"/>
    </row>
    <row r="33" spans="1:8" ht="17.25">
      <c r="A33" s="95"/>
      <c r="B33" s="103"/>
      <c r="C33" s="82"/>
      <c r="D33" s="145"/>
      <c r="E33" s="195"/>
      <c r="F33" s="97"/>
      <c r="G33" s="158">
        <f>G32-E33</f>
        <v>2704817.4799999995</v>
      </c>
      <c r="H33" s="159"/>
    </row>
    <row r="34" spans="1:8" ht="17.25">
      <c r="A34" s="95"/>
      <c r="B34" s="103"/>
      <c r="C34" s="82"/>
      <c r="D34" s="143"/>
      <c r="E34" s="195"/>
      <c r="F34" s="97"/>
      <c r="G34" s="158"/>
      <c r="H34" s="159"/>
    </row>
    <row r="35" spans="1:8" ht="17.25">
      <c r="A35" s="95" t="s">
        <v>183</v>
      </c>
      <c r="B35" s="103" t="s">
        <v>184</v>
      </c>
      <c r="C35" s="80" t="s">
        <v>182</v>
      </c>
      <c r="D35" s="143">
        <v>3496500</v>
      </c>
      <c r="E35" s="195"/>
      <c r="F35" s="97"/>
      <c r="G35" s="158">
        <f>D35</f>
        <v>3496500</v>
      </c>
      <c r="H35" s="139" t="s">
        <v>147</v>
      </c>
    </row>
    <row r="36" spans="1:8" ht="17.25">
      <c r="A36" s="142" t="s">
        <v>231</v>
      </c>
      <c r="B36" s="96" t="s">
        <v>245</v>
      </c>
      <c r="C36" s="50" t="s">
        <v>232</v>
      </c>
      <c r="D36" s="143"/>
      <c r="E36" s="195">
        <v>1134000</v>
      </c>
      <c r="F36" s="97"/>
      <c r="G36" s="158">
        <f>G35-E36</f>
        <v>2362500</v>
      </c>
      <c r="H36" s="139"/>
    </row>
    <row r="37" spans="1:8" ht="17.25">
      <c r="A37" s="142" t="s">
        <v>372</v>
      </c>
      <c r="B37" s="96">
        <v>5361</v>
      </c>
      <c r="C37" s="50" t="s">
        <v>367</v>
      </c>
      <c r="D37" s="143"/>
      <c r="E37" s="195">
        <v>554298.22</v>
      </c>
      <c r="F37" s="97"/>
      <c r="G37" s="158">
        <f>G36-E37</f>
        <v>1808201.78</v>
      </c>
      <c r="H37" s="100"/>
    </row>
    <row r="38" spans="1:8" ht="17.25">
      <c r="A38" s="142" t="s">
        <v>640</v>
      </c>
      <c r="B38" s="96" t="s">
        <v>706</v>
      </c>
      <c r="C38" s="50" t="s">
        <v>638</v>
      </c>
      <c r="D38" s="143"/>
      <c r="E38" s="195">
        <v>590879.92</v>
      </c>
      <c r="F38" s="97"/>
      <c r="G38" s="158">
        <f>G37-E38</f>
        <v>1217321.8599999999</v>
      </c>
      <c r="H38" s="100"/>
    </row>
    <row r="39" spans="1:8" ht="17.25">
      <c r="A39" s="142" t="s">
        <v>908</v>
      </c>
      <c r="B39" s="103" t="s">
        <v>922</v>
      </c>
      <c r="C39" s="50" t="s">
        <v>899</v>
      </c>
      <c r="D39" s="143"/>
      <c r="E39" s="195">
        <v>578250.29</v>
      </c>
      <c r="F39" s="97"/>
      <c r="G39" s="158">
        <f>G38-E39</f>
        <v>639071.5699999998</v>
      </c>
      <c r="H39" s="100"/>
    </row>
    <row r="40" spans="1:8" ht="17.25">
      <c r="A40" s="142" t="s">
        <v>1074</v>
      </c>
      <c r="B40" s="103" t="s">
        <v>1075</v>
      </c>
      <c r="C40" s="50" t="s">
        <v>1073</v>
      </c>
      <c r="D40" s="143"/>
      <c r="E40" s="195">
        <v>579701.77</v>
      </c>
      <c r="F40" s="97"/>
      <c r="G40" s="158">
        <f>G39-E40</f>
        <v>59369.799999999814</v>
      </c>
      <c r="H40" s="100"/>
    </row>
    <row r="41" spans="1:8" ht="17.25">
      <c r="A41" s="142"/>
      <c r="B41" s="103"/>
      <c r="C41" s="50"/>
      <c r="D41" s="143"/>
      <c r="E41" s="195"/>
      <c r="F41" s="97"/>
      <c r="G41" s="158"/>
      <c r="H41" s="100"/>
    </row>
    <row r="42" spans="1:8" ht="17.25">
      <c r="A42" s="95" t="s">
        <v>198</v>
      </c>
      <c r="B42" s="103" t="s">
        <v>199</v>
      </c>
      <c r="C42" s="80" t="s">
        <v>302</v>
      </c>
      <c r="D42" s="143">
        <v>1732500</v>
      </c>
      <c r="E42" s="195"/>
      <c r="F42" s="97"/>
      <c r="G42" s="158">
        <f>D42</f>
        <v>1732500</v>
      </c>
      <c r="H42" s="139" t="s">
        <v>147</v>
      </c>
    </row>
    <row r="43" spans="1:8" ht="17.25">
      <c r="A43" s="95" t="s">
        <v>304</v>
      </c>
      <c r="B43" s="96" t="s">
        <v>303</v>
      </c>
      <c r="C43" s="50" t="s">
        <v>232</v>
      </c>
      <c r="D43" s="143"/>
      <c r="E43" s="195">
        <v>693000</v>
      </c>
      <c r="F43" s="97"/>
      <c r="G43" s="158">
        <f>G42-E43</f>
        <v>1039500</v>
      </c>
      <c r="H43" s="100"/>
    </row>
    <row r="44" spans="1:8" ht="17.25">
      <c r="A44" s="142" t="s">
        <v>372</v>
      </c>
      <c r="B44" s="96" t="s">
        <v>551</v>
      </c>
      <c r="C44" s="50" t="s">
        <v>367</v>
      </c>
      <c r="D44" s="143"/>
      <c r="E44" s="195">
        <v>346500</v>
      </c>
      <c r="F44" s="143"/>
      <c r="G44" s="158">
        <f>G43-E44</f>
        <v>693000</v>
      </c>
      <c r="H44" s="100"/>
    </row>
    <row r="45" spans="1:8" ht="17.25">
      <c r="A45" s="142" t="s">
        <v>640</v>
      </c>
      <c r="B45" s="96" t="s">
        <v>705</v>
      </c>
      <c r="C45" s="50" t="s">
        <v>638</v>
      </c>
      <c r="D45" s="143"/>
      <c r="E45" s="195">
        <v>346500</v>
      </c>
      <c r="F45" s="97"/>
      <c r="G45" s="158">
        <f>G44-E45</f>
        <v>346500</v>
      </c>
      <c r="H45" s="100"/>
    </row>
    <row r="46" spans="1:8" ht="17.25">
      <c r="A46" s="142" t="s">
        <v>908</v>
      </c>
      <c r="B46" s="103" t="s">
        <v>929</v>
      </c>
      <c r="C46" s="50" t="s">
        <v>899</v>
      </c>
      <c r="D46" s="143"/>
      <c r="E46" s="195">
        <v>346500</v>
      </c>
      <c r="F46" s="97"/>
      <c r="G46" s="267">
        <f>G45-E46</f>
        <v>0</v>
      </c>
      <c r="H46" s="100"/>
    </row>
    <row r="47" spans="1:8" ht="17.25">
      <c r="A47" s="95" t="s">
        <v>1124</v>
      </c>
      <c r="B47" s="103" t="s">
        <v>1092</v>
      </c>
      <c r="C47" s="80" t="s">
        <v>1093</v>
      </c>
      <c r="D47" s="143">
        <v>2425500</v>
      </c>
      <c r="E47" s="195"/>
      <c r="F47" s="97"/>
      <c r="G47" s="267">
        <f>G46+D47</f>
        <v>2425500</v>
      </c>
      <c r="H47" s="100" t="s">
        <v>1123</v>
      </c>
    </row>
    <row r="48" spans="1:8" ht="17.25">
      <c r="A48" s="142"/>
      <c r="B48" s="103"/>
      <c r="C48" s="82"/>
      <c r="D48" s="143"/>
      <c r="E48" s="195"/>
      <c r="F48" s="97"/>
      <c r="G48" s="267"/>
      <c r="H48" s="100"/>
    </row>
    <row r="49" spans="1:9" ht="17.25">
      <c r="A49" s="95"/>
      <c r="B49" s="103"/>
      <c r="C49" s="82"/>
      <c r="D49" s="150"/>
      <c r="E49" s="150"/>
      <c r="F49" s="150"/>
      <c r="G49" s="151"/>
      <c r="H49" s="159"/>
      <c r="I49" s="147"/>
    </row>
    <row r="50" spans="1:9" ht="18" thickBot="1">
      <c r="A50" s="95"/>
      <c r="B50" s="152"/>
      <c r="C50" s="140" t="s">
        <v>20</v>
      </c>
      <c r="D50" s="203">
        <f>SUM(D6:D49)</f>
        <v>22917600</v>
      </c>
      <c r="E50" s="190">
        <f>SUM(E6:E49)</f>
        <v>16584597.75</v>
      </c>
      <c r="F50" s="179">
        <f>SUM(F6:F49)</f>
        <v>0</v>
      </c>
      <c r="G50" s="153">
        <f>D50-E50-F50</f>
        <v>6333002.25</v>
      </c>
      <c r="H50" s="100"/>
      <c r="I50" s="147"/>
    </row>
    <row r="51" spans="2:9" ht="18" thickTop="1">
      <c r="B51" s="154"/>
      <c r="I51" s="147"/>
    </row>
    <row r="52" ht="17.25">
      <c r="I52" s="147"/>
    </row>
    <row r="53" ht="17.25">
      <c r="I53" s="147"/>
    </row>
    <row r="54" ht="17.25">
      <c r="D54" s="141"/>
    </row>
    <row r="55" ht="17.25">
      <c r="D55" s="141"/>
    </row>
    <row r="56" ht="17.25">
      <c r="D56" s="141"/>
    </row>
    <row r="57" ht="17.25">
      <c r="D57" s="148"/>
    </row>
    <row r="58" ht="17.25">
      <c r="D58" s="148"/>
    </row>
    <row r="60" ht="17.25">
      <c r="D60" s="156"/>
    </row>
  </sheetData>
  <sheetProtection/>
  <mergeCells count="2">
    <mergeCell ref="A1:G1"/>
    <mergeCell ref="A2:H2"/>
  </mergeCells>
  <printOptions/>
  <pageMargins left="0.32" right="0.15" top="0.14" bottom="0.14" header="0.14" footer="0.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Winseven2009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money1</cp:lastModifiedBy>
  <cp:lastPrinted>2019-04-04T00:06:30Z</cp:lastPrinted>
  <dcterms:created xsi:type="dcterms:W3CDTF">2011-10-16T03:43:31Z</dcterms:created>
  <dcterms:modified xsi:type="dcterms:W3CDTF">2020-01-30T11:49:12Z</dcterms:modified>
  <cp:category/>
  <cp:version/>
  <cp:contentType/>
  <cp:contentStatus/>
</cp:coreProperties>
</file>