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95" windowWidth="11355" windowHeight="1095" activeTab="0"/>
  </bookViews>
  <sheets>
    <sheet name="%ปี59" sheetId="1" r:id="rId1"/>
    <sheet name="%ปี59 2 งบ (2)" sheetId="2" r:id="rId2"/>
    <sheet name="%ปี59 2 งบ (3)" sheetId="3" r:id="rId3"/>
    <sheet name="งบประจำคุม2ล้านแรกรหัส002 " sheetId="4" r:id="rId4"/>
    <sheet name="ค่าวัสดุจากตัดงบ" sheetId="5" r:id="rId5"/>
    <sheet name="งบตามภารกิจ002" sheetId="6" r:id="rId6"/>
    <sheet name="1ล้านหลัง" sheetId="7" r:id="rId7"/>
    <sheet name="1ล้านหลัง (2)" sheetId="8" r:id="rId8"/>
    <sheet name="โครงการ2ล้านแรก(ร.001)" sheetId="9" r:id="rId9"/>
    <sheet name="งบโครงการ2ล้าน" sheetId="10" r:id="rId10"/>
    <sheet name="พนง.ราชการ" sheetId="11" r:id="rId11"/>
    <sheet name="34002ค่าจ้าง-ตอบแทน" sheetId="12" r:id="rId12"/>
    <sheet name="ยาม.แม่บ้าน+จ้างนักการ34002" sheetId="13" r:id="rId13"/>
    <sheet name="26004ครูพี่เลี้ยง" sheetId="14" r:id="rId14"/>
    <sheet name="ครูแผ่นดิน29031" sheetId="15" r:id="rId15"/>
    <sheet name="ค่าเช่าบ้าน-ประกันสังคม" sheetId="16" r:id="rId16"/>
    <sheet name="Sheet5" sheetId="17" r:id="rId17"/>
    <sheet name="Sheet5 (2)" sheetId="18" r:id="rId18"/>
    <sheet name="รหัส34002ใหญ่ๆ" sheetId="19" r:id="rId19"/>
    <sheet name="รหัส29047" sheetId="20" r:id="rId20"/>
    <sheet name="รหัส29047 ช่อมดาวเทียม" sheetId="21" r:id="rId21"/>
    <sheet name="เบี้ยประชุมกรรมการฯ" sheetId="22" r:id="rId22"/>
    <sheet name="ค่าเช่าอินเตอร์เน็ต" sheetId="23" r:id="rId23"/>
    <sheet name="ค่าเช่าเน็ต (2)" sheetId="24" r:id="rId24"/>
    <sheet name="ไฟฟ้าประปา" sheetId="25" r:id="rId25"/>
    <sheet name="ไฟฟ้า (2)" sheetId="26" r:id="rId26"/>
    <sheet name="ไฟฟ้า 12 รร." sheetId="27" r:id="rId27"/>
    <sheet name="รหัส29031" sheetId="28" r:id="rId28"/>
    <sheet name="รหัส29052(พาหนะ)" sheetId="29" r:id="rId29"/>
    <sheet name="รหัส05036ยาเสพติด" sheetId="30" r:id="rId30"/>
    <sheet name="วัสดุเรียนรวม" sheetId="31" r:id="rId31"/>
    <sheet name="วัสดุสื่อพระเทพฯ29031" sheetId="32" r:id="rId32"/>
    <sheet name="ค่ายคุณธรรม29031 " sheetId="33" r:id="rId33"/>
    <sheet name="งบรร.พื้นที่เกาะสูง" sheetId="34" r:id="rId34"/>
    <sheet name="วัสดุลดเวลาเรียนรู้29031" sheetId="35" r:id="rId35"/>
    <sheet name="คูปองครู" sheetId="36" r:id="rId36"/>
    <sheet name="คูปองครู (ร.29031)" sheetId="37" r:id="rId37"/>
    <sheet name="คูปองครู3รหัส002" sheetId="38" r:id="rId38"/>
    <sheet name="ร.29052 " sheetId="39" r:id="rId39"/>
    <sheet name="ร.29052 ICUไฟฟ้า" sheetId="40" r:id="rId40"/>
    <sheet name="รหัส003" sheetId="41" r:id="rId41"/>
    <sheet name="รหัส29045" sheetId="42" r:id="rId42"/>
    <sheet name="รหัส001,บ้านวิทย์" sheetId="43" r:id="rId43"/>
    <sheet name="รหัส50037สุจริต" sheetId="44" r:id="rId44"/>
    <sheet name="รหัส417043 แลกเป้า" sheetId="45" r:id="rId45"/>
    <sheet name="ระบบคอมฯ" sheetId="46" r:id="rId46"/>
    <sheet name="อุดหนุนร.ร." sheetId="47" r:id="rId47"/>
    <sheet name="ICU" sheetId="48" r:id="rId48"/>
    <sheet name="ICU (2)" sheetId="49" r:id="rId49"/>
    <sheet name="ว่าง" sheetId="50" r:id="rId50"/>
    <sheet name="แบบคุม" sheetId="51" r:id="rId51"/>
    <sheet name="แจ้งงบ" sheetId="52" r:id="rId52"/>
    <sheet name="ขอใช้งบเหลือจ่าย" sheetId="53" r:id="rId53"/>
    <sheet name="งบที่เหลือ" sheetId="54" r:id="rId54"/>
    <sheet name="ทวงงบ (2)" sheetId="55" r:id="rId55"/>
    <sheet name="ทวงงบ (3)" sheetId="56" r:id="rId56"/>
    <sheet name="รร. (2)" sheetId="57" r:id="rId57"/>
    <sheet name="ประชุมฯที่ราหุล" sheetId="58" r:id="rId58"/>
    <sheet name="แนบวาระประชุม" sheetId="59" r:id="rId59"/>
    <sheet name="แนบวาระประชุม (2)" sheetId="60" r:id="rId60"/>
    <sheet name="แนบวาระประชุม (3)" sheetId="61" r:id="rId61"/>
    <sheet name="ยังไม่ทำPO" sheetId="62" r:id="rId62"/>
    <sheet name="ประชุมคลัง" sheetId="63" r:id="rId63"/>
    <sheet name="ประชุมคลัง (2)" sheetId="64" r:id="rId64"/>
    <sheet name="ให้รร.มาประชุม31มีค" sheetId="65" r:id="rId65"/>
    <sheet name="26มิยให้มาประชุม" sheetId="66" r:id="rId66"/>
    <sheet name="26มิยให้มาประชุม (2)" sheetId="67" r:id="rId67"/>
    <sheet name="รร. (3)" sheetId="68" r:id="rId68"/>
    <sheet name="รายงานเหลือจ่ายกระตุ้น" sheetId="69" r:id="rId69"/>
    <sheet name="ผลต่างวัสดุปี59และ60" sheetId="70" r:id="rId70"/>
    <sheet name="Sheet1 (2)" sheetId="71" r:id="rId71"/>
    <sheet name="Sheet1 (3)" sheetId="72" r:id="rId72"/>
    <sheet name="Sheet3" sheetId="73" r:id="rId73"/>
    <sheet name="Sheet4" sheetId="74" r:id="rId74"/>
    <sheet name="Sheet2" sheetId="75" r:id="rId75"/>
  </sheets>
  <definedNames>
    <definedName name="_xlnm.Print_Titles" localSheetId="6">'1ล้านหลัง'!$4:$5</definedName>
    <definedName name="_xlnm.Print_Titles" localSheetId="7">'1ล้านหลัง (2)'!$4:$5</definedName>
    <definedName name="_xlnm.Print_Titles" localSheetId="13">'26004ครูพี่เลี้ยง'!$4:$5</definedName>
    <definedName name="_xlnm.Print_Titles" localSheetId="65">'26มิยให้มาประชุม'!$3:$4</definedName>
    <definedName name="_xlnm.Print_Titles" localSheetId="66">'26มิยให้มาประชุม (2)'!$3:$4</definedName>
    <definedName name="_xlnm.Print_Titles" localSheetId="11">'34002ค่าจ้าง-ตอบแทน'!$4:$5</definedName>
    <definedName name="_xlnm.Print_Titles" localSheetId="47">'ICU'!$5:$6</definedName>
    <definedName name="_xlnm.Print_Titles" localSheetId="48">'ICU (2)'!$5:$6</definedName>
    <definedName name="_xlnm.Print_Titles" localSheetId="14">'ครูแผ่นดิน29031'!$4:$5</definedName>
    <definedName name="_xlnm.Print_Titles" localSheetId="23">'ค่าเช่าเน็ต (2)'!$5:$6</definedName>
    <definedName name="_xlnm.Print_Titles" localSheetId="15">'ค่าเช่าบ้าน-ประกันสังคม'!$5:$6</definedName>
    <definedName name="_xlnm.Print_Titles" localSheetId="22">'ค่าเช่าอินเตอร์เน็ต'!$5:$6</definedName>
    <definedName name="_xlnm.Print_Titles" localSheetId="32">'ค่ายคุณธรรม29031 '!$5:$6</definedName>
    <definedName name="_xlnm.Print_Titles" localSheetId="4">'ค่าวัสดุจากตัดงบ'!$3:$4</definedName>
    <definedName name="_xlnm.Print_Titles" localSheetId="35">'คูปองครู'!$4:$5</definedName>
    <definedName name="_xlnm.Print_Titles" localSheetId="36">'คูปองครู (ร.29031)'!$4:$5</definedName>
    <definedName name="_xlnm.Print_Titles" localSheetId="37">'คูปองครู3รหัส002'!$4:$5</definedName>
    <definedName name="_xlnm.Print_Titles" localSheetId="8">'โครงการ2ล้านแรก(ร.001)'!$3:$4</definedName>
    <definedName name="_xlnm.Print_Titles" localSheetId="9">'งบโครงการ2ล้าน'!$4:$5</definedName>
    <definedName name="_xlnm.Print_Titles" localSheetId="5">'งบตามภารกิจ002'!$4:$5</definedName>
    <definedName name="_xlnm.Print_Titles" localSheetId="3">'งบประจำคุม2ล้านแรกรหัส002 '!$4:$5</definedName>
    <definedName name="_xlnm.Print_Titles" localSheetId="33">'งบรร.พื้นที่เกาะสูง'!$5:$6</definedName>
    <definedName name="_xlnm.Print_Titles" localSheetId="54">'ทวงงบ (2)'!$3:$3</definedName>
    <definedName name="_xlnm.Print_Titles" localSheetId="55">'ทวงงบ (3)'!$3:$3</definedName>
    <definedName name="_xlnm.Print_Titles" localSheetId="60">'แนบวาระประชุม (3)'!$3:$4</definedName>
    <definedName name="_xlnm.Print_Titles" localSheetId="21">'เบี้ยประชุมกรรมการฯ'!$5:$6</definedName>
    <definedName name="_xlnm.Print_Titles" localSheetId="62">'ประชุมคลัง'!$3:$4</definedName>
    <definedName name="_xlnm.Print_Titles" localSheetId="63">'ประชุมคลัง (2)'!$3:$4</definedName>
    <definedName name="_xlnm.Print_Titles" localSheetId="10">'พนง.ราชการ'!$4:$5</definedName>
    <definedName name="_xlnm.Print_Titles" localSheetId="25">'ไฟฟ้า (2)'!$5:$6</definedName>
    <definedName name="_xlnm.Print_Titles" localSheetId="26">'ไฟฟ้า 12 รร.'!$5:$6</definedName>
    <definedName name="_xlnm.Print_Titles" localSheetId="24">'ไฟฟ้าประปา'!$5:$6</definedName>
    <definedName name="_xlnm.Print_Titles" localSheetId="61">'ยังไม่ทำPO'!$3:$4</definedName>
    <definedName name="_xlnm.Print_Titles" localSheetId="12">'ยาม.แม่บ้าน+จ้างนักการ34002'!$4:$5</definedName>
    <definedName name="_xlnm.Print_Titles" localSheetId="38">'ร.29052 '!$4:$5</definedName>
    <definedName name="_xlnm.Print_Titles" localSheetId="39">'ร.29052 ICUไฟฟ้า'!$5:$6</definedName>
    <definedName name="_xlnm.Print_Titles" localSheetId="42">'รหัส001,บ้านวิทย์'!$5:$6</definedName>
    <definedName name="_xlnm.Print_Titles" localSheetId="40">'รหัส003'!$5:$6</definedName>
    <definedName name="_xlnm.Print_Titles" localSheetId="29">'รหัส05036ยาเสพติด'!$5:$6</definedName>
    <definedName name="_xlnm.Print_Titles" localSheetId="27">'รหัส29031'!$4:$5</definedName>
    <definedName name="_xlnm.Print_Titles" localSheetId="41">'รหัส29045'!$5:$6</definedName>
    <definedName name="_xlnm.Print_Titles" localSheetId="19">'รหัส29047'!$5:$6</definedName>
    <definedName name="_xlnm.Print_Titles" localSheetId="20">'รหัส29047 ช่อมดาวเทียม'!$5:$6</definedName>
    <definedName name="_xlnm.Print_Titles" localSheetId="28">'รหัส29052(พาหนะ)'!$5:$6</definedName>
    <definedName name="_xlnm.Print_Titles" localSheetId="18">'รหัส34002ใหญ่ๆ'!$5:$6</definedName>
    <definedName name="_xlnm.Print_Titles" localSheetId="44">'รหัส417043 แลกเป้า'!$5:$6</definedName>
    <definedName name="_xlnm.Print_Titles" localSheetId="43">'รหัส50037สุจริต'!$4:$5</definedName>
    <definedName name="_xlnm.Print_Titles" localSheetId="45">'ระบบคอมฯ'!$4:$5</definedName>
    <definedName name="_xlnm.Print_Titles" localSheetId="30">'วัสดุเรียนรวม'!$5:$6</definedName>
    <definedName name="_xlnm.Print_Titles" localSheetId="34">'วัสดุลดเวลาเรียนรู้29031'!$5:$6</definedName>
    <definedName name="_xlnm.Print_Titles" localSheetId="31">'วัสดุสื่อพระเทพฯ29031'!$5:$6</definedName>
    <definedName name="_xlnm.Print_Titles" localSheetId="49">'ว่าง'!$1:$5</definedName>
    <definedName name="_xlnm.Print_Titles" localSheetId="64">'ให้รร.มาประชุม31มีค'!$3:$4</definedName>
    <definedName name="_xlnm.Print_Titles" localSheetId="46">'อุดหนุนร.ร.'!$4:$5</definedName>
  </definedNames>
  <calcPr fullCalcOnLoad="1"/>
</workbook>
</file>

<file path=xl/sharedStrings.xml><?xml version="1.0" encoding="utf-8"?>
<sst xmlns="http://schemas.openxmlformats.org/spreadsheetml/2006/main" count="8561" uniqueCount="3870">
  <si>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</si>
  <si>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</si>
  <si>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</si>
  <si>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</si>
  <si>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</si>
  <si>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</si>
  <si>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</si>
  <si>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</si>
  <si>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</si>
  <si>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</si>
  <si>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</si>
  <si>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</si>
  <si>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</si>
  <si>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</si>
  <si>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</si>
  <si>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</si>
  <si>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</si>
  <si>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</si>
  <si>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</si>
  <si>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</si>
  <si>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</si>
  <si>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</si>
  <si>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</si>
  <si>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</si>
  <si>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</si>
  <si>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</si>
  <si>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</si>
  <si>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</si>
  <si>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</si>
  <si>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</si>
  <si>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</si>
  <si>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</si>
  <si>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</si>
  <si>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</si>
  <si>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</si>
  <si>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</si>
  <si>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</si>
  <si>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</si>
  <si>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</si>
  <si>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</si>
  <si>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</si>
  <si>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</si>
  <si>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สุนันท์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</si>
  <si>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</si>
  <si>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</si>
  <si>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</si>
  <si>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</si>
  <si>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</si>
  <si>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อภิรักษ์</t>
  </si>
  <si>
    <t>รวมทั้ง1-5</t>
  </si>
  <si>
    <t>ศน.ประสิทธิ์</t>
  </si>
  <si>
    <t>นภัสภรณ์</t>
  </si>
  <si>
    <t>ศน.อัมรินทร์</t>
  </si>
  <si>
    <t xml:space="preserve">                     รัฐบาลกำหนดเป้าหมายการเบิกจ่าย  ณ  สิ้นแต่ละไตรมาส    ดังนี้</t>
  </si>
  <si>
    <t>ศน.เสาวภา</t>
  </si>
  <si>
    <t>เชษฐ์สุดา</t>
  </si>
  <si>
    <t>ศน.พัชรินทร์</t>
  </si>
  <si>
    <t>พรรณทิพย์</t>
  </si>
  <si>
    <t>ก่อหนี้</t>
  </si>
  <si>
    <t>เงินอนุมัติ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</si>
  <si>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</si>
  <si>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</si>
  <si>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</si>
  <si>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</si>
  <si>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คชจ.ประชุมเศรษฐกิจพอเพียง</t>
  </si>
  <si>
    <t>เงินยืม ศน.ฝ๊อก</t>
  </si>
  <si>
    <t>ดารณี</t>
  </si>
  <si>
    <t>ก่อหนี้ผูกพัน</t>
  </si>
  <si>
    <t>( PO )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</si>
  <si>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</si>
  <si>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</si>
  <si>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</si>
  <si>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</si>
  <si>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</si>
  <si>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</si>
  <si>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ค่าประกันภัยรถยนต์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</si>
  <si>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</si>
  <si>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</si>
  <si>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</si>
  <si>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</si>
  <si>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</si>
  <si>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อบรมพัฒนาศักยภาพศึกษานิเทศก์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</si>
  <si>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</si>
  <si>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</si>
  <si>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</si>
  <si>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</si>
  <si>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</si>
  <si>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</si>
  <si>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</si>
  <si>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</si>
  <si>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</si>
  <si>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</si>
  <si>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</si>
  <si>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</si>
  <si>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</si>
  <si>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</si>
  <si>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</si>
  <si>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</si>
  <si>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</si>
  <si>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PO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</si>
  <si>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</si>
  <si>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</si>
  <si>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</si>
  <si>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</si>
  <si>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</si>
  <si>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ค่าเดินทางอบรมวัดผลในชั้นเรียน</t>
  </si>
  <si>
    <t>PO/</t>
  </si>
  <si>
    <t>ค่าพาหนะอบรม ผอ.กลุ่มบุคคล</t>
  </si>
  <si>
    <t>อบรมสารสนเทศ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</si>
  <si>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</si>
  <si>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</si>
  <si>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</si>
  <si>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</si>
  <si>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</si>
  <si>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</si>
  <si>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รายการเงินเหลือจ่าย</t>
  </si>
  <si>
    <t>งบดำเนินงาน    รหัส  2000404702000000</t>
  </si>
  <si>
    <t>ลำดับที่</t>
  </si>
  <si>
    <t>ค่าใช้จ่ายประชุม  กพท.</t>
  </si>
  <si>
    <t>ค่าใช้จ่ายประชุม  กตปน.</t>
  </si>
  <si>
    <t>ค่าใช้จ่ายเดินทางอบรมภาษาไทย</t>
  </si>
  <si>
    <t>ค่าใช้จ่ายอบรมแนะแนว</t>
  </si>
  <si>
    <t>ค่าใช้จ่ายฮอนด้า วิ่ง 31 ขา</t>
  </si>
  <si>
    <t>ค่าใช้จ่ายการรับนักเรียน ปี 2557</t>
  </si>
  <si>
    <t>ค่าใช้จ่ายอบรมวิทยาฐานะ</t>
  </si>
  <si>
    <t>ค่าใช้จ่ายส่งเสริมแข่งขันกีฬา</t>
  </si>
  <si>
    <t>ค่าใช้จ่ายการเรียนการสอนภาษาไทย</t>
  </si>
  <si>
    <t>ค่าพาหนะประชุมผู้เรียนด้านคำนวณ</t>
  </si>
  <si>
    <t>ค่าพาหนะประชุมตรวจสอบภายใน</t>
  </si>
  <si>
    <t>ค่าใช้จ่ายการจัดทำแผนปฏิบัติการ</t>
  </si>
  <si>
    <t>ค่าใช้จ่ายระบบดูแลช่วยเหลือนักเรียน</t>
  </si>
  <si>
    <t>รวมเงิน</t>
  </si>
  <si>
    <t>ค่าเบี้ยเลี้ยง+พาหนะงานศิลปหัตถกรรม</t>
  </si>
  <si>
    <t>ค่าพาหนะแรงบันดาลใจทางวิทย์ ม.1-3</t>
  </si>
  <si>
    <t>คชจ.งบว่ายน้ำเพื่อชีวิต</t>
  </si>
  <si>
    <t>ค่าใช้จ่ายเดินทางประชุมการปลอดภัยทางน้ำ</t>
  </si>
  <si>
    <t>ค่าเดินทางประชุมผู้ทรงคุณวุฒิระดับเขต</t>
  </si>
  <si>
    <t>ค่าใช้จ่ายภาวะโภชนาการ</t>
  </si>
  <si>
    <t>คาเดินทางอบรมครูแนะแนว</t>
  </si>
  <si>
    <t>ค่าซ่อมแซมไฟฟ้า หนองบัวขาว</t>
  </si>
  <si>
    <t>เดินทางประชุมระบบประชาธิปไตย</t>
  </si>
  <si>
    <t>อบรมสัมมนานักวัดประเมินผลฯ</t>
  </si>
  <si>
    <t>ค่าเดินทาประชุมครูดีในดวงใจ</t>
  </si>
  <si>
    <t>รายการเงินเหลือจ่าย    ครั้งที่ 3</t>
  </si>
  <si>
    <t>รายการเงินเหลือจ่าย    ครั้งที่   2</t>
  </si>
  <si>
    <t>ค่าเดินทางอบรมครูสอนการศึกษาพิเศษ</t>
  </si>
  <si>
    <t>โครงการจัดการศึกษาเรียนร่วม</t>
  </si>
  <si>
    <t>ค่าเดินทางประชุม Inculsive shool</t>
  </si>
  <si>
    <t>รายการเงินเหลือจ่าย    ครั้งที่   4</t>
  </si>
  <si>
    <t xml:space="preserve">งบดำเนินงาน    รหัส  2000404704000000      </t>
  </si>
  <si>
    <t>ค่าซ่อมเครื่องปรับอากาศ</t>
  </si>
  <si>
    <t>รายการเงินเหลือจ่าย    ครั้งที่   5</t>
  </si>
  <si>
    <t xml:space="preserve">งบดำเนินงาน    รหัส  2000404745000000      </t>
  </si>
  <si>
    <t>โครงการรักการอ่าน</t>
  </si>
  <si>
    <t>ค่าเดินทางประชุม รร.ขนาดเล็ก</t>
  </si>
  <si>
    <t>ค่าเดินทางประชุม ศน. ผล Onet ต่ำ</t>
  </si>
  <si>
    <t>ค่าเดินทางประชุม เศรษฐกิจพอเพียง</t>
  </si>
  <si>
    <t>ค่าเดินทางประชุม PISA</t>
  </si>
  <si>
    <t>ค่าเดินทางประชุม</t>
  </si>
  <si>
    <t>รายการเงินเหลือจ่าย    ครั้งที่   6</t>
  </si>
  <si>
    <t xml:space="preserve">งบดำเนินงาน    รหัส  2000491751000000      </t>
  </si>
  <si>
    <t xml:space="preserve"> 1 กันยายน 2557</t>
  </si>
  <si>
    <t>ค่าใช้จ่ายค่ายเศรษฐศาสตร์</t>
  </si>
  <si>
    <t>คชจ.อบรมและขยายผลภาษาอังกฤษ</t>
  </si>
  <si>
    <t>โครงการส่งเสริมการเรียนการสอนภาษาอังกฤษ</t>
  </si>
  <si>
    <t>ค่าเดินทางประชุมวิทยากรแกนนำทักษะการอ่าน</t>
  </si>
  <si>
    <t>การเรียนการสอนภาษาอังกฤษ ครั้งที่ 15</t>
  </si>
  <si>
    <t>รายการเงินเหลือจ่าย    ครั้งที่   7</t>
  </si>
  <si>
    <t xml:space="preserve">งบดำเนินงาน    รหัส  2000404721000000      </t>
  </si>
  <si>
    <t>ค่าใช้จ่ายพัฒนาครู NT</t>
  </si>
  <si>
    <t>ค่าเดินทางประชุมครูผู้ช่วย</t>
  </si>
  <si>
    <t>อบรมระบบทดสอบวัดประเมินผล</t>
  </si>
  <si>
    <t>อบรมผอ.กลุ่มบริหารงานบุคคล</t>
  </si>
  <si>
    <t>อบรมผอ.กลุ่มส่งเสริมฯ</t>
  </si>
  <si>
    <t>ค่าเดินทางประชุมอัตรากำลัง</t>
  </si>
  <si>
    <t>ค่าเดินทางประชุมฯ</t>
  </si>
  <si>
    <t>ค่าเดินทางอบรมวิทยากรแกนนำหน้าที่พลเมือง</t>
  </si>
  <si>
    <t>รายการเงินเหลือจ่าย    ครั้งที่   8</t>
  </si>
  <si>
    <t xml:space="preserve">งบดำเนินงาน    รหัส  2000433760000000      </t>
  </si>
  <si>
    <t xml:space="preserve">    กันยายน 2557</t>
  </si>
  <si>
    <t>ค่าใช้จ่ายโครงการสุจริต</t>
  </si>
  <si>
    <t>คชจ.อบรม ปปช.</t>
  </si>
  <si>
    <t>คชจ.ประชุมระบบสารสนเทศ</t>
  </si>
  <si>
    <t>ค่าเดินทางประชุมภูมิคุ้มกันฯ</t>
  </si>
  <si>
    <t>อบรมนักประชาสัมพันธ์</t>
  </si>
  <si>
    <t>คัดเลือก รร.พระราชทาน</t>
  </si>
  <si>
    <t>คชจ.ฮอนด้าวิ่ง 31 ขา</t>
  </si>
  <si>
    <t>คาเดินทางประชุมใช้งาน P Obec</t>
  </si>
  <si>
    <t>เดินทางประเมินกรรมการคุณภาพ</t>
  </si>
  <si>
    <t>เดินทางประชุมนักประชาสัมพันธ์</t>
  </si>
  <si>
    <t>ประชุมครูด้าน วิทย์ฯ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</si>
  <si>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</si>
  <si>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</si>
  <si>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</si>
  <si>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</si>
  <si>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</si>
  <si>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</si>
  <si>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</si>
  <si>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</si>
  <si>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</si>
  <si>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</si>
  <si>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</si>
  <si>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</si>
  <si>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</si>
  <si>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</si>
  <si>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</si>
  <si>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</si>
  <si>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</si>
  <si>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</si>
  <si>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</si>
  <si>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</si>
  <si>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</si>
  <si>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คชจ.ศิลปหัตถกรรมนักเรียนปี 2556</t>
  </si>
  <si>
    <t>ขับเคลื่อนการศึกษาปรัชญาเศรษฐกิจพอเพียง</t>
  </si>
  <si>
    <t>รักนร. การศึกษาโดยครอบครัว/ทางเลือก</t>
  </si>
  <si>
    <t>เชษฐสุดา</t>
  </si>
  <si>
    <t>นวลพักตร์</t>
  </si>
  <si>
    <t>ศูนย์เครือข่ายช่วยเหลือนักเรียน</t>
  </si>
  <si>
    <t>พัฒนาความสามารถการใช้ภาษาอังกฤษ</t>
  </si>
  <si>
    <t>พิธีมอบเครื่องราอิสริยาภรณ์ ปี 2557</t>
  </si>
  <si>
    <t>พัฒนาระบบดูแลช่วยเหลือนักเรียน</t>
  </si>
  <si>
    <t>นิเทศติดตามคุณภาพการศึกษา รร.ในสังกัด</t>
  </si>
  <si>
    <t>นิเทศติดตาม ร.ร.ดีศรีตำบล เฟส 3</t>
  </si>
  <si>
    <t>พัฒนาระบบบริหารจัดการที่ดี สพป.พช.3</t>
  </si>
  <si>
    <t>คะนึง</t>
  </si>
  <si>
    <t>บริหารจัดการที่ดี</t>
  </si>
  <si>
    <t>พัฒนาทักษะนักเรียนการอยู่ร่วมกัน</t>
  </si>
  <si>
    <t>ธัญญวุฒิ</t>
  </si>
  <si>
    <t>ประกวดสุดยอดเว็บไซต์ Obec MLS</t>
  </si>
  <si>
    <t>พัฒนาบุคลากร สพป.พช.3 สู่ความเป็นเลิศ</t>
  </si>
  <si>
    <t>ติดตามการใช้จ่ายเงิน ตสน.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</si>
  <si>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</si>
  <si>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</si>
  <si>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</si>
  <si>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</si>
  <si>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</si>
  <si>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</si>
  <si>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</si>
  <si>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</si>
  <si>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</si>
  <si>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</si>
  <si>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</si>
  <si>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</si>
  <si>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</si>
  <si>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</si>
  <si>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</si>
  <si>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</si>
  <si>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</si>
  <si>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</si>
  <si>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</si>
  <si>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</si>
  <si>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</si>
  <si>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</si>
  <si>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</si>
  <si>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</si>
  <si>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</si>
  <si>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</si>
  <si>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</si>
  <si>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</si>
  <si>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</si>
  <si>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</si>
  <si>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</si>
  <si>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</si>
  <si>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</si>
  <si>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</si>
  <si>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</si>
  <si>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</si>
  <si>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</si>
  <si>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</si>
  <si>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</si>
  <si>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</si>
  <si>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</si>
  <si>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</si>
  <si>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</si>
  <si>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</si>
  <si>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</si>
  <si>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</si>
  <si>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</si>
  <si>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</si>
  <si>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</si>
  <si>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</si>
  <si>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</si>
  <si>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</si>
  <si>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</si>
  <si>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</si>
  <si>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</si>
  <si>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</si>
  <si>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</si>
  <si>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</si>
  <si>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</si>
  <si>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</si>
  <si>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</si>
  <si>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</si>
  <si>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</si>
  <si>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</si>
  <si>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</si>
  <si>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</si>
  <si>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</si>
  <si>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</si>
  <si>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</si>
  <si>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</si>
  <si>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</si>
  <si>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</si>
  <si>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</si>
  <si>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</si>
  <si>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</si>
  <si>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</si>
  <si>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</si>
  <si>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</si>
  <si>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</si>
  <si>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</si>
  <si>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</si>
  <si>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</si>
  <si>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</si>
  <si>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</si>
  <si>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</si>
  <si>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</si>
  <si>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</si>
  <si>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</si>
  <si>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</si>
  <si>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</si>
  <si>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</si>
  <si>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</si>
  <si>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</si>
  <si>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</si>
  <si>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</si>
  <si>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</si>
  <si>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</si>
  <si>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</si>
  <si>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งบประมาณโครงการตามกลยุทธ์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</si>
  <si>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</si>
  <si>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</si>
  <si>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</si>
  <si>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</si>
  <si>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</si>
  <si>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</si>
  <si>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</si>
  <si>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</si>
  <si>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</si>
  <si>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</si>
  <si>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</si>
  <si>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</si>
  <si>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</si>
  <si>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</si>
  <si>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</si>
  <si>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</si>
  <si>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</si>
  <si>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</si>
  <si>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</si>
  <si>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</si>
  <si>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</si>
  <si>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</si>
  <si>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</si>
  <si>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</si>
  <si>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</si>
  <si>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</si>
  <si>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</si>
  <si>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</si>
  <si>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</si>
  <si>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</si>
  <si>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</si>
  <si>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</si>
  <si>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</si>
  <si>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</si>
  <si>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</si>
  <si>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</si>
  <si>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</si>
  <si>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</si>
  <si>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</si>
  <si>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</si>
  <si>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</si>
  <si>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</si>
  <si>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</si>
  <si>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>รายละเอียดงบประมาณคงเหลือ</t>
  </si>
  <si>
    <t xml:space="preserve">                                                                    ข้อมูล  ณ 17  กันยายน   2557</t>
  </si>
  <si>
    <t>พัฒนาบริหารจัดการ สพป.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</si>
  <si>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</si>
  <si>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</si>
  <si>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</si>
  <si>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</si>
  <si>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</si>
  <si>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</si>
  <si>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</si>
  <si>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</si>
  <si>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</si>
  <si>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</si>
  <si>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</si>
  <si>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</si>
  <si>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</si>
  <si>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</si>
  <si>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</si>
  <si>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</si>
  <si>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</si>
  <si>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</si>
  <si>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</si>
  <si>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</si>
  <si>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</si>
  <si>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</si>
  <si>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</si>
  <si>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</si>
  <si>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</si>
  <si>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 xml:space="preserve">                     ข้อมูล  ณ  26  ธันวาคม  2557</t>
  </si>
  <si>
    <t>ชื่อโรงเรียน</t>
  </si>
  <si>
    <t>เขายางโปร่ง</t>
  </si>
  <si>
    <t>ซับสวัสดิ์</t>
  </si>
  <si>
    <t>น้ำเดือด</t>
  </si>
  <si>
    <t>มาบสมอสามัคคี</t>
  </si>
  <si>
    <t>หนองกระทุ่ม</t>
  </si>
  <si>
    <t>สามัคคีพัฒนา</t>
  </si>
  <si>
    <t>พระที่นั่ง</t>
  </si>
  <si>
    <t>วัลภานุสรณ์</t>
  </si>
  <si>
    <t>ซับหินเพลิง</t>
  </si>
  <si>
    <t>นาสนุ่น</t>
  </si>
  <si>
    <t>โคกตะขบ</t>
  </si>
  <si>
    <t>นาน้ำโครม</t>
  </si>
  <si>
    <t>สระกรวด</t>
  </si>
  <si>
    <t>ใหม่สาริกา</t>
  </si>
  <si>
    <t>ด่านเจริญชัย</t>
  </si>
  <si>
    <t>น้ำเขียว</t>
  </si>
  <si>
    <t>เนินพัฒนา</t>
  </si>
  <si>
    <t>เฉลียงทอง</t>
  </si>
  <si>
    <t>ไร่ขอนยางขวาง</t>
  </si>
  <si>
    <t>ท่าเยี่ยม</t>
  </si>
  <si>
    <t>ป่าคาย</t>
  </si>
  <si>
    <t>คลองยาง</t>
  </si>
  <si>
    <t>ปู่จ้าว</t>
  </si>
  <si>
    <t>กันจุ</t>
  </si>
  <si>
    <t xml:space="preserve">ซับสมพงษ์ </t>
  </si>
  <si>
    <t>สระแก้ว</t>
  </si>
  <si>
    <t xml:space="preserve">          อุปกรณ์ดาวเทียม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</si>
  <si>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</si>
  <si>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</si>
  <si>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</si>
  <si>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</si>
  <si>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</si>
  <si>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</si>
  <si>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</si>
  <si>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</si>
  <si>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</si>
  <si>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</si>
  <si>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</si>
  <si>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</si>
  <si>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</si>
  <si>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</si>
  <si>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</si>
  <si>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</si>
  <si>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</si>
  <si>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</si>
  <si>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</si>
  <si>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</si>
  <si>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</si>
  <si>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</si>
  <si>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</si>
  <si>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</si>
  <si>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</si>
  <si>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</si>
  <si>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</si>
  <si>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ครุภัณฑ์ รร.ดีศรีตำบล (10 ร.ร.)</t>
  </si>
  <si>
    <t>ยอดที่ใช้จ่าย</t>
  </si>
  <si>
    <t>ครุภัณฑ์ รร.ปกติ  (7 ร.ร.)</t>
  </si>
  <si>
    <t>ครุภัณฑ์ งบปกติ  (13 รร./ ของสพป.พช.3)</t>
  </si>
  <si>
    <t>ค่าซ่อมแซมอาคารฯ รร.ในฝัน</t>
  </si>
  <si>
    <t>ค่าซ่อมแซมอาคารฯ รร.ดีศรีตำบล  10 รร.</t>
  </si>
  <si>
    <t>ก่อสร้างส้วม 6 ที่  รร.บ้านพญาวัง</t>
  </si>
  <si>
    <t>ค่าซ่อมแซมอาคารฯ รร.ทั่วไป  12  ร.ร.</t>
  </si>
  <si>
    <t>ค่าซ่อมแซมอาคารฯ รร.ขนาดกลาง  7  ร.ร.</t>
  </si>
  <si>
    <t>ค่าต่อเติมชั้นล่าง สปช.105/29 รร.อนุบาลศรีเทพ</t>
  </si>
  <si>
    <r>
      <t xml:space="preserve">    </t>
    </r>
    <r>
      <rPr>
        <u val="single"/>
        <sz val="14"/>
        <rFont val="TH SarabunPSK"/>
        <family val="2"/>
      </rPr>
      <t>ค่าซ่อมแซมและสิ่งก่อสร้าง</t>
    </r>
  </si>
  <si>
    <r>
      <t xml:space="preserve">     </t>
    </r>
    <r>
      <rPr>
        <u val="single"/>
        <sz val="14"/>
        <rFont val="TH SarabunPSK"/>
        <family val="2"/>
      </rPr>
      <t>ค่าครุภัณฑ์</t>
    </r>
  </si>
  <si>
    <t>ยอดรวม</t>
  </si>
  <si>
    <t xml:space="preserve">        ข้อมูล ณ  3  มีนาคม  2558</t>
  </si>
  <si>
    <t>รายละเอียดเงินงบประมาณเหลือจ่าย   ครั้งที่ 1</t>
  </si>
  <si>
    <t>.</t>
  </si>
  <si>
    <t>งบบุคลากร  (พนักงานราชการ)</t>
  </si>
  <si>
    <t>เงินกันฯ ปี 2557</t>
  </si>
  <si>
    <t>ครุภัณฑ์ รร.ประถมฯ  (10 ร.ร.)</t>
  </si>
  <si>
    <t>ค่าซ่อมแซมฯ /ก่อสร้างอาคาร   62  ร.ร.</t>
  </si>
  <si>
    <t xml:space="preserve"> -ก่อหนี้ครบแล้ว</t>
  </si>
  <si>
    <t>งบกระตุ้นเศรษฐกิจ / ไทยเข้มแข็ง</t>
  </si>
  <si>
    <t>ค่าปรับปรุงซ่อมแซมอาคาร  40 ร.ร.</t>
  </si>
  <si>
    <t xml:space="preserve"> -ก่อหนี้ยังไม่ครบ</t>
  </si>
  <si>
    <t>ค่าซ่อมแซมอาคารฯ    16 ร.ร.</t>
  </si>
  <si>
    <t>ก่อสร้างลานกีฬาฯ แบบกรมพลศึกษา  5 ร.ร.</t>
  </si>
  <si>
    <t xml:space="preserve"> -เงินเหลือจ่ายใช้ไม่ได้</t>
  </si>
  <si>
    <t>ก่อสร้างสนามฟุตบอล / บาสเกตบอล  3 ร.ร.</t>
  </si>
  <si>
    <t>งบประมาณปี   2558</t>
  </si>
  <si>
    <t>เงินเหลือจ่ายที่ใช้ได้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</si>
  <si>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</si>
  <si>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</si>
  <si>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</si>
  <si>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</si>
  <si>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</si>
  <si>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</si>
  <si>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</si>
  <si>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</si>
  <si>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</si>
  <si>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</si>
  <si>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</si>
  <si>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</si>
  <si>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</si>
  <si>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</si>
  <si>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</si>
  <si>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</si>
  <si>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</si>
  <si>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</si>
  <si>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</si>
  <si>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</si>
  <si>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</si>
  <si>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</si>
  <si>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</si>
  <si>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</si>
  <si>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</si>
  <si>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</si>
  <si>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</si>
  <si>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</si>
  <si>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</si>
  <si>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</si>
  <si>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</si>
  <si>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</si>
  <si>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</si>
  <si>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</si>
  <si>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</si>
  <si>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</si>
  <si>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</si>
  <si>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รายชื่อโรงเรียนที่ยังไม่ได้ก่อหนี้ (จัดทำ PO )</t>
  </si>
  <si>
    <t>1. รร.บ้านหนองบัว (อาคารเอนกฯ 206/26 )</t>
  </si>
  <si>
    <t>อยู่ระหว่าง ขอปรับลดแบบรูปรายการ ทั้งนี้ยังไม่ให้</t>
  </si>
  <si>
    <t>ว่าการกระทรวงศึกษาธิการ</t>
  </si>
  <si>
    <t>ทั้งนี้ยังไม่ให้ลงนามสัญญา จนกว่าจะได้รับอนุมัติขยายเวลา</t>
  </si>
  <si>
    <t>จากรัฐมนตรีว่าการกระทรวงศึกษาธิการ</t>
  </si>
  <si>
    <t>ลงนามสัญญา จนกว่าจะได้รับอนุมัติขยายเวลาจากรัฐมนตรี</t>
  </si>
  <si>
    <t>-</t>
  </si>
  <si>
    <t>ในมือ/</t>
  </si>
  <si>
    <t>ข้อมูล  19  มิถุนายน  2558</t>
  </si>
  <si>
    <t>งบลงทุน  ปี พ.ศ. 2558</t>
  </si>
  <si>
    <t xml:space="preserve"> -ค่าครุภัณฑ์</t>
  </si>
  <si>
    <t xml:space="preserve"> -ค่าสิ่งก่อสร้าง</t>
  </si>
  <si>
    <t>งบประมาณรับ</t>
  </si>
  <si>
    <t>งบไทยเข้มแข็ง งปม.ปี 2558</t>
  </si>
  <si>
    <t>2. ลานกีฬาฯ    5 ร.ร.</t>
  </si>
  <si>
    <t xml:space="preserve">1. ซ่อมแซม 16 ร.ร. </t>
  </si>
  <si>
    <t>3. สนามฟุตบอล/บาสเกตบอล</t>
  </si>
  <si>
    <t>สรุปงบลงทุน   สพป.เพชรบูรณ์ เขต 3</t>
  </si>
  <si>
    <t xml:space="preserve"> ซ่อมงบกลางฉุกเฉิน   40 ร.ร.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</si>
  <si>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</si>
  <si>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</si>
  <si>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</si>
  <si>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</si>
  <si>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</si>
  <si>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</si>
  <si>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</si>
  <si>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</si>
  <si>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</si>
  <si>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</si>
  <si>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</si>
  <si>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</si>
  <si>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</si>
  <si>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</si>
  <si>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</si>
  <si>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</si>
  <si>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</si>
  <si>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</si>
  <si>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</si>
  <si>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</si>
  <si>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</si>
  <si>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</si>
  <si>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</si>
  <si>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</si>
  <si>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</si>
  <si>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</si>
  <si>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</si>
  <si>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</si>
  <si>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</si>
  <si>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</si>
  <si>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</si>
  <si>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</si>
  <si>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</si>
  <si>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</si>
  <si>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</si>
  <si>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</si>
  <si>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</si>
  <si>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</si>
  <si>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</si>
  <si>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</si>
  <si>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</si>
  <si>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</si>
  <si>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</si>
  <si>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</si>
  <si>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</si>
  <si>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</si>
  <si>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</si>
  <si>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</si>
  <si>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</si>
  <si>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</si>
  <si>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</si>
  <si>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</si>
  <si>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</si>
  <si>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</si>
  <si>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</si>
  <si>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</si>
  <si>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</si>
  <si>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</si>
  <si>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</si>
  <si>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</si>
  <si>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</si>
  <si>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</si>
  <si>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</si>
  <si>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</si>
  <si>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</si>
  <si>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</si>
  <si>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</si>
  <si>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ข้อมูล  21  กรกฎาคม   2558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</si>
  <si>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</si>
  <si>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</si>
  <si>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</si>
  <si>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โอนจาก สพฐ.</t>
  </si>
  <si>
    <t>รหัสงบประมาณ และแหล่งของเงิน</t>
  </si>
  <si>
    <t>ครุภัณฑ์คอมพิวเตอร์และอุปกรณ์ต่อพ่วง</t>
  </si>
  <si>
    <t>รายการงบประมาณ</t>
  </si>
  <si>
    <t>งบประมาณ ปี พ.ศ. 2556</t>
  </si>
  <si>
    <t>งบประมาณ ปี พ.ศ. 2557</t>
  </si>
  <si>
    <t>2000404745110048</t>
  </si>
  <si>
    <t>2000404045110127</t>
  </si>
  <si>
    <t>งบประจำ</t>
  </si>
  <si>
    <t>รายการงบประจำ</t>
  </si>
  <si>
    <t>สมหมาย</t>
  </si>
  <si>
    <t xml:space="preserve">รายละเอียดเงินงบประมาณเหลือจ่าย </t>
  </si>
  <si>
    <t>งบลงทุน      ปีงบประมาณ พ.ศ. 2558</t>
  </si>
  <si>
    <t>เงินงบประมาณ</t>
  </si>
  <si>
    <t>ก่อหนี้/ PO</t>
  </si>
  <si>
    <t>ค่าครุภัณฑ์ห้องประชุม 2  สพป.พช.3</t>
  </si>
  <si>
    <t>ค่าปรับปรุง/ ครุภัณฑ์ห้องประชุม 1  สพป.พช.3</t>
  </si>
  <si>
    <t>ค่าปรับปรุงห้องประชุม (อาคารโดม)</t>
  </si>
  <si>
    <t>อาคารเรียน สปช.105/29  รร.ตะกุดไผ่</t>
  </si>
  <si>
    <t>อาคารเรียน สปช.105/29  รร.รวมทรัพย์</t>
  </si>
  <si>
    <t>อาคารเรียน สปช.105/29  รร.ชุมชนวังพิกุล</t>
  </si>
  <si>
    <t>ค่าซ่อมแซมอาคารเรียน  รร.ลำนารวย</t>
  </si>
  <si>
    <t>ข้อมูล  ณ   1  กันยายน  2558</t>
  </si>
  <si>
    <t>จากงบค่าวัสดุ สนง.</t>
  </si>
  <si>
    <t>ทำเมื่อวันที่</t>
  </si>
  <si>
    <t>ครั้งที่</t>
  </si>
  <si>
    <t>จากงบค่าซ่อมรถ</t>
  </si>
  <si>
    <t>จากงบ ค่าเบี้ยเลี้ยง</t>
  </si>
  <si>
    <t>จากงบ ค่าถ่ายเอกสาร</t>
  </si>
  <si>
    <t>จากงบ  1 ล้าน แรก</t>
  </si>
  <si>
    <t xml:space="preserve">รวม ครั้งที่ 4  </t>
  </si>
  <si>
    <t xml:space="preserve">รวม ครั้งที่ 2  </t>
  </si>
  <si>
    <t>จาก งบกลาง ผอ.</t>
  </si>
  <si>
    <t>ให้แก้ว   จัดซื้อวัสดุ สนง.</t>
  </si>
  <si>
    <t>ให้แก้ว   จัดซื้อวัสดุ คอมฯ</t>
  </si>
  <si>
    <t xml:space="preserve">จากงบค่าซ่อมรถ </t>
  </si>
  <si>
    <t>จากงบค่าซ่อมแซมสิ่งก่อสร้าง</t>
  </si>
  <si>
    <t>จากงบ กลยุทธ์</t>
  </si>
  <si>
    <t xml:space="preserve">1. วัสดุทำความสะอาด/ อุปกรณ์ต่าง ๆ </t>
  </si>
  <si>
    <t>81,549.-</t>
  </si>
  <si>
    <t>2.  ค่าวัสดุ สนง.</t>
  </si>
  <si>
    <t>50,002.-</t>
  </si>
  <si>
    <t>2.  ค่าวัสดุ คอมฯ</t>
  </si>
  <si>
    <t>46,329.-</t>
  </si>
  <si>
    <t>1.  ค่าวัสดุ สนง.</t>
  </si>
  <si>
    <t>10426.-</t>
  </si>
  <si>
    <t>21,402.-</t>
  </si>
  <si>
    <t>10,292.-</t>
  </si>
  <si>
    <t>42,120.-</t>
  </si>
  <si>
    <t xml:space="preserve">        (ตัดจากเหลือจ่าย  กลยุทธ์)</t>
  </si>
  <si>
    <t xml:space="preserve">     (ตัดงบก่อนประถมฯ)</t>
  </si>
  <si>
    <t xml:space="preserve">    (ตัดงบ รหัส 4045)</t>
  </si>
  <si>
    <t xml:space="preserve">     (ตัดงบ รหัส 91051)</t>
  </si>
  <si>
    <t xml:space="preserve">        ตัดงบ  รหัส  4021</t>
  </si>
  <si>
    <t xml:space="preserve">       ตัดงบ  รหัส  3306</t>
  </si>
  <si>
    <t xml:space="preserve">       ตัดงบ  รหัส  4004</t>
  </si>
  <si>
    <t xml:space="preserve">     (ตัดงบ ประจำ)</t>
  </si>
  <si>
    <t xml:space="preserve">                 หัวหน้าให้ยอด จัดซื้อวัสดุ</t>
  </si>
  <si>
    <t>5.ค่าซ่อมรถฯ</t>
  </si>
  <si>
    <t xml:space="preserve">  6.1 กตปน.</t>
  </si>
  <si>
    <t>ค่าตอบแทนพนักงานราชการ</t>
  </si>
  <si>
    <t>ค่าตอบแทนพนง.  ครั้งที่ 1</t>
  </si>
  <si>
    <t>ลำจวน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</si>
  <si>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</si>
  <si>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</si>
  <si>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</si>
  <si>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11.คชจ.บริหารจัดการสำนักงาน</t>
  </si>
  <si>
    <t xml:space="preserve">   7.ค่าเบี้ยเลี้ยง+พาหนะ</t>
  </si>
  <si>
    <t xml:space="preserve">   6.ค่าเบี้ยประชุมกรรมการ</t>
  </si>
  <si>
    <t xml:space="preserve">    2.ค่าวัสดุสำนักงาน</t>
  </si>
  <si>
    <t>ค่าจ้างฯ</t>
  </si>
  <si>
    <t>ฎ.629</t>
  </si>
  <si>
    <t>กิตติกาญจน์</t>
  </si>
  <si>
    <t>รหัส 26002</t>
  </si>
  <si>
    <t>รหัส 26004</t>
  </si>
  <si>
    <t>รหัส 53008</t>
  </si>
  <si>
    <t>3 พย.59</t>
  </si>
  <si>
    <t>ว 487</t>
  </si>
  <si>
    <t>รายงานผลการบริหารงบประมาณประจำปีงบประมาณ 2560</t>
  </si>
  <si>
    <t>ค่าตอบแทนฯ</t>
  </si>
  <si>
    <t>กิตติกาญจ์</t>
  </si>
  <si>
    <t>ค่าวัสดุ</t>
  </si>
  <si>
    <t xml:space="preserve">                                สำนักงานเขตพื้นที่การศึกษาเพชรบูรณ์ เขต 3                                                     งบเบิกแทนกัน</t>
  </si>
  <si>
    <t>ไอ.181</t>
  </si>
  <si>
    <t>พี.204</t>
  </si>
  <si>
    <t>ไอ.200</t>
  </si>
  <si>
    <t>งบลงทุน</t>
  </si>
  <si>
    <t>รับ</t>
  </si>
  <si>
    <t>พีโอ</t>
  </si>
  <si>
    <t>ค่าจ้าง</t>
  </si>
  <si>
    <t>ไอ.205</t>
  </si>
  <si>
    <t>ค่าซักผ้าคลุมโต๊ะ</t>
  </si>
  <si>
    <t>ไอ.240</t>
  </si>
  <si>
    <t>ไอ.242</t>
  </si>
  <si>
    <t>ไอ.243</t>
  </si>
  <si>
    <t>เงินยืม สุกันยา</t>
  </si>
  <si>
    <t>ไอ.281</t>
  </si>
  <si>
    <t>เงินยืม ศน.แอน</t>
  </si>
  <si>
    <t>คชจ.ประชุม</t>
  </si>
  <si>
    <t>เงินยืม ศน.สุปัญญา</t>
  </si>
  <si>
    <t>ไอ.323</t>
  </si>
  <si>
    <t>พี.396</t>
  </si>
  <si>
    <t>ไอ.341</t>
  </si>
  <si>
    <t>ไอ.351</t>
  </si>
  <si>
    <t xml:space="preserve"> ประกันสังคม พนง.ราชการ ค.1</t>
  </si>
  <si>
    <t>ศน.สุปัญญา</t>
  </si>
  <si>
    <t>ของสถานศึกษา</t>
  </si>
  <si>
    <t>ศน.ปิยะวรรณ์</t>
  </si>
  <si>
    <t>ศน.วิลัยภรณ์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</si>
  <si>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</si>
  <si>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</si>
  <si>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</si>
  <si>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งบ6ล้าน</t>
  </si>
  <si>
    <t>จ้าง 002.1</t>
  </si>
  <si>
    <t>ทรงคุณค่า</t>
  </si>
  <si>
    <t>ร.53008</t>
  </si>
  <si>
    <t>ประจำ</t>
  </si>
  <si>
    <t>ร.26042พาหนะ</t>
  </si>
  <si>
    <t>ประจำ/ยุทธ์</t>
  </si>
  <si>
    <t>ฎ.520</t>
  </si>
  <si>
    <t>ธนิษฐา</t>
  </si>
  <si>
    <t>ไอ.383</t>
  </si>
  <si>
    <t>พี.483</t>
  </si>
  <si>
    <t>ไอ.402</t>
  </si>
  <si>
    <t>จ้างถ่ายเอกสาร</t>
  </si>
  <si>
    <t>ไอ.405</t>
  </si>
  <si>
    <t>ไอ.411</t>
  </si>
  <si>
    <t>รวมงบดำเนินงานทั้งสิ้น</t>
  </si>
  <si>
    <t>ไอ.431</t>
  </si>
  <si>
    <t>ไอ.435</t>
  </si>
  <si>
    <t>ไอ.445</t>
  </si>
  <si>
    <t>ไอ.446</t>
  </si>
  <si>
    <t>ฎ.1063</t>
  </si>
  <si>
    <t>ปาริชาติ</t>
  </si>
  <si>
    <t>ไอ.404</t>
  </si>
  <si>
    <t>ฎ.1109</t>
  </si>
  <si>
    <t>ฎ.1110</t>
  </si>
  <si>
    <t>ฎ.1117</t>
  </si>
  <si>
    <t>ถ่ายเอกสาร</t>
  </si>
  <si>
    <t>พี.484</t>
  </si>
  <si>
    <t>เงินยืม กชนิภา</t>
  </si>
  <si>
    <t xml:space="preserve">                                       ยอดรวม   </t>
  </si>
  <si>
    <t xml:space="preserve">ณ  วันที่     ส.ค..  2560               </t>
  </si>
  <si>
    <t xml:space="preserve">                                สำนักงานเขตพื้นที่การศึกษาเพชรบูรณ์ เขต 3                                                    </t>
  </si>
  <si>
    <t xml:space="preserve"> งบ ICU</t>
  </si>
  <si>
    <t xml:space="preserve">  ร.002</t>
  </si>
  <si>
    <t>25 l8.60</t>
  </si>
  <si>
    <t>/ว 3765</t>
  </si>
  <si>
    <t>ซ่อมแซมอาคารฯ  รร.บ้านท่าโรง</t>
  </si>
  <si>
    <t>สรุปผลการประเมิน  ศูนย์พุเตย-สระประดู่    13 ร.ร.</t>
  </si>
  <si>
    <t>ชุมชนพุเตย</t>
  </si>
  <si>
    <t>เข็มทอง</t>
  </si>
  <si>
    <t>โคกปรือ</t>
  </si>
  <si>
    <t>พุขาม</t>
  </si>
  <si>
    <t>ลำนารวย</t>
  </si>
  <si>
    <t>บึงกระจัง</t>
  </si>
  <si>
    <t>โคกสง่า</t>
  </si>
  <si>
    <t xml:space="preserve">      ระดับดี   5 รร.</t>
  </si>
  <si>
    <t xml:space="preserve">     ระดับดีมาก   8 รร.   </t>
  </si>
  <si>
    <t>หนองคล้า</t>
  </si>
  <si>
    <t>ตะกุดไผ่</t>
  </si>
  <si>
    <t>พรหมยาม</t>
  </si>
  <si>
    <t>ไร่ตาพุฒ</t>
  </si>
  <si>
    <t xml:space="preserve">        - ร.ร.สระประดู่  ขอประเมินที่ศูนย์น้ำร้อน</t>
  </si>
  <si>
    <t>แก่งหินปูน</t>
  </si>
  <si>
    <t>( PO/ ค้างในมือ)</t>
  </si>
  <si>
    <t xml:space="preserve">ณ  วันที่        ก.ย..  2560               </t>
  </si>
  <si>
    <t>เหลือ</t>
  </si>
  <si>
    <t xml:space="preserve">                      ยอดรวม</t>
  </si>
  <si>
    <t>20 ตค.60</t>
  </si>
  <si>
    <t>ว.4826</t>
  </si>
  <si>
    <t>27 ตค.60</t>
  </si>
  <si>
    <t>/ว 4879</t>
  </si>
  <si>
    <t>/ว4826</t>
  </si>
  <si>
    <t>รหัส33008</t>
  </si>
  <si>
    <t>รหัส 34002</t>
  </si>
  <si>
    <t>สรุปรายการเงินงบกลยุทธ์โครงการ</t>
  </si>
  <si>
    <t>18 ตค.60</t>
  </si>
  <si>
    <t>ว.4808</t>
  </si>
  <si>
    <t>งบกลยุทธ์โครงการ</t>
  </si>
  <si>
    <t>19 ตค.60</t>
  </si>
  <si>
    <t>ว.4784</t>
  </si>
  <si>
    <t>ว.4783</t>
  </si>
  <si>
    <t>ครูขั้นวิกฤต ครั้งที่ 1</t>
  </si>
  <si>
    <t>ค่าจ้าง เขต 9 ราย  ครั้งที่ 1</t>
  </si>
  <si>
    <t>ว.4857</t>
  </si>
  <si>
    <t>ค่าจ้างครูธุรการ   ครั้งที่ 1</t>
  </si>
  <si>
    <t>จ้างนักการฯ    ครั้งที่ 1</t>
  </si>
  <si>
    <t xml:space="preserve">       - ไตรมาสที่ 1   ร้อยละ   30.29</t>
  </si>
  <si>
    <t xml:space="preserve">       - ไตรมาสที่ 2   ร้อยละ   52.29</t>
  </si>
  <si>
    <t xml:space="preserve">       - ไตรมาสที่ 3   ร้อยละ   74.29</t>
  </si>
  <si>
    <t xml:space="preserve">       - ไตรมาสที่ 4   ร้อยละ   96</t>
  </si>
  <si>
    <t>รายจ่ายประจำ</t>
  </si>
  <si>
    <t xml:space="preserve">      รายจ่ายภาพรวม</t>
  </si>
  <si>
    <t xml:space="preserve">   ร้อยละ   33</t>
  </si>
  <si>
    <t xml:space="preserve">   ร้อยละ   55</t>
  </si>
  <si>
    <t xml:space="preserve">   ร้อยละ   77</t>
  </si>
  <si>
    <t xml:space="preserve">   ร้อยละ    98.36</t>
  </si>
  <si>
    <t xml:space="preserve">   รายจ่ายงบลงทุน</t>
  </si>
  <si>
    <t xml:space="preserve">      ร้อยละ   21.11</t>
  </si>
  <si>
    <t xml:space="preserve">      ร้อยละ   43.11</t>
  </si>
  <si>
    <t xml:space="preserve">      ร้อยละ   65.11</t>
  </si>
  <si>
    <t xml:space="preserve">      ร้อยละ   88</t>
  </si>
  <si>
    <t>ร.34002</t>
  </si>
  <si>
    <t>02 พย.60</t>
  </si>
  <si>
    <t>ว.4928</t>
  </si>
  <si>
    <t>ค่าเดินทางประชุม รร.ต้นแบบนักเรียนสุขภาพดี</t>
  </si>
  <si>
    <t>รร.รวมทรัพย์</t>
  </si>
  <si>
    <t>ว.4953</t>
  </si>
  <si>
    <t>ค่าขยายเขต ซ่อมแซมระบบไฟฟ้า (โรงเรียน)</t>
  </si>
  <si>
    <t xml:space="preserve">  ร.29047</t>
  </si>
  <si>
    <t>คชจ.เดินทางประชุม DLIT</t>
  </si>
  <si>
    <t>7 พย.60</t>
  </si>
  <si>
    <t>ว.4981</t>
  </si>
  <si>
    <t>ว.5047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</si>
  <si>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</si>
  <si>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8 พย.60</t>
  </si>
  <si>
    <t>ว 5062</t>
  </si>
  <si>
    <t>เงินอุดหนุนภาคเรียน 2/60 (70%)</t>
  </si>
  <si>
    <t>ฎ.40-42</t>
  </si>
  <si>
    <t>9 พย.60</t>
  </si>
  <si>
    <t>เบิกเงิน 3 ฎีกา</t>
  </si>
  <si>
    <t>1 พย.60</t>
  </si>
  <si>
    <t>ฎ.20</t>
  </si>
  <si>
    <t>ค่าเดินทาง ผอ.เขตฯ</t>
  </si>
  <si>
    <t>ฎ.21</t>
  </si>
  <si>
    <t>ฎ.22</t>
  </si>
  <si>
    <t>ค่าเดินทาง หน.คนึง</t>
  </si>
  <si>
    <t>ค่าเดินทาง ศน.แอน</t>
  </si>
  <si>
    <t>ฎ.26</t>
  </si>
  <si>
    <t>เบิกของ กย.60 /ทีโอที</t>
  </si>
  <si>
    <t>เบิกของ กย.60 /cat .net</t>
  </si>
  <si>
    <t>เบิกของ กย.60/AIS</t>
  </si>
  <si>
    <t>ฎ.23</t>
  </si>
  <si>
    <t>ฎ.24</t>
  </si>
  <si>
    <t>เบิกของ กย.60</t>
  </si>
  <si>
    <t>เบิกของ ตค.60</t>
  </si>
  <si>
    <t>2 พย.60</t>
  </si>
  <si>
    <t>Inv.4</t>
  </si>
  <si>
    <t>Inv.5</t>
  </si>
  <si>
    <t>ฎ.25</t>
  </si>
  <si>
    <t>ฎ.34</t>
  </si>
  <si>
    <t xml:space="preserve">     12.2 ค่าไฟฟ้า</t>
  </si>
  <si>
    <t xml:space="preserve">     12.3 ค่าไปรษณีย์</t>
  </si>
  <si>
    <t xml:space="preserve">    12.4 ค่าโทรศัพท์</t>
  </si>
  <si>
    <t>ฎ.33</t>
  </si>
  <si>
    <t>ฎ.43</t>
  </si>
  <si>
    <t>พี.28</t>
  </si>
  <si>
    <t>สรุปผลการเบิกจ่ายเงินงบประมาณ  ปี  2561</t>
  </si>
  <si>
    <t>รายงานผลการบริหารงบประมาณประจำปีงบประมาณ 2561</t>
  </si>
  <si>
    <t>22 พย.60</t>
  </si>
  <si>
    <t>ว.5205</t>
  </si>
  <si>
    <t>ค่าจ้างครูวิทย์-คณิต์   ครั้งที่ 1</t>
  </si>
  <si>
    <t>23 พย.60</t>
  </si>
  <si>
    <t xml:space="preserve">  ร.29031</t>
  </si>
  <si>
    <t>24 พย.60</t>
  </si>
  <si>
    <t>ว.5245</t>
  </si>
  <si>
    <t>คชจ.เดินทางประชุมการอ่านและเขียนภาษาไทย</t>
  </si>
  <si>
    <t>21 พย.60</t>
  </si>
  <si>
    <t>ว.5175</t>
  </si>
  <si>
    <t>ค่าเดินทางอบรมด้านการตรวจสอบภายใน</t>
  </si>
  <si>
    <t>20 พย.60</t>
  </si>
  <si>
    <t>ฎ.44</t>
  </si>
  <si>
    <t>เบิก ตค. - พย.60</t>
  </si>
  <si>
    <t>ฎ.55</t>
  </si>
  <si>
    <t>เบิกของ พย.60</t>
  </si>
  <si>
    <t>ฎ.56</t>
  </si>
  <si>
    <t>ฎ.57</t>
  </si>
  <si>
    <t>ฎ.58</t>
  </si>
  <si>
    <t>ฎ.59</t>
  </si>
  <si>
    <t>ฎ.60</t>
  </si>
  <si>
    <t>ฎ.61</t>
  </si>
  <si>
    <t>ฎ.53</t>
  </si>
  <si>
    <t>เงินยืม กานพิชชาพัชร์</t>
  </si>
  <si>
    <t>ฎ.54</t>
  </si>
  <si>
    <t>เบิกของ ตค.60 /cat .net</t>
  </si>
  <si>
    <t>พี.48</t>
  </si>
  <si>
    <t>ค่าเดินทาง รร.วังเหว</t>
  </si>
  <si>
    <t>ฎ.62</t>
  </si>
  <si>
    <t>ค่าวัสดุเร่งด่วน</t>
  </si>
  <si>
    <t>ค่าตรายาง</t>
  </si>
  <si>
    <t>ฎ.63</t>
  </si>
  <si>
    <t>ฎ.64</t>
  </si>
  <si>
    <t>ซ่อมปริ้นเตอร์</t>
  </si>
  <si>
    <t>20พย.60</t>
  </si>
  <si>
    <t>ฎ.65</t>
  </si>
  <si>
    <t>ช่อมรถ 4701 พช.</t>
  </si>
  <si>
    <t>ฎ.66</t>
  </si>
  <si>
    <t>เบิกของ ตค.60 /ทีโอที</t>
  </si>
  <si>
    <t>พรเมษา</t>
  </si>
  <si>
    <t>ฎ.70</t>
  </si>
  <si>
    <t>เงินยืม ผอ.คนึง</t>
  </si>
  <si>
    <t>ฎ.71</t>
  </si>
  <si>
    <t>ฎ.76</t>
  </si>
  <si>
    <t>เบิกของ ตค.60/AIS</t>
  </si>
  <si>
    <t>p.70</t>
  </si>
  <si>
    <t>เบิกของ ตค. - พย.60</t>
  </si>
  <si>
    <t>p.71</t>
  </si>
  <si>
    <t>I.14</t>
  </si>
  <si>
    <t>1ธค.60</t>
  </si>
  <si>
    <t>พี.72</t>
  </si>
  <si>
    <t>เงินยืมประชุมผู้บริหาร 7 ธค.60</t>
  </si>
  <si>
    <t>พี.75</t>
  </si>
  <si>
    <t>เงินยืม โครงการNT ป.1-ป.3</t>
  </si>
  <si>
    <t>4 ธค.60</t>
  </si>
  <si>
    <t>ไอ.38</t>
  </si>
  <si>
    <t>เบิกของ พย..60</t>
  </si>
  <si>
    <t>พี.79</t>
  </si>
  <si>
    <t>ค่าพวงมาลาวันปิยะมหาราช</t>
  </si>
  <si>
    <t>ค่าน้ำดื่ม ตค.60</t>
  </si>
  <si>
    <t>พี.76</t>
  </si>
  <si>
    <t>พี.77</t>
  </si>
  <si>
    <t>ไอ.23</t>
  </si>
  <si>
    <t>ไอ.25</t>
  </si>
  <si>
    <t>3 พย.60</t>
  </si>
  <si>
    <t>Inv.24</t>
  </si>
  <si>
    <t>4  ธค.60</t>
  </si>
  <si>
    <t xml:space="preserve">  12.ค่าอาหารทำการนอกเวลา</t>
  </si>
  <si>
    <t xml:space="preserve">    3. ค่าซ่อมแอร์</t>
  </si>
  <si>
    <t xml:space="preserve">   4. ค่าน้ำมันเชื้อเพลิง</t>
  </si>
  <si>
    <t xml:space="preserve"> 1. ค่าซ่อมแซมครุภัณฑ์</t>
  </si>
  <si>
    <t xml:space="preserve">        12. ค่าสาธารณูปโภค</t>
  </si>
  <si>
    <t>สู่ความเป็นเลิศ</t>
  </si>
  <si>
    <t>โครงการพัฒนาสมรรถนะเพื่อการนำองค์กร</t>
  </si>
  <si>
    <t>เงินยืมโครงการพัฒนสมรรถนะผู้นำองค์กร</t>
  </si>
  <si>
    <t>โครงการศิลปหัตถกรรมนักเรียน ปี 2560 ภาค/ชาติ</t>
  </si>
  <si>
    <t>โครงการขับเคลื่อนหลักปรัชญาเศรษฐกิจพอเพียง</t>
  </si>
  <si>
    <t>สู่สถานศึกษาดำเนินการปี งปม.2561</t>
  </si>
  <si>
    <t>โครงการติดตามพัฒนาคุณภาพการจัดการศึกษา</t>
  </si>
  <si>
    <t>โครงการประเมินความรู้พื้นฐานนักเรียนชั้น ป.1, ป.3</t>
  </si>
  <si>
    <t>30 พย.60</t>
  </si>
  <si>
    <t>รวมพลังยกระดับคุณภาพการศึกษาเพื่อพัฒนาเด็กไทย</t>
  </si>
  <si>
    <t>ให้อ่าน เขียนและคำนวณได้ 100 % ปีการศึกษา 2560</t>
  </si>
  <si>
    <t>โครงการพัฒนาประสิทธิภาพการบริหารจัดการ</t>
  </si>
  <si>
    <t>โครงการจัดทำแผนปฎิบัติการ ปี 2561</t>
  </si>
  <si>
    <t>เงินยืม โครงการจัดทำแผน ปี 61</t>
  </si>
  <si>
    <t>งบตามภารกิจของสำนักงาน</t>
  </si>
  <si>
    <t>7 ธค.60</t>
  </si>
  <si>
    <t>ไอ.53</t>
  </si>
  <si>
    <t>พี.83</t>
  </si>
  <si>
    <t>ค่าเดินทาง พรรณทิพย์</t>
  </si>
  <si>
    <t>ค่าเดินทาง อนวัฒน์/สุกันยา</t>
  </si>
  <si>
    <t>พี.82</t>
  </si>
  <si>
    <t>พี.81</t>
  </si>
  <si>
    <t>ไอ.55</t>
  </si>
  <si>
    <t>ฎ.143</t>
  </si>
  <si>
    <t>ฎ.142</t>
  </si>
  <si>
    <t>คชจ.อบรมเศรษฐกิจฯ</t>
  </si>
  <si>
    <t>I.68</t>
  </si>
  <si>
    <t>13 ธค.60</t>
  </si>
  <si>
    <t>ช่อมรถ 2394 พช.</t>
  </si>
  <si>
    <t>ไอ.70</t>
  </si>
  <si>
    <t>ไอ.69</t>
  </si>
  <si>
    <t>ค่าน้ำดื่ม พย.60</t>
  </si>
  <si>
    <t>ไอ.74</t>
  </si>
  <si>
    <t>ค่าวัสดุ  ห้องประชุม</t>
  </si>
  <si>
    <t>15 ธค.60</t>
  </si>
  <si>
    <t>ว.5529</t>
  </si>
  <si>
    <t>ค่าเดินทางประชุมชี้แจงทดสอบฯ NT</t>
  </si>
  <si>
    <t>ว.5536</t>
  </si>
  <si>
    <t>ค่าเดินทางอบรม รร.คุณธรรม (Roving Teams)</t>
  </si>
  <si>
    <t>18 ธค.60</t>
  </si>
  <si>
    <t>ฎ.176</t>
  </si>
  <si>
    <t>ศน.ปัณณธร  ยืมเงิน</t>
  </si>
  <si>
    <t>โครงการรวมพลังประสานใจก้าวไปด้วยกัน</t>
  </si>
  <si>
    <t>ค่าจ้างถ่ายเอกสารประชุม ผู้บริหาร</t>
  </si>
  <si>
    <t>19 ธค.60</t>
  </si>
  <si>
    <t>ไอ.84</t>
  </si>
  <si>
    <t>เบิกของ พย.60 /ทีโอที</t>
  </si>
  <si>
    <t>ไอ.104</t>
  </si>
  <si>
    <t>เบิกของ ธค.60</t>
  </si>
  <si>
    <t>I.84</t>
  </si>
  <si>
    <t>ช่อมรถ 1317 พช.</t>
  </si>
  <si>
    <t xml:space="preserve">  ร.29052</t>
  </si>
  <si>
    <t>ว.5537</t>
  </si>
  <si>
    <t>ค่าพาหนะ  ภาคเรียน2/60  ครั้งที่ 1</t>
  </si>
  <si>
    <t>ทิพหทัย</t>
  </si>
  <si>
    <t>ค่าบริหารรถกระบะ</t>
  </si>
  <si>
    <t xml:space="preserve"> 19 ธค.60</t>
  </si>
  <si>
    <t>ว.5570</t>
  </si>
  <si>
    <t>ค่าดำเนินการรับนักเรียนปี 2561</t>
  </si>
  <si>
    <t>พี.107</t>
  </si>
  <si>
    <t>เบิก ธค. 60</t>
  </si>
  <si>
    <t>พี.109</t>
  </si>
  <si>
    <t>เบิก ธค.60</t>
  </si>
  <si>
    <t>พี110</t>
  </si>
  <si>
    <t>พี.111</t>
  </si>
  <si>
    <t>พี.113</t>
  </si>
  <si>
    <t>พี.112</t>
  </si>
  <si>
    <t>พี.114</t>
  </si>
  <si>
    <t>พี.115</t>
  </si>
  <si>
    <t>เบิกของ  ธค.60</t>
  </si>
  <si>
    <t>พี.116</t>
  </si>
  <si>
    <t>21 ธค.60</t>
  </si>
  <si>
    <t>ว.5636</t>
  </si>
  <si>
    <t>คชจ.โครงการแข่งขันทางวิชาการระดับนานาชาติ</t>
  </si>
  <si>
    <t>ว.5638</t>
  </si>
  <si>
    <t>ค่าเดินทางประชุมการทดสอบด้วยคอมพิวเตอร์</t>
  </si>
  <si>
    <t>14 ธค.60</t>
  </si>
  <si>
    <t>ว. 5534</t>
  </si>
  <si>
    <t>ระบบปฏิบัติการคอมฯ 15 ร.ร.</t>
  </si>
  <si>
    <t>งบเงินอุดหนุน</t>
  </si>
  <si>
    <t>ค่าจ้าง002</t>
  </si>
  <si>
    <t>จ้าง 04</t>
  </si>
  <si>
    <t>อาคาร</t>
  </si>
  <si>
    <t>ประถมฯ</t>
  </si>
  <si>
    <t>ไอซียู</t>
  </si>
  <si>
    <t>ซ่อม 2</t>
  </si>
  <si>
    <t>คอมซีซี1</t>
  </si>
  <si>
    <t>ภารกิจ</t>
  </si>
  <si>
    <t>คก.</t>
  </si>
  <si>
    <t>ระบบคอม</t>
  </si>
  <si>
    <t>ร.29031</t>
  </si>
  <si>
    <t>ร.29047</t>
  </si>
  <si>
    <t>9 มค.61</t>
  </si>
  <si>
    <t>ว.75</t>
  </si>
  <si>
    <t>ประกันคุณภาพภ-ยในของสถานศึกษา</t>
  </si>
  <si>
    <t>รร.หนองบัวทอง</t>
  </si>
  <si>
    <t>รร.ปากตก</t>
  </si>
  <si>
    <t>รร.หนองบัวขาว</t>
  </si>
  <si>
    <t>รร.หนองชุมแสง</t>
  </si>
  <si>
    <t>รร.คลองกระจังวังไทร</t>
  </si>
  <si>
    <t>รร.ม่วงชุม</t>
  </si>
  <si>
    <t>รร.บ้านซับบอน</t>
  </si>
  <si>
    <t>รร.หนองพลวง</t>
  </si>
  <si>
    <t>รร.นาสวรรค์</t>
  </si>
  <si>
    <t>รร.บ้านจัดสรร</t>
  </si>
  <si>
    <t>รร.บ้านโคกสะอาด</t>
  </si>
  <si>
    <t>รร.นาน้ำโครม</t>
  </si>
  <si>
    <t>รร.บ้านนาสนุ่น</t>
  </si>
  <si>
    <t>รร.ซับบน้อยพัฒนา</t>
  </si>
  <si>
    <t>รร.โพทะเลประชาสรรค์</t>
  </si>
  <si>
    <t>รร.เนินสมบูรณ์</t>
  </si>
  <si>
    <t>รร.ราษฎร์เจริญ</t>
  </si>
  <si>
    <t>รร.ยางสาว</t>
  </si>
  <si>
    <t>รร.อนุบาลหนองไผ่</t>
  </si>
  <si>
    <t xml:space="preserve"> ซ่อมแซมระบบประปา</t>
  </si>
  <si>
    <t>รร.หนองไม้สอ</t>
  </si>
  <si>
    <t>รร.คลองดู่</t>
  </si>
  <si>
    <t>รร.ทุ่งเศรษฐี</t>
  </si>
  <si>
    <t>รร.หนองสะแก</t>
  </si>
  <si>
    <t>รร.ซับตะเคียนทอง</t>
  </si>
  <si>
    <t>รร.บ้านวังน้อย</t>
  </si>
  <si>
    <t>รร.บ้านท่าโรง</t>
  </si>
  <si>
    <t>รร.บ้านดาดอุดม</t>
  </si>
  <si>
    <t>3 มค.61</t>
  </si>
  <si>
    <t>ฎ.288</t>
  </si>
  <si>
    <t>เบิกของ ธค.60/AIS</t>
  </si>
  <si>
    <t>ฎ.296</t>
  </si>
  <si>
    <t>ค่าเดินทาง ครูรวมทรัพย์</t>
  </si>
  <si>
    <t>ฎ.295</t>
  </si>
  <si>
    <t>ค่าเดินทาง เรวัช ขับรถ</t>
  </si>
  <si>
    <t>ฎ.299</t>
  </si>
  <si>
    <t>ฎ.300</t>
  </si>
  <si>
    <t>ค่าเดินทาง ผอ.นวลจันทร์</t>
  </si>
  <si>
    <t>ค่าป้ายสติ๊กเกอร์/ ลูกโป่ง</t>
  </si>
  <si>
    <t>ค่าป้ายไวนิล รวมพลังฯ</t>
  </si>
  <si>
    <t>ค่าถ่ายเอกสารฯ</t>
  </si>
  <si>
    <t>ไอ.116</t>
  </si>
  <si>
    <t>ไอ.117</t>
  </si>
  <si>
    <t>ไอ.118</t>
  </si>
  <si>
    <t>ไอ.119</t>
  </si>
  <si>
    <t>5 มค.61</t>
  </si>
  <si>
    <t>10 มค.61</t>
  </si>
  <si>
    <t>ฎ.314</t>
  </si>
  <si>
    <t>ค่าเดินทาง กิตติกาญจ์/นิศานารถ</t>
  </si>
  <si>
    <t>ฎ.316</t>
  </si>
  <si>
    <t>ฎ.319</t>
  </si>
  <si>
    <t>คชจ.ประชุมคอนเฟอร์เรนจ์</t>
  </si>
  <si>
    <t>ฎ.317</t>
  </si>
  <si>
    <t>โครงการเพิ่มประสิทธิภาพการบริหารสู่ความเป็นเลิศ</t>
  </si>
  <si>
    <t>ฎ.298</t>
  </si>
  <si>
    <t>เงินยืมปัทมาภรณ์</t>
  </si>
  <si>
    <t>เบิกของ ธค..60</t>
  </si>
  <si>
    <t>11 มค.61</t>
  </si>
  <si>
    <t>ฎ.230</t>
  </si>
  <si>
    <t>ฎ.321</t>
  </si>
  <si>
    <t>ฎ.322</t>
  </si>
  <si>
    <t>ฎ.318</t>
  </si>
  <si>
    <t>ฎ.323</t>
  </si>
  <si>
    <t>12 มค.61</t>
  </si>
  <si>
    <t>ฎ.325</t>
  </si>
  <si>
    <t>อำนวยการ</t>
  </si>
  <si>
    <t>12 ธค.60</t>
  </si>
  <si>
    <t>ฎ.141</t>
  </si>
  <si>
    <t>ก.แผนจัด</t>
  </si>
  <si>
    <t xml:space="preserve">                             รวมสาธารณูฯ</t>
  </si>
  <si>
    <t xml:space="preserve">                      ยอดรวมทั้งหมด</t>
  </si>
  <si>
    <t>15 มค.61</t>
  </si>
  <si>
    <t>ไอ.134</t>
  </si>
  <si>
    <t>16 มค.61</t>
  </si>
  <si>
    <t>ฎ.345</t>
  </si>
  <si>
    <t>เบิกของ ธค.60 /cat .net</t>
  </si>
  <si>
    <t>ฎ.343</t>
  </si>
  <si>
    <t>เงินยืม รองสันติชัย</t>
  </si>
  <si>
    <t>คชจ.ประชุมฯ</t>
  </si>
  <si>
    <t>ฎ.344</t>
  </si>
  <si>
    <t>ฎ.346</t>
  </si>
  <si>
    <t>เบิกของ มค.61</t>
  </si>
  <si>
    <t>13ธค.60</t>
  </si>
  <si>
    <t>16มค.61</t>
  </si>
  <si>
    <t>ไอ.138</t>
  </si>
  <si>
    <t>ค่าน้ำดื่ม ธค.60</t>
  </si>
  <si>
    <t>ไอ.139</t>
  </si>
  <si>
    <t>ค่าซื้อพระบรมฉายาลักษณ์ ร.10</t>
  </si>
  <si>
    <t>ไอ.140</t>
  </si>
  <si>
    <t>ไอ.141</t>
  </si>
  <si>
    <t>ค่าจ้างถ่ายเอกสาร</t>
  </si>
  <si>
    <t>ไอ.142</t>
  </si>
  <si>
    <t>ไอ.143</t>
  </si>
  <si>
    <t>ช่อมรถ 1318 พช.</t>
  </si>
  <si>
    <t>ช่อมรถ 1479 พช.</t>
  </si>
  <si>
    <t>17 มค.61</t>
  </si>
  <si>
    <t>ว. 182</t>
  </si>
  <si>
    <t>ค่าตอบแทนครูผู้ทรงคุณค่าฯ งวดที่ 1</t>
  </si>
  <si>
    <t>22 มค.61</t>
  </si>
  <si>
    <t>ว.222</t>
  </si>
  <si>
    <t>คชจ.ประชุมใช้เครืองมือการคิดวิเคราะห์ในชั้นเรียน</t>
  </si>
  <si>
    <t>ว.301</t>
  </si>
  <si>
    <t>คชจ.ประชุม 4 กลุ่มสาระ  ผ่าน 6 ช่องทาง</t>
  </si>
  <si>
    <t>ศน.ปิยวรรณ์</t>
  </si>
  <si>
    <t>ฎ.358</t>
  </si>
  <si>
    <t>17มค.61</t>
  </si>
  <si>
    <t>ฎ.356</t>
  </si>
  <si>
    <t>คชจ.ประชุมรับ นร.</t>
  </si>
  <si>
    <t>ฎ.355</t>
  </si>
  <si>
    <t>คชจ.ประชุม 15 พย.60</t>
  </si>
  <si>
    <t>ค่าเดินทาง ผอ.สุนันท์</t>
  </si>
  <si>
    <t>ฎ.357</t>
  </si>
  <si>
    <t>ฎ.354</t>
  </si>
  <si>
    <t>วันสำคัญ</t>
  </si>
  <si>
    <t>18 มค.61</t>
  </si>
  <si>
    <t>ไอ.148</t>
  </si>
  <si>
    <t>19 มค.61</t>
  </si>
  <si>
    <t>ไอ.149</t>
  </si>
  <si>
    <t>ป้ายไวนิล/ วันปีใหม่</t>
  </si>
  <si>
    <t>ป้ายไวนิล/ ร.10</t>
  </si>
  <si>
    <t>ไอ.150</t>
  </si>
  <si>
    <t>18มค.61</t>
  </si>
  <si>
    <t>ไอ.151</t>
  </si>
  <si>
    <t>ป้ายไวนิล 5 ส.</t>
  </si>
  <si>
    <t>ไอ.152</t>
  </si>
  <si>
    <t>เบิก มค. 61</t>
  </si>
  <si>
    <t>พี.161</t>
  </si>
  <si>
    <t>พี.162</t>
  </si>
  <si>
    <t>พี.163</t>
  </si>
  <si>
    <t>เบิก มค.61</t>
  </si>
  <si>
    <t>พี.164</t>
  </si>
  <si>
    <t>พี.165</t>
  </si>
  <si>
    <t>พี.160</t>
  </si>
  <si>
    <t>พี.167</t>
  </si>
  <si>
    <t>พี.168</t>
  </si>
  <si>
    <t>พี.169</t>
  </si>
  <si>
    <t>เบิกของ  มค.61</t>
  </si>
  <si>
    <t>พี.170</t>
  </si>
  <si>
    <t>ฎ.381</t>
  </si>
  <si>
    <t>เบิกของ พย.60/AIS</t>
  </si>
  <si>
    <t>ฎ.382</t>
  </si>
  <si>
    <t>ฎ.384</t>
  </si>
  <si>
    <t>หน.ปาริชาติ</t>
  </si>
  <si>
    <t>โครงการพัฒนาฝืมือลูกจ้าง</t>
  </si>
  <si>
    <t>ฎ.392</t>
  </si>
  <si>
    <t>คชจ. พัฒนา</t>
  </si>
  <si>
    <t>ฎ.383</t>
  </si>
  <si>
    <t>ค่าป้ายไวนิล</t>
  </si>
  <si>
    <t>ฎ.390</t>
  </si>
  <si>
    <t>22 มค.</t>
  </si>
  <si>
    <t>ฎ.389</t>
  </si>
  <si>
    <t>รร.บ้านนาเฉลียง เบิก</t>
  </si>
  <si>
    <t>ไอ.157</t>
  </si>
  <si>
    <t>ไอ.158</t>
  </si>
  <si>
    <t>ค่าวัสดุ 5 ส. ครั้ง 1</t>
  </si>
  <si>
    <t xml:space="preserve"> รับงบจากวัสดุ สนง.</t>
  </si>
  <si>
    <t>26 มค.61</t>
  </si>
  <si>
    <t>ไอ.159</t>
  </si>
  <si>
    <t>29 มค..61</t>
  </si>
  <si>
    <t>ไอ.160</t>
  </si>
  <si>
    <t>ซื้อต้นไม้ประดับ</t>
  </si>
  <si>
    <t>ค่าจัดทำพานพุ่ม สมเด็จพระนเรศวร</t>
  </si>
  <si>
    <t>ไอ.161</t>
  </si>
  <si>
    <t>29 มค.61</t>
  </si>
  <si>
    <t>ไอ.162</t>
  </si>
  <si>
    <t>ไอ.163</t>
  </si>
  <si>
    <t>ไอ.164</t>
  </si>
  <si>
    <t>ค่าวัสดุ สนง.</t>
  </si>
  <si>
    <t>ว.331</t>
  </si>
  <si>
    <t>คชจ.คณะกรรมการที่ปรึกษา/พี่เลี้ยง ผอ.ร.ร.ใหม่ 1 ปี</t>
  </si>
  <si>
    <t>30 มค.61</t>
  </si>
  <si>
    <t>ว.350</t>
  </si>
  <si>
    <t>คชจ.การสังเคราะห์ประเมินผลคุณภาพภายในสถานศึกษา</t>
  </si>
  <si>
    <t>เงินอุดหนุนปัจจัยพื้นฐานนักเรียนยากจน</t>
  </si>
  <si>
    <t>ภาคเรียนที่ 2/2560</t>
  </si>
  <si>
    <t>ฎ.338</t>
  </si>
  <si>
    <t>เบิกเงิน</t>
  </si>
  <si>
    <t xml:space="preserve"> -ทำพีโอ ในระบบ </t>
  </si>
  <si>
    <t>ไฟฟ้า</t>
  </si>
  <si>
    <t>น้ำมันตัดหญ้า</t>
  </si>
  <si>
    <t>ยืมไปเป็นค่าไปรษณีย์</t>
  </si>
  <si>
    <t xml:space="preserve">   ยืมไปเป็นค่าสาธารณูฯ</t>
  </si>
  <si>
    <t xml:space="preserve">  รับมาจากค่าเบี้ยเลี้ยง</t>
  </si>
  <si>
    <t xml:space="preserve">   รับจากค่าวัสดุ สนง.</t>
  </si>
  <si>
    <t>28 ตค.60</t>
  </si>
  <si>
    <t>6 กพ.61</t>
  </si>
  <si>
    <t>ว.419</t>
  </si>
  <si>
    <t>ค่าเดินทางอบรมครูด้วยระบบทางไกล</t>
  </si>
  <si>
    <t>ว.413</t>
  </si>
  <si>
    <t>อุดหนุนคชจ.จัดการศึกษาฯ (30%)</t>
  </si>
  <si>
    <t>ฎ.420</t>
  </si>
  <si>
    <t>เบิกเงิน 192 รร.</t>
  </si>
  <si>
    <t>1 กพ.61</t>
  </si>
  <si>
    <t>ฎ.409</t>
  </si>
  <si>
    <t>เงินยืม ธีรพงศ์</t>
  </si>
  <si>
    <t>คก.เพิ่มประสิทธิภาพบริหารจัดการ สพป.พช.3</t>
  </si>
  <si>
    <t>ฎ.416</t>
  </si>
  <si>
    <t>คชจ.ในการประชุม</t>
  </si>
  <si>
    <t>ไอ.168</t>
  </si>
  <si>
    <t xml:space="preserve"> เบิกระบบคอมฯ</t>
  </si>
  <si>
    <t>ส่งเสริมฯ</t>
  </si>
  <si>
    <t>ฎ.423</t>
  </si>
  <si>
    <t>เบิกค่าเดินทางไปประชุม</t>
  </si>
  <si>
    <t>ฎ.424</t>
  </si>
  <si>
    <t>ไอ.170</t>
  </si>
  <si>
    <t>8 กพ.61</t>
  </si>
  <si>
    <t>ไอ.173</t>
  </si>
  <si>
    <t>ไอ.174</t>
  </si>
  <si>
    <t>ฎ.433</t>
  </si>
  <si>
    <t>เบิกเดือน มค.61</t>
  </si>
  <si>
    <t>ฎ.432</t>
  </si>
  <si>
    <t>ตกเบิก 1 ราย พย.-มค.61</t>
  </si>
  <si>
    <t>พี.205</t>
  </si>
  <si>
    <t>ตกเบิก 1 ราย</t>
  </si>
  <si>
    <t>เงินยืม อบรม  หน.ปาริชาติ</t>
  </si>
  <si>
    <t>ฎ.437</t>
  </si>
  <si>
    <t>คชจ.ประชุม  (หน.ปาริชาติ)</t>
  </si>
  <si>
    <t>ฎ.438</t>
  </si>
  <si>
    <t>รร.นาเฉลียงใต้</t>
  </si>
  <si>
    <t>รร.ห้วยโป่ง-ไผ่ขวาง</t>
  </si>
  <si>
    <t>รร.กองทูล</t>
  </si>
  <si>
    <t>รร.สระเกษ</t>
  </si>
  <si>
    <t>รร.สันเจริญโป่งสะทอน</t>
  </si>
  <si>
    <t>M171</t>
  </si>
  <si>
    <t>รหัส 34001</t>
  </si>
  <si>
    <t>14 กพ.61</t>
  </si>
  <si>
    <t>ว.587</t>
  </si>
  <si>
    <t>คชจ.ประเมินผลงานเลื่อนวิทยฐานะ</t>
  </si>
  <si>
    <t>15 กพ.61</t>
  </si>
  <si>
    <t>ว.563</t>
  </si>
  <si>
    <t>ค่าบริหารจัดการรถ</t>
  </si>
  <si>
    <t>ว.598</t>
  </si>
  <si>
    <t>ว.585</t>
  </si>
  <si>
    <t>ค่าเดินทางอบรมหลักสูตรสะเต็มศึกษา(เพิ่มเติม)</t>
  </si>
  <si>
    <t>ว555</t>
  </si>
  <si>
    <t>คชจ.การดูแลช่วยเหลือนักเรียน</t>
  </si>
  <si>
    <t>ส่งเสริม</t>
  </si>
  <si>
    <t xml:space="preserve">  ร.05036</t>
  </si>
  <si>
    <t>22 กพ.61</t>
  </si>
  <si>
    <t>โครงการป้องกันแก้ไขปัญหายาเสพติดในสถานศึกษา</t>
  </si>
  <si>
    <t>23 กพ.61</t>
  </si>
  <si>
    <t>ว.678</t>
  </si>
  <si>
    <t>อบรมหลักสูตรสะเต็มศึกษา</t>
  </si>
  <si>
    <t>รร.อนนุบาลบึงสามพัน</t>
  </si>
  <si>
    <t>รร.ราหุล</t>
  </si>
  <si>
    <t>รร.ทรัพย์เกษตร</t>
  </si>
  <si>
    <t>รร.ซับสามัคคี</t>
  </si>
  <si>
    <t>รร.บ้านลำตะคร้อ</t>
  </si>
  <si>
    <t>รร.บ้านศรีมงคล</t>
  </si>
  <si>
    <t>ซับเจริญ</t>
  </si>
  <si>
    <t>หนองกำไร</t>
  </si>
  <si>
    <t>รร.ซับไม้แดง</t>
  </si>
  <si>
    <t>ซับไพรวัลย์</t>
  </si>
  <si>
    <t>หินดาดใหญ่</t>
  </si>
  <si>
    <t>หินดาดน้อย</t>
  </si>
  <si>
    <t>ซับสมพงษ์</t>
  </si>
  <si>
    <t>รร.บ้านคลองตะคร้อ</t>
  </si>
  <si>
    <t>หนองบัวทอง</t>
  </si>
  <si>
    <t>วังชงโค</t>
  </si>
  <si>
    <t>ยุบใหญ่</t>
  </si>
  <si>
    <t>หนองไทร</t>
  </si>
  <si>
    <t>เนินสว่าง</t>
  </si>
  <si>
    <t>ซับตะเคียน</t>
  </si>
  <si>
    <t>นางาม</t>
  </si>
  <si>
    <t>เขาเกษ</t>
  </si>
  <si>
    <t>รร.สามัคคีพัฒนา</t>
  </si>
  <si>
    <t>รร.ท่าโรง</t>
  </si>
  <si>
    <t>รร.สระประดู่</t>
  </si>
  <si>
    <t>รร.บ้านซับน้อย</t>
  </si>
  <si>
    <t>รร.พุขาม</t>
  </si>
  <si>
    <t>รร.เขาสูงฯ</t>
  </si>
  <si>
    <t>รร.ซับตะแบก</t>
  </si>
  <si>
    <t>รร.รัฐประชานุสรณ์</t>
  </si>
  <si>
    <t>รร.วังลึก</t>
  </si>
  <si>
    <t>รร.บ้านคลองดู่</t>
  </si>
  <si>
    <t>รร.หนองสะแกสี่</t>
  </si>
  <si>
    <t>รร.สระกรวด</t>
  </si>
  <si>
    <t>รร.เนินถาวร</t>
  </si>
  <si>
    <t>รร.ห้วยทราย</t>
  </si>
  <si>
    <t>รร.น้ำเดือด</t>
  </si>
  <si>
    <t>ค่าบริหารรถตู้   รร.โป่งบุญเจริญ</t>
  </si>
  <si>
    <t xml:space="preserve"> 1. รร.พญาวัง</t>
  </si>
  <si>
    <t>2.รร.ท่าด้วง</t>
  </si>
  <si>
    <t xml:space="preserve">3.บ้านพญาวัง </t>
  </si>
  <si>
    <t>12 กพ.61</t>
  </si>
  <si>
    <t>13 กพ.61</t>
  </si>
  <si>
    <t>ฎ.439</t>
  </si>
  <si>
    <t>ฎ.449</t>
  </si>
  <si>
    <t>ฎ.466</t>
  </si>
  <si>
    <t>ฎ.467</t>
  </si>
  <si>
    <t>ฎ.468</t>
  </si>
  <si>
    <t>20 กพ.61</t>
  </si>
  <si>
    <t>ฎ.500</t>
  </si>
  <si>
    <t>ฎ.499</t>
  </si>
  <si>
    <t>ฎ.511</t>
  </si>
  <si>
    <t xml:space="preserve">                                             รวม</t>
  </si>
  <si>
    <t>ฎ.443</t>
  </si>
  <si>
    <t>ค่าเดินทาง อัมพร</t>
  </si>
  <si>
    <t>ฎ.441</t>
  </si>
  <si>
    <t>เงินยืม ศน.ปิยะวรรณ์</t>
  </si>
  <si>
    <t>ฎ.442</t>
  </si>
  <si>
    <t>ฎ.445</t>
  </si>
  <si>
    <t>เบิกเดือน กพ.61</t>
  </si>
  <si>
    <t>ไอ.178</t>
  </si>
  <si>
    <t>แผนฯ</t>
  </si>
  <si>
    <t>โครงการแผนฯ สู่การปฎิบัติ</t>
  </si>
  <si>
    <t>ประชุม คอนเฟอร์เร้นทร์</t>
  </si>
  <si>
    <t>ฎ.448</t>
  </si>
  <si>
    <t>13กพ.61</t>
  </si>
  <si>
    <t>คชจ.ประชุม แผนฯ</t>
  </si>
  <si>
    <t>วิจินต์</t>
  </si>
  <si>
    <t>ฎ.455</t>
  </si>
  <si>
    <t>ฎ.447</t>
  </si>
  <si>
    <t>ประชุม Iet</t>
  </si>
  <si>
    <t>ฎ.456</t>
  </si>
  <si>
    <t>ประชุม  ศน.แอน</t>
  </si>
  <si>
    <t>I.179</t>
  </si>
  <si>
    <t>14กพ.61</t>
  </si>
  <si>
    <t>ไอ..167</t>
  </si>
  <si>
    <t>ไอ..180</t>
  </si>
  <si>
    <t>วัสดุโถส้วม</t>
  </si>
  <si>
    <t>เบิกของ มค.61 /cat .net</t>
  </si>
  <si>
    <t>ฎ.469</t>
  </si>
  <si>
    <t>15กพ.61</t>
  </si>
  <si>
    <t>ไอ.195</t>
  </si>
  <si>
    <t>ไอ.196</t>
  </si>
  <si>
    <t>ไอ.197</t>
  </si>
  <si>
    <t>ไอ.199</t>
  </si>
  <si>
    <t>ไอ.201</t>
  </si>
  <si>
    <t>ไอ.202</t>
  </si>
  <si>
    <t>ไอ.203</t>
  </si>
  <si>
    <t>ฎ.510</t>
  </si>
  <si>
    <t>ฎ.509</t>
  </si>
  <si>
    <t>26 กพ.61</t>
  </si>
  <si>
    <t>ไอ.204</t>
  </si>
  <si>
    <t>ค่าป้าย อ่านออกฯ</t>
  </si>
  <si>
    <t>16 กพ.61</t>
  </si>
  <si>
    <t>27 กพ.61</t>
  </si>
  <si>
    <t>จ้างทำซีดี ข้อสอบกลาง</t>
  </si>
  <si>
    <t>เงินยืม ผุสดี</t>
  </si>
  <si>
    <t>ฎ.525</t>
  </si>
  <si>
    <t>ฎ.522</t>
  </si>
  <si>
    <t>เบิกของ มค.61 /ทีโอที</t>
  </si>
  <si>
    <t>เบิกของ มค.61/ มือถือAIS</t>
  </si>
  <si>
    <t>\</t>
  </si>
  <si>
    <t>27กพ.61</t>
  </si>
  <si>
    <t>ฎ.519</t>
  </si>
  <si>
    <t>ฎ.480</t>
  </si>
  <si>
    <t>ฎ.482</t>
  </si>
  <si>
    <t>ฎ.483</t>
  </si>
  <si>
    <t>ฎ.484</t>
  </si>
  <si>
    <t>ฎ.485</t>
  </si>
  <si>
    <t>16กพ.61</t>
  </si>
  <si>
    <t>ฎ.487</t>
  </si>
  <si>
    <t>19 กพ.61</t>
  </si>
  <si>
    <t>19กพ.61</t>
  </si>
  <si>
    <t>ฎ.488</t>
  </si>
  <si>
    <t>ฎ.489</t>
  </si>
  <si>
    <t>ฎ.490</t>
  </si>
  <si>
    <t>ฎ.491</t>
  </si>
  <si>
    <t>ฎ.492</t>
  </si>
  <si>
    <t>ฎ.493</t>
  </si>
  <si>
    <t>ฎ.494</t>
  </si>
  <si>
    <t>ฎ.495</t>
  </si>
  <si>
    <t>ฎ.496</t>
  </si>
  <si>
    <t>ฎ.497</t>
  </si>
  <si>
    <t>ฎ.470</t>
  </si>
  <si>
    <t>เบิกของ กพ.61</t>
  </si>
  <si>
    <t>ฎ.471</t>
  </si>
  <si>
    <t>ฎ.472</t>
  </si>
  <si>
    <t>ฎ.473</t>
  </si>
  <si>
    <t>ฎ.474</t>
  </si>
  <si>
    <t>ฎ.475</t>
  </si>
  <si>
    <t>ฎ.476</t>
  </si>
  <si>
    <t>ฎ.477</t>
  </si>
  <si>
    <t>ฎ.478</t>
  </si>
  <si>
    <t>ฎ.479</t>
  </si>
  <si>
    <t xml:space="preserve">  รับจากซ่อมแซมสิ่งก่อสร้าง</t>
  </si>
  <si>
    <t xml:space="preserve">                                  รวม</t>
  </si>
  <si>
    <t>คืนเงิน 26 รร.</t>
  </si>
  <si>
    <t>DLIT</t>
  </si>
  <si>
    <t>ยาเสพติด</t>
  </si>
  <si>
    <t>รวมดำเนินงานจ้า</t>
  </si>
  <si>
    <t xml:space="preserve"> ยืมไปเป็นค่าซ่อมครุภัณฑ์</t>
  </si>
  <si>
    <t xml:space="preserve"> ยืมไปเป็นค่าน้ำมัน</t>
  </si>
  <si>
    <t>โครงการจัดทำข้อมูลสารสนเทศ สพป.พช.3</t>
  </si>
  <si>
    <t>โครงการประเมินทักษะการอ่านเขียน ภาษาอังกฤษ</t>
  </si>
  <si>
    <t>ฎ.498</t>
  </si>
  <si>
    <t>ค่าเดินทาง ศน.ปัณณฯ</t>
  </si>
  <si>
    <t>งบแลกเป้า รร.ประชารัฐ/ รร.ในฝัน</t>
  </si>
  <si>
    <t>สิทธิกร</t>
  </si>
  <si>
    <t>โครงการประเมินคุณภาพผู้เรียน  ข้อสอบกลาง/  NT</t>
  </si>
  <si>
    <t>ยอด 682,950</t>
  </si>
  <si>
    <t>2 มีค.61</t>
  </si>
  <si>
    <t>ฎ.526</t>
  </si>
  <si>
    <t>ฎ.528</t>
  </si>
  <si>
    <t>ฎ.537</t>
  </si>
  <si>
    <t>6 มีค.61</t>
  </si>
  <si>
    <t>ฎ.535</t>
  </si>
  <si>
    <t>การประเมิน PISA 2018 ระดับสำนักงานเขตพื้นที่</t>
  </si>
  <si>
    <t>ว 784</t>
  </si>
  <si>
    <t>ว 783</t>
  </si>
  <si>
    <t>โครงการโรงเรียนคุณธรรม สพฐ.</t>
  </si>
  <si>
    <t>โอนไปงบประจำ  5 แสน</t>
  </si>
  <si>
    <t>8 มีค.61</t>
  </si>
  <si>
    <t xml:space="preserve">   รับงบเพิ่ม ครั้งที่1</t>
  </si>
  <si>
    <t>13 มีค.61</t>
  </si>
  <si>
    <t>ว.938</t>
  </si>
  <si>
    <t>ค่าจ้างครูวิทย์-คณิต์   ครั้งที่ 2</t>
  </si>
  <si>
    <t>9 มีค.61</t>
  </si>
  <si>
    <t>ว 900</t>
  </si>
  <si>
    <t>ประชุมกลุ่มสาระคณิตศาสตร์-วิทยาศาสตร์</t>
  </si>
  <si>
    <t>15 มีค.61</t>
  </si>
  <si>
    <t>ว 969</t>
  </si>
  <si>
    <t>ประชุมโครงการนักเรียนไทยสุขภาพดี</t>
  </si>
  <si>
    <t>16 มีค.61</t>
  </si>
  <si>
    <t>ว 998</t>
  </si>
  <si>
    <t>ค่าซื้อหนังสือพระราชนิพนธ์ในสมเด็จพระเทพฯ</t>
  </si>
  <si>
    <t>ฎ.529</t>
  </si>
  <si>
    <t>ไอ.209</t>
  </si>
  <si>
    <t>ไอ.210</t>
  </si>
  <si>
    <t>19 มีค.61</t>
  </si>
  <si>
    <t>ไอ.230</t>
  </si>
  <si>
    <t>ไอ.231</t>
  </si>
  <si>
    <t>ไอ.221</t>
  </si>
  <si>
    <t>20 ,ค.61</t>
  </si>
  <si>
    <t>ฎ.593</t>
  </si>
  <si>
    <t>ฎ.591</t>
  </si>
  <si>
    <t>ฎ.592</t>
  </si>
  <si>
    <t>20 มีค.61</t>
  </si>
  <si>
    <t>ฎ.590</t>
  </si>
  <si>
    <t>23 มีค.61</t>
  </si>
  <si>
    <t>ฎ.594</t>
  </si>
  <si>
    <t>ไอ.211</t>
  </si>
  <si>
    <t>ค่าเว็บไซต์</t>
  </si>
  <si>
    <t>ฎ.531</t>
  </si>
  <si>
    <t>ฎ.536</t>
  </si>
  <si>
    <t>ค่าเดินทางครู 11 ราย</t>
  </si>
  <si>
    <t>7 มีค.61</t>
  </si>
  <si>
    <t>ฎ.546</t>
  </si>
  <si>
    <t>ไอ.215</t>
  </si>
  <si>
    <t>ไอ.216</t>
  </si>
  <si>
    <t>พี.283</t>
  </si>
  <si>
    <t>เบิก กพ.61</t>
  </si>
  <si>
    <t>ฎ.549</t>
  </si>
  <si>
    <t>12 มีค.61</t>
  </si>
  <si>
    <t>ฎ.554</t>
  </si>
  <si>
    <t>ฎ.557</t>
  </si>
  <si>
    <t>14 มีค.61</t>
  </si>
  <si>
    <t>ฎ.560</t>
  </si>
  <si>
    <t>ค่าเดินทาง อ.จีรพันธ์</t>
  </si>
  <si>
    <t>ไอ.223</t>
  </si>
  <si>
    <t>ไอ.224</t>
  </si>
  <si>
    <t>ค่าถ่ายเอกสาร</t>
  </si>
  <si>
    <t>ไอ.225</t>
  </si>
  <si>
    <t>ถ่ายเอกสารประชุม ผอ.รร.</t>
  </si>
  <si>
    <t>น้ำดื่ม กพ.61</t>
  </si>
  <si>
    <t>ไอ.226</t>
  </si>
  <si>
    <t>ไอ.227</t>
  </si>
  <si>
    <t>ไอ.228</t>
  </si>
  <si>
    <t>ไอ.229</t>
  </si>
  <si>
    <t>วัสดุ สนง.</t>
  </si>
  <si>
    <t>ยืมไปเป็นค่าซ่อมแอร์</t>
  </si>
  <si>
    <t>ยืมไปเป็นค่าประกันภัยรถยนต์</t>
  </si>
  <si>
    <t>รับจากค่าซ่อมแซมสิ่งก่อสร้าง</t>
  </si>
  <si>
    <t>26 มีค.61</t>
  </si>
  <si>
    <t xml:space="preserve">  ร.34003</t>
  </si>
  <si>
    <t>ว.1133</t>
  </si>
  <si>
    <t>คชจ.นักเรียนที่ร่วมแข่งศิลปฯ ระดับชาติครั้งที่ 67</t>
  </si>
  <si>
    <t>ไอ.233</t>
  </si>
  <si>
    <t>ค่าเอกสารประชุม ทักษะอังกฤษ</t>
  </si>
  <si>
    <t>ไอ.237</t>
  </si>
  <si>
    <t>ค่าเช่าสัญญาณ Net กพ.61</t>
  </si>
  <si>
    <t>ค่าวัสดุ NT</t>
  </si>
  <si>
    <t>ค่าถ่ายเอกสาร NT</t>
  </si>
  <si>
    <t>ฎ.527</t>
  </si>
  <si>
    <t>I.238</t>
  </si>
  <si>
    <t>ฎ.601</t>
  </si>
  <si>
    <t>คชจ.ประชุม (เบิกเพิ่ม)</t>
  </si>
  <si>
    <t>ฎ.602</t>
  </si>
  <si>
    <t>ฎ.603</t>
  </si>
  <si>
    <t>ประชุม สภากาแฟ</t>
  </si>
  <si>
    <t>ฎ.604</t>
  </si>
  <si>
    <t>ฎ.430</t>
  </si>
  <si>
    <t>8กพ.61</t>
  </si>
  <si>
    <t>ฎ.431</t>
  </si>
  <si>
    <t>28 มีค.61</t>
  </si>
  <si>
    <t>ค่าย้ายแอร์</t>
  </si>
  <si>
    <t>โครงการวัดประเมินผลการศึกษา</t>
  </si>
  <si>
    <t>ฎ.609</t>
  </si>
  <si>
    <t>27 มีค.61</t>
  </si>
  <si>
    <t>ฎ.613</t>
  </si>
  <si>
    <t>ฎ.611</t>
  </si>
  <si>
    <t>27 ,ค.61</t>
  </si>
  <si>
    <t>ฎ.612</t>
  </si>
  <si>
    <t>ฎ.586</t>
  </si>
  <si>
    <t>19มีค.61</t>
  </si>
  <si>
    <t>เบิกของ มีค.61</t>
  </si>
  <si>
    <t>28มีค.61</t>
  </si>
  <si>
    <t>คืนเงินลาออก นายธีรวัฒน์ บุญแจ้ง</t>
  </si>
  <si>
    <t>ฎ.580</t>
  </si>
  <si>
    <t>ฎ.581</t>
  </si>
  <si>
    <t>ฎ.582</t>
  </si>
  <si>
    <t>ฎ.583</t>
  </si>
  <si>
    <t>ฎ.584</t>
  </si>
  <si>
    <t>ฎ.588</t>
  </si>
  <si>
    <t>ฎ.589</t>
  </si>
  <si>
    <t>29มีค.61</t>
  </si>
  <si>
    <t>ฎ.585</t>
  </si>
  <si>
    <t>30มีค.61</t>
  </si>
  <si>
    <t>ตกเบิกของ มีค.61 /1 ราย</t>
  </si>
  <si>
    <t>ตกเบิกของ มีค.61</t>
  </si>
  <si>
    <t>ว 1103</t>
  </si>
  <si>
    <t>ประชุม/ร่วมงานอาสาสมัครอเมริกันรุ่นที่ 130</t>
  </si>
  <si>
    <t xml:space="preserve">  ร.50037</t>
  </si>
  <si>
    <t>ว.1122</t>
  </si>
  <si>
    <t>เดินทางอบรมปลูกฝัง ไม่ทนต่อการทุจริต</t>
  </si>
  <si>
    <t>ศน.อมรินทร์</t>
  </si>
  <si>
    <t>โครงการพัฒนาหลักสูตรตามกลุ่มสาระ และ</t>
  </si>
  <si>
    <t>หลักสูตรปฐมวัย</t>
  </si>
  <si>
    <t>โครงการประชาสัมพันธ์หน่วยงาน</t>
  </si>
  <si>
    <t>ค่าจ้างถ่ายเอกสารฯ</t>
  </si>
  <si>
    <t>พนง.ลาออกก  1 ราย</t>
  </si>
  <si>
    <t>ร.34003</t>
  </si>
  <si>
    <t>ร.50037</t>
  </si>
  <si>
    <t>5 เมย.61</t>
  </si>
  <si>
    <t>ว 1358</t>
  </si>
  <si>
    <t>ค่าจ้างนักการปกติ ค.2</t>
  </si>
  <si>
    <t>4 เมย.61</t>
  </si>
  <si>
    <t>ว 1289</t>
  </si>
  <si>
    <t>ค่าพาหนะประชุมพัฒนาครูทั้งระบบ TEPE Online</t>
  </si>
  <si>
    <t>4 เมน.61</t>
  </si>
  <si>
    <t>ว 1314</t>
  </si>
  <si>
    <t>ค่าเบี้ยประชุมกรรมการสถานศึกษา</t>
  </si>
  <si>
    <t>ค่าตอบแทนพนง.  ครั้งที่ 2</t>
  </si>
  <si>
    <t>9 เมย.61</t>
  </si>
  <si>
    <t xml:space="preserve"> ประกันสังคม พนง.ราชการ ค.2</t>
  </si>
  <si>
    <t xml:space="preserve">  ร.001</t>
  </si>
  <si>
    <t>10 เมย.61</t>
  </si>
  <si>
    <t>ว 1369</t>
  </si>
  <si>
    <t>สร้างความเข้มแข็ง รร.อนุบาบประจำเขตพื้นที่</t>
  </si>
  <si>
    <t>การสอนตามแนวคิดมอนเตสซอรี่</t>
  </si>
  <si>
    <t>ว 1370</t>
  </si>
  <si>
    <t>ค่าเบี้ยเลี้ยง+พาหนะศึกษานิเทศก์ผู้นำเครือข่าย (LN)</t>
  </si>
  <si>
    <t>ค่าพาหนะสัมมนาการคัดเลือก รร./นร. พระราชทาน</t>
  </si>
  <si>
    <t>ส่งเสิรมฯ</t>
  </si>
  <si>
    <t>ว.1383</t>
  </si>
  <si>
    <t>ว.1371</t>
  </si>
  <si>
    <t>ว.1372</t>
  </si>
  <si>
    <t>ค่าจ้างครูธุรการ   ครั้งที่ 2</t>
  </si>
  <si>
    <t xml:space="preserve">บ้านหินดาดน้อย </t>
  </si>
  <si>
    <t xml:space="preserve">บ้านซับสมพงษ์ </t>
  </si>
  <si>
    <t>บ้านยางสาว</t>
  </si>
  <si>
    <t>บ้านสระแก้ว</t>
  </si>
  <si>
    <t>บ้านวังปลา</t>
  </si>
  <si>
    <t>บ้านตะกรุดหิน</t>
  </si>
  <si>
    <t>บ้านราษฎร์เจริญ</t>
  </si>
  <si>
    <t>บ้านพนมเพชร</t>
  </si>
  <si>
    <t>บ้านซับสำราญเหนือ</t>
  </si>
  <si>
    <t>บ้านวังไลย์</t>
  </si>
  <si>
    <t>บ้านโคกสะอาด</t>
  </si>
  <si>
    <t>บ้านซับบอน</t>
  </si>
  <si>
    <t>บ้านหนองพลวง</t>
  </si>
  <si>
    <t>บ้านหนองชุมแสง</t>
  </si>
  <si>
    <t>บ้านหนองแจง</t>
  </si>
  <si>
    <t>บ้านพญาวัง</t>
  </si>
  <si>
    <t>บ้านราหุล</t>
  </si>
  <si>
    <t>อนุบาลบึงสามพัน(ซับสมอทอด)</t>
  </si>
  <si>
    <r>
      <t xml:space="preserve">บ้านซับสำราญใต้     </t>
    </r>
    <r>
      <rPr>
        <b/>
        <sz val="14"/>
        <rFont val="TH SarabunPSK"/>
        <family val="2"/>
      </rPr>
      <t>อ.บึงสามพัน</t>
    </r>
  </si>
  <si>
    <t>บ้านน้ำเดือด</t>
  </si>
  <si>
    <t>บ้านพรหมยาม</t>
  </si>
  <si>
    <t>บ้านน้ำอ้อม</t>
  </si>
  <si>
    <t>บ้านภูน้ำหยด</t>
  </si>
  <si>
    <t>บ้านซับสวัสดิ์</t>
  </si>
  <si>
    <t>บ้านคลองบง</t>
  </si>
  <si>
    <t>บ้านไทรทอง</t>
  </si>
  <si>
    <t>บ้านไร่ตาพุฒ</t>
  </si>
  <si>
    <t>บ้านดาดอุดม</t>
  </si>
  <si>
    <t>บ้านกระทุ่มทองประชาสรรค์</t>
  </si>
  <si>
    <t>บ้านซับอีลุม</t>
  </si>
  <si>
    <t>วัลลภานุสรณ์</t>
  </si>
  <si>
    <t>บ้านถ้ำมงคลชัย</t>
  </si>
  <si>
    <t>บ้านมาบสมอสามัคคี</t>
  </si>
  <si>
    <t>บ้านพระที่นั่ง</t>
  </si>
  <si>
    <t>บ้านเขายางโปร่ง</t>
  </si>
  <si>
    <t>บ้านไทรงาม</t>
  </si>
  <si>
    <t>บ้านหนองคล้า</t>
  </si>
  <si>
    <t>บ้านวังน้อย</t>
  </si>
  <si>
    <t>บ้านโคกสง่า</t>
  </si>
  <si>
    <t>บ้านซับตะแบก</t>
  </si>
  <si>
    <t>บ้านบุมะกรูด</t>
  </si>
  <si>
    <t>บ้านสระประดู่</t>
  </si>
  <si>
    <t>บ้านนาไร่เดียว</t>
  </si>
  <si>
    <t>บ้านหนองโป่ง</t>
  </si>
  <si>
    <t>บ้านซับสมบูรณ์</t>
  </si>
  <si>
    <t>บ้านใหม่วิไลวัลย์</t>
  </si>
  <si>
    <t>บ้านน้ำร้อน</t>
  </si>
  <si>
    <t>บ้านลำนารวย</t>
  </si>
  <si>
    <t>บ้านหนองไม้สอ</t>
  </si>
  <si>
    <t>บ้านหนองบัวขาว</t>
  </si>
  <si>
    <t>บ้านแก่งหินปูน</t>
  </si>
  <si>
    <t>บ้านตะกุดไผ่</t>
  </si>
  <si>
    <t>บ้านบึงกระจับ</t>
  </si>
  <si>
    <t>บ้านเข็มทอง</t>
  </si>
  <si>
    <t>บ้านโคกปรือ</t>
  </si>
  <si>
    <t>บ้านวังใหญ่</t>
  </si>
  <si>
    <t>ชุมชนบ้านโคกปรง</t>
  </si>
  <si>
    <t>บ้านคลองทราย</t>
  </si>
  <si>
    <t>บ้านโคกสำราญ</t>
  </si>
  <si>
    <t>อนุบาลวัดในเรืองศรีวิเชียรบุรี</t>
  </si>
  <si>
    <t>บ้านด่านเจริญชัย</t>
  </si>
  <si>
    <t>บ้านร่องหอยพัฒนา</t>
  </si>
  <si>
    <t>บ้านสันติธรรม</t>
  </si>
  <si>
    <t>บ้านศรีเทพน้อย</t>
  </si>
  <si>
    <t>บ้านซับน้อยพัฒนา</t>
  </si>
  <si>
    <t>บ้านแควป่าสัก</t>
  </si>
  <si>
    <t>บ้านเขาคลัง</t>
  </si>
  <si>
    <t>บ้านรังย้อย</t>
  </si>
  <si>
    <t>บ้านนาสนุ่น</t>
  </si>
  <si>
    <t>บ้านนาน้ำโครม</t>
  </si>
  <si>
    <t>บ้านจัดสรร</t>
  </si>
  <si>
    <t>บ้านโคกหิน</t>
  </si>
  <si>
    <t>บ้านนาสวรรค์</t>
  </si>
  <si>
    <t>บ้านหนองหมู</t>
  </si>
  <si>
    <t>บ้านโคกตะขบ</t>
  </si>
  <si>
    <t>บ้านม่วงชุม</t>
  </si>
  <si>
    <t>บ้านคลองกระจังวังไทร</t>
  </si>
  <si>
    <t>บ้านทุ่งเศรษฐี</t>
  </si>
  <si>
    <t>บ้านโคกสะแกลาด</t>
  </si>
  <si>
    <t>บ้านเกาะแก้ว</t>
  </si>
  <si>
    <t>บ้านนาตะกุด</t>
  </si>
  <si>
    <t>บ้านหนองบัว</t>
  </si>
  <si>
    <t>บ้านหนองย่างทอย</t>
  </si>
  <si>
    <t>บ้านวังขอน</t>
  </si>
  <si>
    <t>อนุบาลศรีเทพ(สว่างวัฒนา)</t>
  </si>
  <si>
    <t>บ้านเฉลียงทอง</t>
  </si>
  <si>
    <t>บ้านน้ำเขียว</t>
  </si>
  <si>
    <t>บ้านซับวารินทร์</t>
  </si>
  <si>
    <t>บ้านซับเดื่อ</t>
  </si>
  <si>
    <t>บ้านซับกระถินทอง</t>
  </si>
  <si>
    <t>บ้านห้วยตลาด</t>
  </si>
  <si>
    <t>บ้านลำพาด</t>
  </si>
  <si>
    <t>บ้านบัววัฒนา</t>
  </si>
  <si>
    <t>บ้านวังเหว</t>
  </si>
  <si>
    <t>บ้านเนินสวรรค์</t>
  </si>
  <si>
    <t>บ้านท่าสวาย</t>
  </si>
  <si>
    <t>บ้านปู่จ้าว</t>
  </si>
  <si>
    <t>บ้านวังอ่าง</t>
  </si>
  <si>
    <t>บ้านเนินมะค่า</t>
  </si>
  <si>
    <t>บ้านป่าคาย</t>
  </si>
  <si>
    <t>บ้านเนินพัฒนา</t>
  </si>
  <si>
    <t>บ้านลำตาเณร</t>
  </si>
  <si>
    <t>บ้านโคกสง่านาข้าวดอ</t>
  </si>
  <si>
    <t>บ้านนาวังแหน</t>
  </si>
  <si>
    <t>บ้านคลองกะโบน</t>
  </si>
  <si>
    <t>บ้านปางยาง</t>
  </si>
  <si>
    <t>บ้านสระหมื่นเชียง</t>
  </si>
  <si>
    <t>บ้านซับชมภู</t>
  </si>
  <si>
    <t>บ้านหัวโตก</t>
  </si>
  <si>
    <t>บ้านซับตะเคียนทอง</t>
  </si>
  <si>
    <t>บ้านไร่ขอนยางขวาง</t>
  </si>
  <si>
    <t>บ้านโคกคงสมโภชน์</t>
  </si>
  <si>
    <t>บ้านคลองตะพานหิน</t>
  </si>
  <si>
    <t>บ้านนาเฉลียง(เฉลียงทองราษฎร์บำรุง)</t>
  </si>
  <si>
    <t>บ้าน กม.30</t>
  </si>
  <si>
    <t>บ้านตีบใต้</t>
  </si>
  <si>
    <t>บ้านวังท่าดี</t>
  </si>
  <si>
    <t>บ้านไร่เหนือ</t>
  </si>
  <si>
    <t>บ้านกองทูล(พิทักษ์ราษฎร์วิทยาคาร)</t>
  </si>
  <si>
    <t>บ้านเพชรละคร</t>
  </si>
  <si>
    <t>บ้านวังโบสถ์</t>
  </si>
  <si>
    <t>บ้านท่าแดง</t>
  </si>
  <si>
    <t>ชุมชนบ้านโภชน์</t>
  </si>
  <si>
    <t>บ้านนาทุ่ง</t>
  </si>
  <si>
    <t>อนุบาลหนองไผ่</t>
  </si>
  <si>
    <t>บ้านกลาง</t>
  </si>
  <si>
    <t>บ้านห้วยโป่ง-ไผ่ขวาง</t>
  </si>
  <si>
    <t>บ้านบ่อไทย</t>
  </si>
  <si>
    <t>บ้าน กม.35</t>
  </si>
  <si>
    <r>
      <t xml:space="preserve">บ้านพรหมประชาสรรค์      </t>
    </r>
    <r>
      <rPr>
        <b/>
        <sz val="14"/>
        <rFont val="TH SarabunPSK"/>
        <family val="2"/>
      </rPr>
      <t>อ.วิเชียรบุรี</t>
    </r>
  </si>
  <si>
    <r>
      <t xml:space="preserve">บ้านซับหินเพลิง             </t>
    </r>
    <r>
      <rPr>
        <b/>
        <sz val="14"/>
        <rFont val="TH SarabunPSK"/>
        <family val="2"/>
      </rPr>
      <t>อ.ศรีเทพ</t>
    </r>
  </si>
  <si>
    <r>
      <t xml:space="preserve">บ้านท่าเยี่ยม                  </t>
    </r>
    <r>
      <rPr>
        <b/>
        <sz val="14"/>
        <rFont val="TH SarabunPSK"/>
        <family val="2"/>
      </rPr>
      <t xml:space="preserve"> อ.หนองไผ่</t>
    </r>
  </si>
  <si>
    <t xml:space="preserve">                                  รวมเงิน</t>
  </si>
  <si>
    <t>2 เมย.61</t>
  </si>
  <si>
    <t>ฎ.622</t>
  </si>
  <si>
    <t>เบิกค่า พรบ.รถยนต์</t>
  </si>
  <si>
    <t>ฎ.623</t>
  </si>
  <si>
    <t>1.บ้านโป่งบุญเจิรญ</t>
  </si>
  <si>
    <t>2.บ้านท่าด้วง,</t>
  </si>
  <si>
    <t>ฎ.625</t>
  </si>
  <si>
    <t>เบิกค่าพาหนะ</t>
  </si>
  <si>
    <t>ฎ.624</t>
  </si>
  <si>
    <t>ค่าเดินทางครู 13 ราย</t>
  </si>
  <si>
    <t>ไอ.274</t>
  </si>
  <si>
    <t>3 เมย.61</t>
  </si>
  <si>
    <t>ไอ.248</t>
  </si>
  <si>
    <t>ค่าตรายาง/นิเทศ</t>
  </si>
  <si>
    <t>ไอ.249</t>
  </si>
  <si>
    <t>ค่าวารสาร ปชส.</t>
  </si>
  <si>
    <t>ยืมเงิน ปาริชาติ</t>
  </si>
  <si>
    <t>โทร AIS กพ.61 มือถือ</t>
  </si>
  <si>
    <t>ฎ.632</t>
  </si>
  <si>
    <t>ฎ.634</t>
  </si>
  <si>
    <t>ฎ.633</t>
  </si>
  <si>
    <t>เบิก ของ กพ.61</t>
  </si>
  <si>
    <t>เบิก ของ มีค.61</t>
  </si>
  <si>
    <t>ไอ.250</t>
  </si>
  <si>
    <t>ฎ.639</t>
  </si>
  <si>
    <t>ฎ.638</t>
  </si>
  <si>
    <t>จ้างพนง.ขับรถ</t>
  </si>
  <si>
    <t>จ้างพนง.ขับรถ มค.61</t>
  </si>
  <si>
    <t>จ้างพนง.ขับรถ กพ.61</t>
  </si>
  <si>
    <t>ฎ.641</t>
  </si>
  <si>
    <t>ฎ.642</t>
  </si>
  <si>
    <t>ไอ.257</t>
  </si>
  <si>
    <t>ค่าวัสดุซ่อมคอมฯ</t>
  </si>
  <si>
    <t>ไอ.258</t>
  </si>
  <si>
    <t>11 เมย.61</t>
  </si>
  <si>
    <t>ค่าจ้างเวรยาม/แม่บ้าน พิมพ์ดีด  ค.2</t>
  </si>
  <si>
    <t>ว.1392</t>
  </si>
  <si>
    <t>ค่าจ้าง เขต 9 ราย  ครั้งที่ 2</t>
  </si>
  <si>
    <t>ไอ.259</t>
  </si>
  <si>
    <t xml:space="preserve">   ตัดไปค่าไฟฟ้า</t>
  </si>
  <si>
    <t xml:space="preserve">   รับจากค่าโทรศัพท์</t>
  </si>
  <si>
    <t>ฎ.646</t>
  </si>
  <si>
    <t>ฎ.649</t>
  </si>
  <si>
    <t>ฎ.650</t>
  </si>
  <si>
    <t>ฎ.651</t>
  </si>
  <si>
    <t>ฎ.658</t>
  </si>
  <si>
    <t>ฎ.664</t>
  </si>
  <si>
    <t>ฎ.665</t>
  </si>
  <si>
    <t>ฎ.667</t>
  </si>
  <si>
    <t>ฎ.668</t>
  </si>
  <si>
    <t>ฎ.678</t>
  </si>
  <si>
    <t>17 เมย.61</t>
  </si>
  <si>
    <t>ฎ.675</t>
  </si>
  <si>
    <t>ฎ.428+556+676</t>
  </si>
  <si>
    <t>ฎ.674-5</t>
  </si>
  <si>
    <t>ไอ.262</t>
  </si>
  <si>
    <t>น้ำดื่ม มีค.61</t>
  </si>
  <si>
    <t>ไอ.263</t>
  </si>
  <si>
    <t>ไอ.347</t>
  </si>
  <si>
    <t>เบิก มีค.61</t>
  </si>
  <si>
    <t>เบิกเดือน มีค.61</t>
  </si>
  <si>
    <t>ว 1428</t>
  </si>
  <si>
    <t>เดินทางอบรม ITA Online</t>
  </si>
  <si>
    <t>18 เมย.61</t>
  </si>
  <si>
    <t>ฎ.681</t>
  </si>
  <si>
    <t>เงินยืม ปาจรีย์</t>
  </si>
  <si>
    <t>24 เมย.61</t>
  </si>
  <si>
    <t>ว 1537</t>
  </si>
  <si>
    <t>ค่าพาหนะอบรมคูปองครู</t>
  </si>
  <si>
    <t>ว.1550</t>
  </si>
  <si>
    <t>ว่ายน้ำเพื่อชีวิต</t>
  </si>
  <si>
    <t>ว.1543</t>
  </si>
  <si>
    <t>โครงการพัฒนาการจัดการศึกษาเรียนรวม</t>
  </si>
  <si>
    <t>30 เมย.61</t>
  </si>
  <si>
    <t>ว.1645</t>
  </si>
  <si>
    <t>ค่าพาหนะประชุมหลักสูตรการศึกษาปฐมวัย</t>
  </si>
  <si>
    <t>ยอดเดิม 126240</t>
  </si>
  <si>
    <t>รร.บ่อไทย</t>
  </si>
  <si>
    <t>คชจ.โรงเรียนต้นแบบลูกเสือ</t>
  </si>
  <si>
    <t>ว.1572</t>
  </si>
  <si>
    <t>25 เมย.61</t>
  </si>
  <si>
    <t>27 เมย.61</t>
  </si>
  <si>
    <t>ว.1622</t>
  </si>
  <si>
    <t>ครูขั้นวิกฤต ครั้งที่ 2</t>
  </si>
  <si>
    <t>(โครงการพัฒนาหลักสูตรตามกลุ่มสาระ ยอด คก. 126240)</t>
  </si>
  <si>
    <t>โครงการพัฒนาองค์กรสู่ความเป็นเลิศ</t>
  </si>
  <si>
    <t>เดิม208740</t>
  </si>
  <si>
    <t>ฎ.697</t>
  </si>
  <si>
    <t>ฎ.698</t>
  </si>
  <si>
    <t>ไอ.277</t>
  </si>
  <si>
    <t>ฎ.700</t>
  </si>
  <si>
    <t>ค่าเดินทาง 3 ราย</t>
  </si>
  <si>
    <t>ฎ.699</t>
  </si>
  <si>
    <t>ค่าเดินทาง จุฑารัตน์</t>
  </si>
  <si>
    <t>ฎ.701</t>
  </si>
  <si>
    <t>ฎ.702</t>
  </si>
  <si>
    <t>เบิกของ เมย.61</t>
  </si>
  <si>
    <t>พี.387</t>
  </si>
  <si>
    <t>พี.38</t>
  </si>
  <si>
    <t>ฎ.704</t>
  </si>
  <si>
    <t>ฎ.708</t>
  </si>
  <si>
    <t>ฎ.706</t>
  </si>
  <si>
    <t>ค่าเดินทาง พรเมษา</t>
  </si>
  <si>
    <t>ฎ.709</t>
  </si>
  <si>
    <t>ฎ.707-8</t>
  </si>
  <si>
    <t>ค่าจัดพิมพ์ข้อสอบ</t>
  </si>
  <si>
    <t>พี.378</t>
  </si>
  <si>
    <t>พี.377</t>
  </si>
  <si>
    <t>พี.376</t>
  </si>
  <si>
    <t>เหลือเข้า งบกองกลาง</t>
  </si>
  <si>
    <t>ว.1656</t>
  </si>
  <si>
    <t>ปรับปรุงไฟฟ้า-ประปา ไอซียู     รร.วัลภานุสรณ์</t>
  </si>
  <si>
    <t>ฎ.168</t>
  </si>
  <si>
    <t>16 ธค.60</t>
  </si>
  <si>
    <t>20 เมย.61</t>
  </si>
  <si>
    <t>ฎ.692</t>
  </si>
  <si>
    <t>เบิกของ มีค..61</t>
  </si>
  <si>
    <t>ฎ.596</t>
  </si>
  <si>
    <t>ค่าล่วงเวลา กลุ่มแผนฯ</t>
  </si>
  <si>
    <t>ฎ.685</t>
  </si>
  <si>
    <t>ค่าดูดส้วม</t>
  </si>
  <si>
    <t>ฎ.686</t>
  </si>
  <si>
    <t>ฎ.687</t>
  </si>
  <si>
    <t>ฎ.688</t>
  </si>
  <si>
    <t>ฎ.689</t>
  </si>
  <si>
    <t>ฎ.691</t>
  </si>
  <si>
    <t>ประชุมกก.</t>
  </si>
  <si>
    <t>เรียนรวม</t>
  </si>
  <si>
    <t>ร.29052</t>
  </si>
  <si>
    <t>ไฟฟ้า ไอซียู</t>
  </si>
  <si>
    <t>ร.001</t>
  </si>
  <si>
    <t>ธนิษฐา คืนเงินยืม ฎ.43</t>
  </si>
  <si>
    <t>คืนเงินยืม ธีรพงศ์ ฎ.409</t>
  </si>
  <si>
    <t>28 กพ.61</t>
  </si>
  <si>
    <t>ปาริชาติ  คืนเงินยืม ฎ.437</t>
  </si>
  <si>
    <t>ปิยะวรรณ์ คืนเงินยืม ฎ.442</t>
  </si>
  <si>
    <t xml:space="preserve"> กานพิชชาพัชร์ คืนเงินยืม ฎ.469</t>
  </si>
  <si>
    <t>ธีรพงศ์ คืนเงินยืม ฎ.699</t>
  </si>
  <si>
    <t>02 พค.61</t>
  </si>
  <si>
    <t>ว.1735</t>
  </si>
  <si>
    <t>ค่าจ้างครูวิทย์-คณิต์   ครั้งที่ 3</t>
  </si>
  <si>
    <t>ว. 1719</t>
  </si>
  <si>
    <t>ศน.แอนคืนเงินยืม ฎ.128</t>
  </si>
  <si>
    <t>ฎ.128</t>
  </si>
  <si>
    <t>26มค.61</t>
  </si>
  <si>
    <t>ปัทมาภรณ์ คืนเงินยืม ฎ.298</t>
  </si>
  <si>
    <t>25 มค.61</t>
  </si>
  <si>
    <t>ธีรพงศ์ คืนเงินยืม ฎ.318</t>
  </si>
  <si>
    <t>iรองสันฯ  คืนเงินยืม ฎ.343</t>
  </si>
  <si>
    <t>ศน.หนึ่ง คืนเงินยืม ฎ.354</t>
  </si>
  <si>
    <t>5 กพ.61</t>
  </si>
  <si>
    <t>เบิก มีค.61 เอไอเอส</t>
  </si>
  <si>
    <t>ฎ.718</t>
  </si>
  <si>
    <t>1 พค.61</t>
  </si>
  <si>
    <t>เบิก มีค.61 ทีโอที</t>
  </si>
  <si>
    <t>ฎ.717</t>
  </si>
  <si>
    <t>ค่าเดินทางสุระศักดิ์,</t>
  </si>
  <si>
    <t>ฎ.722</t>
  </si>
  <si>
    <t>ฎ.721</t>
  </si>
  <si>
    <t>ค่าเดินทางคนึง+2 ราย</t>
  </si>
  <si>
    <t>ฎ.720</t>
  </si>
  <si>
    <t>1พค.61</t>
  </si>
  <si>
    <t>ไอ.283</t>
  </si>
  <si>
    <t>2 พค.61</t>
  </si>
  <si>
    <t>ไอ.284</t>
  </si>
  <si>
    <t>ค่าเอกสาร NT</t>
  </si>
  <si>
    <t>3 พค.61</t>
  </si>
  <si>
    <t>ฎ.727</t>
  </si>
  <si>
    <t>ฎ.728</t>
  </si>
  <si>
    <t>ไอ.286</t>
  </si>
  <si>
    <t>เบิก ของ เมย.61</t>
  </si>
  <si>
    <t>ศิริพรรณ</t>
  </si>
  <si>
    <t>ฎ.736</t>
  </si>
  <si>
    <t>เงินยืม ประชุม ผอ. (ศิริพรรณ)</t>
  </si>
  <si>
    <t>ตกเบิก นายสาโรจน์ มีค.-เมย.61</t>
  </si>
  <si>
    <t>พี.394</t>
  </si>
  <si>
    <t>7 พค.61</t>
  </si>
  <si>
    <t>พี.395</t>
  </si>
  <si>
    <t>8พค.61</t>
  </si>
  <si>
    <t>นส.ธณัฐฐภร พรมดำ ลากออก 30 มีค.</t>
  </si>
  <si>
    <t>ผุสดี คืนเงินยืม ฎ.525</t>
  </si>
  <si>
    <t xml:space="preserve">    12.1 ค่าน้ำประปา</t>
  </si>
  <si>
    <t>เงินอุดหนุนภาคเรียน 1/61 (70%)</t>
  </si>
  <si>
    <t>15 พค.61</t>
  </si>
  <si>
    <t>ว.1861</t>
  </si>
  <si>
    <t>p.400-404</t>
  </si>
  <si>
    <t>เบิกเพื่อจ่าย  193 รร.</t>
  </si>
  <si>
    <t>ว. 1838</t>
  </si>
  <si>
    <t>ได้รับอนุมัติเงิน ครั้งที่ 2</t>
  </si>
  <si>
    <t>ว 1867</t>
  </si>
  <si>
    <t>ค่าเช่าบ้าน ครั้งที่ 2</t>
  </si>
  <si>
    <t>เบิกของ เมย..61</t>
  </si>
  <si>
    <t>ไอ.290</t>
  </si>
  <si>
    <t>ไอ.291</t>
  </si>
  <si>
    <t>ค่าวัสดุ 5 ส. ครั้ง 2</t>
  </si>
  <si>
    <t>ไอ.292</t>
  </si>
  <si>
    <t>ฎ.744</t>
  </si>
  <si>
    <t>ฎ.743</t>
  </si>
  <si>
    <t>เบิกเดือน เมย.61</t>
  </si>
  <si>
    <t>ฎ.745</t>
  </si>
  <si>
    <t>ค่าน้ำมัน รร.</t>
  </si>
  <si>
    <t>ไอ.299</t>
  </si>
  <si>
    <t>ไอ.295</t>
  </si>
  <si>
    <t>ค่าน้ำดื่ม เมย.61</t>
  </si>
  <si>
    <t>ไอ.298</t>
  </si>
  <si>
    <t>ซื้อเกียรติบัตน/ยกระดับ</t>
  </si>
  <si>
    <t>โครงการภาษาไทย</t>
  </si>
  <si>
    <t>ฎ.759</t>
  </si>
  <si>
    <t>ไปคืน รหัส 002</t>
  </si>
  <si>
    <t>ค่าเดินทางสุกันยา , นิสานารถ</t>
  </si>
  <si>
    <t>ไอ.296</t>
  </si>
  <si>
    <t>ไอ.297</t>
  </si>
  <si>
    <t>ค่าเอกสารอบรม</t>
  </si>
  <si>
    <t>ฎ.761</t>
  </si>
  <si>
    <t>ไอ.305</t>
  </si>
  <si>
    <t>ไอ.308</t>
  </si>
  <si>
    <t>ไอ.306</t>
  </si>
  <si>
    <t>ไอ.307</t>
  </si>
  <si>
    <t>ไอ.309</t>
  </si>
  <si>
    <t>ค่าทำเอกสารขับเคลื่อนแผนฯ</t>
  </si>
  <si>
    <t>ฎ.774</t>
  </si>
  <si>
    <t>ค่าน้ำมันรถ รร.</t>
  </si>
  <si>
    <t>ฎ.763</t>
  </si>
  <si>
    <t>ฎ.764</t>
  </si>
  <si>
    <t>ฎ.765</t>
  </si>
  <si>
    <t>เบิกของ พ.ค.61</t>
  </si>
  <si>
    <t>พี.410</t>
  </si>
  <si>
    <t>21 พค.61</t>
  </si>
  <si>
    <t>พี.415</t>
  </si>
  <si>
    <t>เบิกของ เมย.61 -พค.61</t>
  </si>
  <si>
    <t>พี.411</t>
  </si>
  <si>
    <t>พี.412</t>
  </si>
  <si>
    <t>พี.413</t>
  </si>
  <si>
    <t>พี.414</t>
  </si>
  <si>
    <t>18 พค.61</t>
  </si>
  <si>
    <t>ฎ.180</t>
  </si>
  <si>
    <t>ฎ.167</t>
  </si>
  <si>
    <t>เบิกของ พย.60 /cat .net</t>
  </si>
  <si>
    <t>ค่าเช่าสัญญาณ Net เมย.61</t>
  </si>
  <si>
    <t>ตัดไปค่าไฟฟ้า</t>
  </si>
  <si>
    <t xml:space="preserve">   รับงบเพิ่ม ครั้งที่ 2</t>
  </si>
  <si>
    <t xml:space="preserve"> รับจากเบี้ยเลี้ยง</t>
  </si>
  <si>
    <t xml:space="preserve">   รับงบเพิ่ม ครั้งที่ 1</t>
  </si>
  <si>
    <t>เบิกของ ธค.60/ทีโฮที</t>
  </si>
  <si>
    <t>เบิก ทีโอที  กพ.61</t>
  </si>
  <si>
    <t>24 แมย.61</t>
  </si>
  <si>
    <t>ค่า เน็ต  มีค.61</t>
  </si>
  <si>
    <t xml:space="preserve"> โอนไปงบประจำ ครั้งที่ 2 (5 แสน)</t>
  </si>
  <si>
    <t>22 พค.61</t>
  </si>
  <si>
    <t>ว 2005</t>
  </si>
  <si>
    <t>ไอ.315</t>
  </si>
  <si>
    <t>ค่าจ้างเหมารถ</t>
  </si>
  <si>
    <t>ไอ.314</t>
  </si>
  <si>
    <t>ไอ.313</t>
  </si>
  <si>
    <t>ฎ.797</t>
  </si>
  <si>
    <t>ฎ.793</t>
  </si>
  <si>
    <t xml:space="preserve">                                            รวมเบิก</t>
  </si>
  <si>
    <t>ฎ.785</t>
  </si>
  <si>
    <t>เบิก มีค. - พค.61</t>
  </si>
  <si>
    <t>พี.421</t>
  </si>
  <si>
    <t>เบิกของ พค.61</t>
  </si>
  <si>
    <t>พี.422</t>
  </si>
  <si>
    <t>เบิกของ เมย.61-พค.61</t>
  </si>
  <si>
    <t>พี.423</t>
  </si>
  <si>
    <t xml:space="preserve"> - ร.ร.อนุบาลบึงสามพัน</t>
  </si>
  <si>
    <t>1. รร.หนองบัวทอง</t>
  </si>
  <si>
    <t>2. รร.บ้านซับน้อย</t>
  </si>
  <si>
    <t>3. รร.หนองบัวขาว</t>
  </si>
  <si>
    <t>4. รร.บ้านซับอีลุม</t>
  </si>
  <si>
    <t>23 พค.61</t>
  </si>
  <si>
    <t>ว.2063</t>
  </si>
  <si>
    <t>ค่าเดินทาง+เบี้ยเลี้ยง ประชุม PISA</t>
  </si>
  <si>
    <t>24 พค.61</t>
  </si>
  <si>
    <t>ฎ.803</t>
  </si>
  <si>
    <t>เงินยืม อนวัฒน์</t>
  </si>
  <si>
    <t>ฎ.801</t>
  </si>
  <si>
    <t>เงินยืม ประชา</t>
  </si>
  <si>
    <t>ฎ.804</t>
  </si>
  <si>
    <t>ฎ.805</t>
  </si>
  <si>
    <t>ฎ.807</t>
  </si>
  <si>
    <t>ค่าเดินทาง รัชนี</t>
  </si>
  <si>
    <t>ค่าเดินทาง นิเทศ รร.  22 ราย</t>
  </si>
  <si>
    <t xml:space="preserve">   อ.วิเชียรบุรี</t>
  </si>
  <si>
    <t>ชุมชนโคกปรง</t>
  </si>
  <si>
    <t>กระทุมทองประชาสรรค์</t>
  </si>
  <si>
    <t>แสงมณีวิทยา</t>
  </si>
  <si>
    <t>อนุบาลวัดในเรืงอศรีฯ</t>
  </si>
  <si>
    <t>เนินสะอาด</t>
  </si>
  <si>
    <t xml:space="preserve">   อ.หนองไผ่</t>
  </si>
  <si>
    <t>สันเจริญโป่งสะทอน</t>
  </si>
  <si>
    <t>เนินคนธา</t>
  </si>
  <si>
    <t>ท่าสวาย</t>
  </si>
  <si>
    <t>ไรขอนยางขวาง</t>
  </si>
  <si>
    <t>ท่าแดง</t>
  </si>
  <si>
    <t>นาทุ่ง</t>
  </si>
  <si>
    <t>นาเฉลียงใต้</t>
  </si>
  <si>
    <t>คลองกรวด</t>
  </si>
  <si>
    <t>บ่อไทย</t>
  </si>
  <si>
    <t>ตีบใต้</t>
  </si>
  <si>
    <t>นาวังแหน</t>
  </si>
  <si>
    <t>โคกเจริญ</t>
  </si>
  <si>
    <t>ซับกระถินทอง</t>
  </si>
  <si>
    <t>ไร่เหนือ</t>
  </si>
  <si>
    <t>เนินมะค่า</t>
  </si>
  <si>
    <t>วังอ่าง</t>
  </si>
  <si>
    <t>ลำตาเณร</t>
  </si>
  <si>
    <t>โคกคงสมโภชน์</t>
  </si>
  <si>
    <t>คลองกระโบน</t>
  </si>
  <si>
    <t>เนินสวรรค์</t>
  </si>
  <si>
    <t>เพชรละคร</t>
  </si>
  <si>
    <t>สระเกษ</t>
  </si>
  <si>
    <t>ซับตะเคียนทอง</t>
  </si>
  <si>
    <t>กม.30</t>
  </si>
  <si>
    <t>ปากตก</t>
  </si>
  <si>
    <t>วังเหว</t>
  </si>
  <si>
    <t>บ้านนาเฉลียง</t>
  </si>
  <si>
    <t>วังท่าดี</t>
  </si>
  <si>
    <t>วังโบสถ์</t>
  </si>
  <si>
    <t>ตะกุดงาม</t>
  </si>
  <si>
    <t>โคกสง่า-นาข้าวดอ</t>
  </si>
  <si>
    <t>คลองตะพานหิน</t>
  </si>
  <si>
    <t>พงษ์เพชรอนุสรณ์</t>
  </si>
  <si>
    <t>กม.35</t>
  </si>
  <si>
    <t>ห้วยโป่งไผ่ขวาง</t>
  </si>
  <si>
    <t>คลองกระจังวังไทร</t>
  </si>
  <si>
    <t xml:space="preserve">   อ.ศรีเทพ</t>
  </si>
  <si>
    <t>หนองสรวง</t>
  </si>
  <si>
    <t>เกาะแก้ว</t>
  </si>
  <si>
    <t>คลองดู่</t>
  </si>
  <si>
    <t>วังขอน</t>
  </si>
  <si>
    <t>ลำตะคร้อ</t>
  </si>
  <si>
    <t xml:space="preserve">   อ.บึงสามพัน</t>
  </si>
  <si>
    <t>โคกกรวด</t>
  </si>
  <si>
    <t>ซับบอน</t>
  </si>
  <si>
    <t>หนองพลวง</t>
  </si>
  <si>
    <t>โคกสะอาด</t>
  </si>
  <si>
    <t>ซับไม้แดง</t>
  </si>
  <si>
    <t>อนุบาลบึงฯ</t>
  </si>
  <si>
    <t>พญาวัง</t>
  </si>
  <si>
    <t>ซับสามีคคี</t>
  </si>
  <si>
    <t>เนินสมบูรณ์</t>
  </si>
  <si>
    <t>ชุมชนวังพิกุล</t>
  </si>
  <si>
    <t>โป่งบุญเจริญ</t>
  </si>
  <si>
    <t>ศรีมงคล</t>
  </si>
  <si>
    <t>พนมเพชร</t>
  </si>
  <si>
    <t>เขาพลวง</t>
  </si>
  <si>
    <t>วังไลย์</t>
  </si>
  <si>
    <t>หนองแจง</t>
  </si>
  <si>
    <t>หนองชุมแสง</t>
  </si>
  <si>
    <t>ซับสำราญเหนือ</t>
  </si>
  <si>
    <t>คลองตะคร้อ</t>
  </si>
  <si>
    <t>ไอ.320</t>
  </si>
  <si>
    <t>ไอ.321</t>
  </si>
  <si>
    <t>28 พค.61</t>
  </si>
  <si>
    <t>ไอ.319</t>
  </si>
  <si>
    <t>28พค.61</t>
  </si>
  <si>
    <t>ไอ.317</t>
  </si>
  <si>
    <t>ไอ.318</t>
  </si>
  <si>
    <t>ไอ.322</t>
  </si>
  <si>
    <t>ฎ.815</t>
  </si>
  <si>
    <t>ฎ.814</t>
  </si>
  <si>
    <t>ค่าเดินทางประชุมแผนบูรณาการความร่วมมือระบบกลไกฯ</t>
  </si>
  <si>
    <t>31 พค.61</t>
  </si>
  <si>
    <t>ว 2175</t>
  </si>
  <si>
    <t>ว 2152</t>
  </si>
  <si>
    <t>ค่าใช้จ่ายตรวจประเมินผลงานทางวิชาการ</t>
  </si>
  <si>
    <t>ค่าจ้างครูพี่เลี้ยงเด็กพิการ ค.1</t>
  </si>
  <si>
    <t>ค่าจ้างครูพี่เลี้ยงเด็กพิการ ค.2</t>
  </si>
  <si>
    <t>ว 2200</t>
  </si>
  <si>
    <t>ว 2114</t>
  </si>
  <si>
    <t>ค่าพาหนะประชุมการประชาสัมพันธ์ยุคดิจิตัล</t>
  </si>
  <si>
    <t>จุฑารัตน์</t>
  </si>
  <si>
    <t>1 มิย.61</t>
  </si>
  <si>
    <t>ว 2220</t>
  </si>
  <si>
    <t>คชจ.ระบบดูแลช่วยเหลือคุ้มครองนักเรียน</t>
  </si>
  <si>
    <t>ว 2251</t>
  </si>
  <si>
    <t>คชจ.สำนักงานเขตพื้นที่การศึกษาสุจริต</t>
  </si>
  <si>
    <t>ประชาคืนเงิน ฎ.801</t>
  </si>
  <si>
    <t>4 มิย.61</t>
  </si>
  <si>
    <t>ว 2263</t>
  </si>
  <si>
    <t>กิจกรรมต้านภัยยาเสพติด</t>
  </si>
  <si>
    <t>ว 2260</t>
  </si>
  <si>
    <t>ศน.แอนคืนเงินสด</t>
  </si>
  <si>
    <t>รร.บ้านนาเฉลียง</t>
  </si>
  <si>
    <t>ฎ.824</t>
  </si>
  <si>
    <t>ฎ.825</t>
  </si>
  <si>
    <t>ค่าซ่อมรถ ร.ร.</t>
  </si>
  <si>
    <t>ฎ.823</t>
  </si>
  <si>
    <t>ฎ.826</t>
  </si>
  <si>
    <t>ค่าเก็บขยะ</t>
  </si>
  <si>
    <t>คชจ.ประชุม ชาติ</t>
  </si>
  <si>
    <t>ไอ.326</t>
  </si>
  <si>
    <t>ไอ.327</t>
  </si>
  <si>
    <t>ซ่อมประตูห้องน้ำหญิง</t>
  </si>
  <si>
    <t>ไอ.328</t>
  </si>
  <si>
    <t>17 พค.61</t>
  </si>
  <si>
    <t>ว 1866</t>
  </si>
  <si>
    <t>คชจ.อบรมทางไกลดาวเทียม New DLTV</t>
  </si>
  <si>
    <t>ว 1887</t>
  </si>
  <si>
    <t>โครงการโรงเรียนสุจริต "ป้องกันการทุจริต"</t>
  </si>
  <si>
    <t>ฎ.840</t>
  </si>
  <si>
    <t>คชจ.ประชุม  ร รร.</t>
  </si>
  <si>
    <t>ค่าเดินทาง นิเทศ รร. 17 ราย</t>
  </si>
  <si>
    <t>ฎ.841</t>
  </si>
  <si>
    <t>ไอ.329</t>
  </si>
  <si>
    <t>ไอ.331</t>
  </si>
  <si>
    <t>ไอ.332</t>
  </si>
  <si>
    <t>5 มิย.61</t>
  </si>
  <si>
    <t>ไอ.333</t>
  </si>
  <si>
    <t>4 มมิย.61</t>
  </si>
  <si>
    <t>ไอ.334</t>
  </si>
  <si>
    <t>ซ่อมหลังคาห้อง ผอ.เดิม</t>
  </si>
  <si>
    <t>ไอ.335</t>
  </si>
  <si>
    <t>ค่าวัสดุ ภาษาไทย</t>
  </si>
  <si>
    <t>ไอ.336</t>
  </si>
  <si>
    <t>ไอ.337</t>
  </si>
  <si>
    <t>ไอ.338</t>
  </si>
  <si>
    <t>ช่อมรถ 3689 พช.</t>
  </si>
  <si>
    <t>ไอ.339</t>
  </si>
  <si>
    <t>ไอ.340</t>
  </si>
  <si>
    <t>ถ่ายเอกสาร ITA</t>
  </si>
  <si>
    <t>ค่าน้ำดื่ม พค.61</t>
  </si>
  <si>
    <t>ฎ.845</t>
  </si>
  <si>
    <t>ไอ.342</t>
  </si>
  <si>
    <t>ไอ.343</t>
  </si>
  <si>
    <t>ไอ.344</t>
  </si>
  <si>
    <t>ไอ.345</t>
  </si>
  <si>
    <t>ไอ.346</t>
  </si>
  <si>
    <t>ค่าวัสดุ รร.กม.35</t>
  </si>
  <si>
    <t>6 มิย.61</t>
  </si>
  <si>
    <t>ฎ.851</t>
  </si>
  <si>
    <t>ค่าเดินทาง ครู 9 ราย</t>
  </si>
  <si>
    <t>ฎ.852</t>
  </si>
  <si>
    <t>ไอ.349</t>
  </si>
  <si>
    <t>6 มสิย.61</t>
  </si>
  <si>
    <t>เบิก เมย. - พค.61</t>
  </si>
  <si>
    <t>8 มิย.61</t>
  </si>
  <si>
    <t>ไอ.352</t>
  </si>
  <si>
    <t>กวางคืนเงินสด ฎ.804</t>
  </si>
  <si>
    <t>13 มิย.61</t>
  </si>
  <si>
    <t>ไอ.353</t>
  </si>
  <si>
    <t>ถ่ายเอกสารประชุม</t>
  </si>
  <si>
    <t>ถ่ายเอกสาร วาระประชุม</t>
  </si>
  <si>
    <t>ไอ.354</t>
  </si>
  <si>
    <t>ไอ.355</t>
  </si>
  <si>
    <t>ไอ.356</t>
  </si>
  <si>
    <t>ไอ.455</t>
  </si>
  <si>
    <t>เบิก ของ พค.61</t>
  </si>
  <si>
    <t>12 มิย.61</t>
  </si>
  <si>
    <t>ว.2312</t>
  </si>
  <si>
    <t>ค่าเดินทางประชุม รักษ์ภาษาไทย</t>
  </si>
  <si>
    <t>14 มิย.61</t>
  </si>
  <si>
    <t>ว.2443</t>
  </si>
  <si>
    <t>ค่าเดินทางประชุมประเมินผลนักเรียน  (PISA)</t>
  </si>
  <si>
    <t>13มิย.61</t>
  </si>
  <si>
    <t>ไอ.357</t>
  </si>
  <si>
    <t>ไอ.358</t>
  </si>
  <si>
    <t>ไอ.359</t>
  </si>
  <si>
    <t>ไอ.360</t>
  </si>
  <si>
    <t>ค่าซ่อมแซมอาคารฯ  รร.แก่งหินปูน</t>
  </si>
  <si>
    <t>ไอ.361</t>
  </si>
  <si>
    <t>เบิกเงินค่าซ่อม</t>
  </si>
  <si>
    <t>พี.461</t>
  </si>
  <si>
    <t>เบิก มิย.61</t>
  </si>
  <si>
    <t>ไอ.365</t>
  </si>
  <si>
    <t>ไอ.366</t>
  </si>
  <si>
    <t>ไอ.367</t>
  </si>
  <si>
    <t>ไอ.368</t>
  </si>
  <si>
    <t>พี.462</t>
  </si>
  <si>
    <t>ประชุมยกย่องเชิดชูเกียรติ</t>
  </si>
  <si>
    <t>ประชุมฯ  เครื่องราชอิสริยาภรณ์</t>
  </si>
  <si>
    <t>15 มิย.61</t>
  </si>
  <si>
    <t>ว 2459</t>
  </si>
  <si>
    <t>ค่าเดินทางประชุมจัดกิจกรรมโดยใช้หนังสือพระราชนิพนธ์ฯ</t>
  </si>
  <si>
    <t>ฎ.892</t>
  </si>
  <si>
    <t>ค่าเดินทาง 4 ราย สุระศักดิ์,ธนรันต์</t>
  </si>
  <si>
    <t>ฎ.891</t>
  </si>
  <si>
    <t>โทร AIS พค.61 มือถือ</t>
  </si>
  <si>
    <t>ฎ.894</t>
  </si>
  <si>
    <t>ฎ.893</t>
  </si>
  <si>
    <t>เบิกเดือน พค.61</t>
  </si>
  <si>
    <t>18 มิย.61</t>
  </si>
  <si>
    <t>พี.472</t>
  </si>
  <si>
    <t>18 มยิ.61</t>
  </si>
  <si>
    <t>ไอ.372</t>
  </si>
  <si>
    <t>ไอ.373</t>
  </si>
  <si>
    <t>ไอ.374</t>
  </si>
  <si>
    <t>19 มิย.61</t>
  </si>
  <si>
    <t>20 มิย.61</t>
  </si>
  <si>
    <t>ว 2525</t>
  </si>
  <si>
    <t>โครงการระบบบัญชีการศึกษาพื้นฐาน</t>
  </si>
  <si>
    <t>ฎ.901</t>
  </si>
  <si>
    <t>ไอ.375</t>
  </si>
  <si>
    <t>ค่าเช่าสัญญาณ Net พค.61</t>
  </si>
  <si>
    <t>ไอ.376</t>
  </si>
  <si>
    <t>ไอ.377</t>
  </si>
  <si>
    <t>ค่าโล่ห์รางวัล ยกระดับ</t>
  </si>
  <si>
    <t>ฎ.905</t>
  </si>
  <si>
    <t>คชจ.ประชุม ชาติ รับคณะ ศน.</t>
  </si>
  <si>
    <t>ฎ.906</t>
  </si>
  <si>
    <t>คชจ.ในการประชุม ความโปร่งใส</t>
  </si>
  <si>
    <t>พี.476</t>
  </si>
  <si>
    <t>เบิกของมิย.61</t>
  </si>
  <si>
    <t>พี.477</t>
  </si>
  <si>
    <t>พี.478</t>
  </si>
  <si>
    <t>พี.479</t>
  </si>
  <si>
    <t>พี.480</t>
  </si>
  <si>
    <t>พี.485</t>
  </si>
  <si>
    <t>พี.481</t>
  </si>
  <si>
    <t>พี.482</t>
  </si>
  <si>
    <t>เดิม 95440.</t>
  </si>
  <si>
    <t>ฎ.918</t>
  </si>
  <si>
    <t>21 มิย.61</t>
  </si>
  <si>
    <t>22 มิย.61</t>
  </si>
  <si>
    <t>ฎ.920</t>
  </si>
  <si>
    <t>ฎ.919</t>
  </si>
  <si>
    <t>ฎ.921</t>
  </si>
  <si>
    <t xml:space="preserve">คชจ.ประชุม </t>
  </si>
  <si>
    <t>ฎ.922</t>
  </si>
  <si>
    <t>เงินยืม อ.วัชรี ทองปอ</t>
  </si>
  <si>
    <t>ฎ.923</t>
  </si>
  <si>
    <t>23 มิย.61</t>
  </si>
  <si>
    <t>ฎ.924</t>
  </si>
  <si>
    <t>ค่าเดินทาง ศน.วรรณ</t>
  </si>
  <si>
    <t xml:space="preserve">  ร.17043</t>
  </si>
  <si>
    <t>ว.2567</t>
  </si>
  <si>
    <t>โครงการวิจัย พัฒนานวัตกรรม แลกเป้า</t>
  </si>
  <si>
    <t>ศน.อารยา</t>
  </si>
  <si>
    <t xml:space="preserve">  ร.34002</t>
  </si>
  <si>
    <t>27 มิย.61</t>
  </si>
  <si>
    <t>ว 2675</t>
  </si>
  <si>
    <t>อบรมคูปองครู  ครั้งที่ 1</t>
  </si>
  <si>
    <t>ว 2664</t>
  </si>
  <si>
    <t>โครงการพัฒนาระบบกลไกการบริหาร</t>
  </si>
  <si>
    <t>พี.474</t>
  </si>
  <si>
    <t>26 มิย.61</t>
  </si>
  <si>
    <t>ฎ.935</t>
  </si>
  <si>
    <t>ฎ.936</t>
  </si>
  <si>
    <t xml:space="preserve">ค่าเดินทาง 4 ราย </t>
  </si>
  <si>
    <t>ฎ.930</t>
  </si>
  <si>
    <t>ฎ.931</t>
  </si>
  <si>
    <t>ค่าเดินทางครู</t>
  </si>
  <si>
    <t>ฎ.932</t>
  </si>
  <si>
    <t>เบิกค่าเดินทาง</t>
  </si>
  <si>
    <t>ฎ.929</t>
  </si>
  <si>
    <t>โอนเข้างบกลาง</t>
  </si>
  <si>
    <t>9มิย.61</t>
  </si>
  <si>
    <t>25 มิย.61</t>
  </si>
  <si>
    <t>คชจ.คณะกรรมการออกตรวจโครงการอาหารฯ</t>
  </si>
  <si>
    <t>เบิกเพิ่ม</t>
  </si>
  <si>
    <t>29 มิย.61</t>
  </si>
  <si>
    <t>ว .2687</t>
  </si>
  <si>
    <t>สำนักงานเขตพื้นที่คุณธรรม (องค์กรคุณธรรม)</t>
  </si>
  <si>
    <t>ว 2686</t>
  </si>
  <si>
    <t>27มิย.61</t>
  </si>
  <si>
    <t>ไอ.382</t>
  </si>
  <si>
    <t>ไอ.384</t>
  </si>
  <si>
    <t>28 มิย.61</t>
  </si>
  <si>
    <t>ไอ.386</t>
  </si>
  <si>
    <t>ไอ.387</t>
  </si>
  <si>
    <t>ค่าป้ายโฟม/ จัดดอกไม้</t>
  </si>
  <si>
    <t>ไอ.389</t>
  </si>
  <si>
    <t>จัดทำเอกสาร รายงานผล</t>
  </si>
  <si>
    <t>เบิกค่าไฟ เดือน พค.61</t>
  </si>
  <si>
    <t>ฎ.956</t>
  </si>
  <si>
    <t>ค่าเดินทาง ศน.สุปัญญา</t>
  </si>
  <si>
    <t>ค่าเดินทาง ศน.พัชรินทร์</t>
  </si>
  <si>
    <t>ศณ.ปัณณธร</t>
  </si>
  <si>
    <t>ศน.กัญจนา</t>
  </si>
  <si>
    <t>/ส่งเสริม</t>
  </si>
  <si>
    <t>ศนพัชรินทร์</t>
  </si>
  <si>
    <t>คชจ.ประชุม (หน.ชาติ)</t>
  </si>
  <si>
    <t>ค่าเดินทาง หน.ปาริชาติ</t>
  </si>
  <si>
    <t>เงินยืม ศน.ปัณณธร</t>
  </si>
  <si>
    <t>เบิกค่าเดินทาง ศน.</t>
  </si>
  <si>
    <t>เงินยืม ศน.พัชรินทร์</t>
  </si>
  <si>
    <t>นิเทศฯ</t>
  </si>
  <si>
    <t>ค่าเดินทาง ศน.วิลัยภรณ์</t>
  </si>
  <si>
    <t>เงินยืม ศน.วิลัยภรณ์</t>
  </si>
  <si>
    <t>ค่าเดินทาง ศน.ปาริชาติ</t>
  </si>
  <si>
    <t>ศน. เงินยืม ฎ.554</t>
  </si>
  <si>
    <t>เงินยืม จุฑารัตน์</t>
  </si>
  <si>
    <t>ค่าเดินทาง ธนิษฐา</t>
  </si>
  <si>
    <t>เงินยืม กานต์พิชชาภัทณ์</t>
  </si>
  <si>
    <t>เงินยืม ธนิษฐา</t>
  </si>
  <si>
    <t>เงินยืม พรเมษา</t>
  </si>
  <si>
    <t>วาตภัย</t>
  </si>
  <si>
    <t>15พค.61</t>
  </si>
  <si>
    <t>ฎ.719</t>
  </si>
  <si>
    <t>ร.ร.</t>
  </si>
  <si>
    <t>ฎ.857</t>
  </si>
  <si>
    <t>คชจ.ในการประชุม รับการประเมินมาตรฐาน</t>
  </si>
  <si>
    <t>ให้เอาไปตัด รหัส 0037</t>
  </si>
  <si>
    <t>3 กค.61</t>
  </si>
  <si>
    <t>ว 2737</t>
  </si>
  <si>
    <t>บ้านนักวิทยาศาสตร์ ประเทศไทย</t>
  </si>
  <si>
    <t>สื่อต่อต้านการทุจริต</t>
  </si>
  <si>
    <t>2 กค.61</t>
  </si>
  <si>
    <t>ไอ.390</t>
  </si>
  <si>
    <t>ไอ.391</t>
  </si>
  <si>
    <t>ค่าถ่ายเอกสารสารบรรณ</t>
  </si>
  <si>
    <t>ไอ.392</t>
  </si>
  <si>
    <t>ค่าเดินทาง ศน.วิลัยภรณ์/ปัณณธร</t>
  </si>
  <si>
    <t>ค่าเดินทาง ศน.พัชรินทร</t>
  </si>
  <si>
    <t>ค่าเดินทาง ศน.เสาภา</t>
  </si>
  <si>
    <t>ค่าเดินทาง ศน.ปัณณธร</t>
  </si>
  <si>
    <t>ค่าเดินทาง ศน.เสาวภา, อมรินทร์</t>
  </si>
  <si>
    <t>ค่าถ่ายเอกสาร แผนการนิเทศ</t>
  </si>
  <si>
    <t>ฎ.952</t>
  </si>
  <si>
    <t>เบิกค่าเดินทาง/  16 ราย</t>
  </si>
  <si>
    <t>เบิกค่าเดินทาง/  14 ราย</t>
  </si>
  <si>
    <t>ฎ.953</t>
  </si>
  <si>
    <t>เบิกค่าเดินทาง/  4 ราย</t>
  </si>
  <si>
    <t>ฎ.969</t>
  </si>
  <si>
    <t>ฎ.955</t>
  </si>
  <si>
    <t>เงินยืม หน.ปาริชาติ</t>
  </si>
  <si>
    <t>ฎ.957</t>
  </si>
  <si>
    <t>เงินยืมครู 8 ราย</t>
  </si>
  <si>
    <t>ฎ.958</t>
  </si>
  <si>
    <t>เงินยืมครู 9 ราย</t>
  </si>
  <si>
    <t>เงินยืมครู 2 ราย</t>
  </si>
  <si>
    <t>เงินยืมครู 5 ราย</t>
  </si>
  <si>
    <t>เงินยืมครู 6 ราย</t>
  </si>
  <si>
    <t>เงินยืมครู 12 ราย</t>
  </si>
  <si>
    <t>ฎ.966</t>
  </si>
  <si>
    <t>ฎ.965</t>
  </si>
  <si>
    <t>ฎ.962</t>
  </si>
  <si>
    <t>ฎ.963</t>
  </si>
  <si>
    <t>ฎ.961</t>
  </si>
  <si>
    <t>ไ.396</t>
  </si>
  <si>
    <t>เบิกค่าปรับปรุงฯ</t>
  </si>
  <si>
    <t>จัดซุ้ม ป้ายโฟม สติ๊กเกอร์</t>
  </si>
  <si>
    <t>ไอ.397</t>
  </si>
  <si>
    <t>เบิกค่าป้ายโฟม, สติ๊กเกอร์</t>
  </si>
  <si>
    <t>ฎ.968</t>
  </si>
  <si>
    <t>คชจ.ประชุม  ศน.อารยา</t>
  </si>
  <si>
    <t>ฎ.971</t>
  </si>
  <si>
    <t>ฎ.970</t>
  </si>
  <si>
    <t>4 กค.61</t>
  </si>
  <si>
    <t>ฎ.973</t>
  </si>
  <si>
    <t>เงินยืมครู  1 ราย</t>
  </si>
  <si>
    <t>ว .2779</t>
  </si>
  <si>
    <t>ขับเคลื่อน "ลดเวลาเรียน เพิ่มเวลารู้"</t>
  </si>
  <si>
    <t>ค่าโทรศัพท์</t>
  </si>
  <si>
    <t>เงินยืมครู  3 ราย</t>
  </si>
  <si>
    <t>ฎ.974</t>
  </si>
  <si>
    <t>5 กค.61</t>
  </si>
  <si>
    <t>เงินยืมครู  5 ราย</t>
  </si>
  <si>
    <t>เงินยืมครู  8 ราย</t>
  </si>
  <si>
    <t>ฎ.975</t>
  </si>
  <si>
    <t>ฎ.976</t>
  </si>
  <si>
    <t>เบิกเงินอบรมครู  10 ราย</t>
  </si>
  <si>
    <t>ฎ.977</t>
  </si>
  <si>
    <t>ฎ.978</t>
  </si>
  <si>
    <t>ฎ.979</t>
  </si>
  <si>
    <t>เบิกเงินอบรมครู  11 ราย</t>
  </si>
  <si>
    <t>เบิกเงินอบรมครู  3 ราย</t>
  </si>
  <si>
    <t>9 กค.61</t>
  </si>
  <si>
    <t>ฎ.1001</t>
  </si>
  <si>
    <t>ฎ.999</t>
  </si>
  <si>
    <t>เงินยืมครู  10 ราย</t>
  </si>
  <si>
    <t>เบิกเงินอบรมครู  4 ราย</t>
  </si>
  <si>
    <t>ฎ.1000</t>
  </si>
  <si>
    <t>10 กค.61</t>
  </si>
  <si>
    <t>ฎ.998</t>
  </si>
  <si>
    <t>ไอ.528</t>
  </si>
  <si>
    <t>เบิก ของ มิย.61</t>
  </si>
  <si>
    <t>ไอ.400</t>
  </si>
  <si>
    <t>ไอ.401</t>
  </si>
  <si>
    <t>ไทรทอง</t>
  </si>
  <si>
    <t>ไอ.403</t>
  </si>
  <si>
    <t xml:space="preserve">   รับงบเพิ่ม ครั้งที่ 3</t>
  </si>
  <si>
    <t>ตัดไปให้งบประจำ ครั้งที่ 3</t>
  </si>
  <si>
    <t>รับคืนมา(บล.)</t>
  </si>
  <si>
    <t>1 กค.61</t>
  </si>
  <si>
    <t>คืนไปค่าสาธารณู</t>
  </si>
  <si>
    <t>ซ่อมแอร์</t>
  </si>
  <si>
    <t>ค่าน้ำมัน</t>
  </si>
  <si>
    <t>ค่าซ่อมรถ</t>
  </si>
  <si>
    <t>ค่าเบี้ยเลี้ยง</t>
  </si>
  <si>
    <t>ซ่อมก่อสร้าง</t>
  </si>
  <si>
    <t>สาธารณู</t>
  </si>
  <si>
    <t>อัจฉรา</t>
  </si>
  <si>
    <t>11 กค.61</t>
  </si>
  <si>
    <t>ไอ.409</t>
  </si>
  <si>
    <t>เบิกของ มิย.61</t>
  </si>
  <si>
    <t>ไอ.410</t>
  </si>
  <si>
    <t>ไอ.412</t>
  </si>
  <si>
    <t>ไอ.415</t>
  </si>
  <si>
    <t>จ้างเหมารถตู้ 2 คัน</t>
  </si>
  <si>
    <t>จัดทำคู่มือ</t>
  </si>
  <si>
    <t>ป้ายไวนิล</t>
  </si>
  <si>
    <t>ไอ.413</t>
  </si>
  <si>
    <t>ค่าน้ำดื่ม มิย.61</t>
  </si>
  <si>
    <t>ไอ.414</t>
  </si>
  <si>
    <t>ไอ.416</t>
  </si>
  <si>
    <t>วัสดุประเมิน .1,3  (ศน.แอน)</t>
  </si>
  <si>
    <t>ไอ.406</t>
  </si>
  <si>
    <t>ไอ.407</t>
  </si>
  <si>
    <t>ไอ.417</t>
  </si>
  <si>
    <t>ไอ.408</t>
  </si>
  <si>
    <t>โครงการบริหารจัดการข้าราชการครูบุคลากรฯ</t>
  </si>
  <si>
    <t>12 กค.61</t>
  </si>
  <si>
    <t>ฎ.1021</t>
  </si>
  <si>
    <t>ฎ.1022</t>
  </si>
  <si>
    <t>คชจ.ประชุมเลื่อนฯ    อัมพร</t>
  </si>
  <si>
    <t>คชจ.ประชุมอัตรากำลัง   ปัทมาภรณ์</t>
  </si>
  <si>
    <t>โครการปลอดขยะ Zoro waste School   ปี61</t>
  </si>
  <si>
    <t>ฎ.1024</t>
  </si>
  <si>
    <t>ฎ.1023</t>
  </si>
  <si>
    <t>ครูขั้นวิกฤต ครั้งที่ 3</t>
  </si>
  <si>
    <t>ว.2881</t>
  </si>
  <si>
    <t>คัดเลือกนักเรียน/สถานศึกษา รับรางวัลพระราชทาน</t>
  </si>
  <si>
    <t>ว 2871</t>
  </si>
  <si>
    <t>ว 2897</t>
  </si>
  <si>
    <t>คชจ.นิเทศครูภาษาอังกฤษ (Boot Camp)</t>
  </si>
  <si>
    <t>ว 2905</t>
  </si>
  <si>
    <t>ค่าเดินทางประชุม ขับเคลื่อนจัดการเรียนรวม</t>
  </si>
  <si>
    <t>คืนเงินค่าเช่าบ้าน (รองวีระพล)</t>
  </si>
  <si>
    <t>13 กค.61</t>
  </si>
  <si>
    <t>ฎ.1032</t>
  </si>
  <si>
    <t>เบิก กค.61</t>
  </si>
  <si>
    <t>ฎ.1040</t>
  </si>
  <si>
    <t>ฎ.1041</t>
  </si>
  <si>
    <t>เบิกเดือน มิย.61</t>
  </si>
  <si>
    <t>ฎ.1042</t>
  </si>
  <si>
    <t>เบิกค่าไฟ เดือน มิย.61</t>
  </si>
  <si>
    <t>ค่าจัดทำพวงมาลา สมเด็จพระนารายณ์</t>
  </si>
  <si>
    <t>ไอ.418</t>
  </si>
  <si>
    <t>ไอ.419</t>
  </si>
  <si>
    <t>ไอ.420</t>
  </si>
  <si>
    <t>เปลี่ยนยางรถ 1317</t>
  </si>
  <si>
    <t>ไอ.421</t>
  </si>
  <si>
    <t>ฎ.1029</t>
  </si>
  <si>
    <t>ฎ.1030</t>
  </si>
  <si>
    <t>ฎ.1031</t>
  </si>
  <si>
    <t>เบิกเงินอบรมครู  2 ราย</t>
  </si>
  <si>
    <t>อบรมคูปองครู  ครั้งที่ 2</t>
  </si>
  <si>
    <t>ว 2942</t>
  </si>
  <si>
    <t>ฎ.1033</t>
  </si>
  <si>
    <t>เบิกเงินอบรมครู 1 ราย</t>
  </si>
  <si>
    <t>ไอ.425</t>
  </si>
  <si>
    <t>เบิกค่าเดินทางครู 1 ราย</t>
  </si>
  <si>
    <t>16 กค.61</t>
  </si>
  <si>
    <t>ฎ.1045</t>
  </si>
  <si>
    <t>ฎ.1046</t>
  </si>
  <si>
    <t>18 กค.61</t>
  </si>
  <si>
    <t>ฎ.1054</t>
  </si>
  <si>
    <t>เงินยืมครู  9 ราย</t>
  </si>
  <si>
    <t>ฎ.1055</t>
  </si>
  <si>
    <t>ฎ.1056</t>
  </si>
  <si>
    <t>ฎ.1057</t>
  </si>
  <si>
    <t>ฎ.1062</t>
  </si>
  <si>
    <t>17 กค.61</t>
  </si>
  <si>
    <t>ฎ.1050</t>
  </si>
  <si>
    <t>ฎ.1051</t>
  </si>
  <si>
    <t>เงินยืมครู     ราย</t>
  </si>
  <si>
    <t>เงินยืมครู 11 ราย</t>
  </si>
  <si>
    <t>ฎ.1058</t>
  </si>
  <si>
    <t>ฎ.1059</t>
  </si>
  <si>
    <t>ฎ.1060</t>
  </si>
  <si>
    <t>ฎ.1061</t>
  </si>
  <si>
    <t>เงินยืมครู 14 ราย</t>
  </si>
  <si>
    <t>เงินยืมครู 10 ราย</t>
  </si>
  <si>
    <t>เงินยืมครู 13 ราย</t>
  </si>
  <si>
    <t>เงินยืมครู 1 ราย</t>
  </si>
  <si>
    <t>ฎ.1064</t>
  </si>
  <si>
    <t>ฎ.1065</t>
  </si>
  <si>
    <t>ฎ.1066</t>
  </si>
  <si>
    <t>เงินยืมครู 3 ราย</t>
  </si>
  <si>
    <t>ฎ.1069</t>
  </si>
  <si>
    <t>19 กค.61</t>
  </si>
  <si>
    <t>ฎ.1070</t>
  </si>
  <si>
    <t>23 กค.61</t>
  </si>
  <si>
    <t>ฎ.1086</t>
  </si>
  <si>
    <t>ไอ.429</t>
  </si>
  <si>
    <t>ไอ.428</t>
  </si>
  <si>
    <t>ค่าย้ายแอร์ ห้อง ตสน.</t>
  </si>
  <si>
    <t>ไอ.430</t>
  </si>
  <si>
    <t>20 กค.61</t>
  </si>
  <si>
    <t>ไอ.433</t>
  </si>
  <si>
    <t>ค่าวัสดุ รร.อนุบาลฯ</t>
  </si>
  <si>
    <t>พี.579</t>
  </si>
  <si>
    <t>เบิกของ กค.61</t>
  </si>
  <si>
    <t>พี.580</t>
  </si>
  <si>
    <t>พี.581</t>
  </si>
  <si>
    <t>ฎ.1088</t>
  </si>
  <si>
    <t>ฎ.1089</t>
  </si>
  <si>
    <t>ฎ.1090</t>
  </si>
  <si>
    <t>พี.582</t>
  </si>
  <si>
    <t>พี.588</t>
  </si>
  <si>
    <t>พี.584</t>
  </si>
  <si>
    <t>พี.585</t>
  </si>
  <si>
    <t>พี.586</t>
  </si>
  <si>
    <t>ฎ.1067</t>
  </si>
  <si>
    <t>พี.578</t>
  </si>
  <si>
    <t>เหลือจัด</t>
  </si>
  <si>
    <t>จัดสรรให้ รร.</t>
  </si>
  <si>
    <t>กิจกรรมโรงเรียนเครือข่าย</t>
  </si>
  <si>
    <t>ว 3025</t>
  </si>
  <si>
    <t>ค่าเดินทางประชุมยกระดับ   (NT/O-net)</t>
  </si>
  <si>
    <t>ว. 2982</t>
  </si>
  <si>
    <t>ว 3012</t>
  </si>
  <si>
    <t>ซับอีลุม</t>
  </si>
  <si>
    <t>ซับน้อย</t>
  </si>
  <si>
    <t>คลองทราย</t>
  </si>
  <si>
    <t>ฟุบสะแก</t>
  </si>
  <si>
    <t>ซับสมบูรณ์</t>
  </si>
  <si>
    <t>โพทะเลประชาสรรค์</t>
  </si>
  <si>
    <t>กระทุ่มทองประชาสรรค์</t>
  </si>
  <si>
    <t>ท่าโรง</t>
  </si>
  <si>
    <t>อนุบาลวัดในฯ วิเชียรบุรี</t>
  </si>
  <si>
    <t>ทุ่งใหญ่</t>
  </si>
  <si>
    <t>โคกสำราญ</t>
  </si>
  <si>
    <t>ไทรงาม</t>
  </si>
  <si>
    <t>คลองบง</t>
  </si>
  <si>
    <t>ถ้ำมงคลชัย</t>
  </si>
  <si>
    <t>น้ำร้อน</t>
  </si>
  <si>
    <t>หนองสะแก</t>
  </si>
  <si>
    <t>หนองบัวขาว</t>
  </si>
  <si>
    <t>ใหม่วิไลวัลย์</t>
  </si>
  <si>
    <t>หนองโป่ง</t>
  </si>
  <si>
    <t>บึงกระจับ</t>
  </si>
  <si>
    <t>สามัคคีพัฒา</t>
  </si>
  <si>
    <t>ภูน้ำหยด</t>
  </si>
  <si>
    <t>รวมทรัพย์</t>
  </si>
  <si>
    <t>วังลึก</t>
  </si>
  <si>
    <t>เขาสูงราฏร์บำรุง</t>
  </si>
  <si>
    <t>ซับตะแบก</t>
  </si>
  <si>
    <t>ซับกระโซ่</t>
  </si>
  <si>
    <t>น้ำอ้อม</t>
  </si>
  <si>
    <t>วังน้อย</t>
  </si>
  <si>
    <t>ดาดอุดม</t>
  </si>
  <si>
    <t>ม่วงชุม         อ.ศรีเทพ</t>
  </si>
  <si>
    <t>เขาคลัง</t>
  </si>
  <si>
    <t>นาสวรรค์</t>
  </si>
  <si>
    <t>หนองสะแก่สี่</t>
  </si>
  <si>
    <t>หนองบัว</t>
  </si>
  <si>
    <t>เนินถาวร</t>
  </si>
  <si>
    <t>จัดสรร</t>
  </si>
  <si>
    <t>แควป่าสัก</t>
  </si>
  <si>
    <t>สันติธรรม</t>
  </si>
  <si>
    <t>ด่านไทรสามัคคี</t>
  </si>
  <si>
    <t>ศรีเทพน้อย</t>
  </si>
  <si>
    <t>หนองจอกวังกำแพง</t>
  </si>
  <si>
    <t>ร่องหอยพัฒนา</t>
  </si>
  <si>
    <t>วังขาม</t>
  </si>
  <si>
    <t>โคกหิน</t>
  </si>
  <si>
    <t>รังย้อย</t>
  </si>
  <si>
    <t>น้ำเขียว           อ.หนองไผ่</t>
  </si>
  <si>
    <t>กองทูล</t>
  </si>
  <si>
    <t>ท่าด้วง</t>
  </si>
  <si>
    <t>ห้วยตลาด</t>
  </si>
  <si>
    <t>ปางยาง</t>
  </si>
  <si>
    <t>หัวโตก</t>
  </si>
  <si>
    <t>บัววัฒนา</t>
  </si>
  <si>
    <t>ซับวารินทร์</t>
  </si>
  <si>
    <t>ซับชมภู</t>
  </si>
  <si>
    <t>ซับเดื่อ</t>
  </si>
  <si>
    <t>ชุมชนท่าเสา</t>
  </si>
  <si>
    <t>สระหมื่นเชียง</t>
  </si>
  <si>
    <t>โคกสง่านาข้าวดอ</t>
  </si>
  <si>
    <t>ลำพาด</t>
  </si>
  <si>
    <t>กันจุ              อ.บึงสามพัน</t>
  </si>
  <si>
    <t>ราษฎร์เจริญ</t>
  </si>
  <si>
    <t>ตะกรุดหิน</t>
  </si>
  <si>
    <t>ทรัพย์เกษตร</t>
  </si>
  <si>
    <t>วังปลา</t>
  </si>
  <si>
    <t>ซับสามัคคี</t>
  </si>
  <si>
    <t>ห้วยทราย</t>
  </si>
  <si>
    <t>ยางสาว</t>
  </si>
  <si>
    <t>ค่าเช่าสัญญาณ Net มิย.61</t>
  </si>
  <si>
    <t>ไอ.443</t>
  </si>
  <si>
    <t>23 กต.61</t>
  </si>
  <si>
    <t>ไอ.444</t>
  </si>
  <si>
    <t>ค่าถ่ายเอสการจัดทำแผนฯ</t>
  </si>
  <si>
    <t>จัดทำเอกสารรายงานผล</t>
  </si>
  <si>
    <t>ไอ.434</t>
  </si>
  <si>
    <t>ซ่อมคอมฯโน๊ตบุ๊ค</t>
  </si>
  <si>
    <t>ไอ.436</t>
  </si>
  <si>
    <t>ไอ.438</t>
  </si>
  <si>
    <t>ค่าจัดดอกไม้ ประชุมผู้บริหาร</t>
  </si>
  <si>
    <t>ไอ.439</t>
  </si>
  <si>
    <t>ค่าถ่ายเอกสาร ประชุมฯ</t>
  </si>
  <si>
    <t>ไอ.440</t>
  </si>
  <si>
    <t>ค่าจัดทำพวงมาลา สมเด็จพระนเรศวร</t>
  </si>
  <si>
    <t>ฎ.1106</t>
  </si>
  <si>
    <t>เบิกค่าอบรม  3 ราย</t>
  </si>
  <si>
    <t>เงินยืมครู 8  ราย</t>
  </si>
  <si>
    <t>เงินยืมครู  14  ราย</t>
  </si>
  <si>
    <t>เงินยืมครู  12  ราย</t>
  </si>
  <si>
    <t>เงินยืมครู  9  ราย</t>
  </si>
  <si>
    <t>ฎ.1108</t>
  </si>
  <si>
    <t>ฎ.1111</t>
  </si>
  <si>
    <t>ฎ.1112</t>
  </si>
  <si>
    <t>ฎ.1113</t>
  </si>
  <si>
    <t>ฎ.1114</t>
  </si>
  <si>
    <t>24 กค.61</t>
  </si>
  <si>
    <t>คืนเงิน 1 รร.</t>
  </si>
  <si>
    <t>25 กค.61</t>
  </si>
  <si>
    <t>ค่าวารสาร ปชส. ฉบับที่ 2</t>
  </si>
  <si>
    <t>เงินยืม นส.อภิรดี</t>
  </si>
  <si>
    <t>wv.447</t>
  </si>
  <si>
    <t>ไอ.450</t>
  </si>
  <si>
    <t>ค่าจัดทำเอกสารอบรม</t>
  </si>
  <si>
    <t>26 กค.61</t>
  </si>
  <si>
    <t>โครงกานสานสัมพันธ์-เพิ่มพลังสามัคคีฯ</t>
  </si>
  <si>
    <t>31 กค.61</t>
  </si>
  <si>
    <t>ฎ.1122</t>
  </si>
  <si>
    <t>ไอ.437</t>
  </si>
  <si>
    <t>ถ่ายเอกสารคัดเลือกครูผู้สอน</t>
  </si>
  <si>
    <t xml:space="preserve">ณ  วันที่  31  กรกฎาคม  2561               </t>
  </si>
  <si>
    <t xml:space="preserve">ณ  วันที่  31    กรกฎาคม  2561               </t>
  </si>
  <si>
    <t xml:space="preserve">ณ  วันที่  31  กรกฎาคม   2561              </t>
  </si>
  <si>
    <t>ธนิษฐา  คืนเงินยืม ฎ.727</t>
  </si>
  <si>
    <t>พรเมษา คืนเงินยืม ฎ.901</t>
  </si>
  <si>
    <t>รับคืนเงินยืม  13 ราย</t>
  </si>
  <si>
    <t>รับคืนเงินยืม  5 ราย</t>
  </si>
  <si>
    <t>รับคืนเงินยืม  6 ราย</t>
  </si>
  <si>
    <t>รับคืนเงินยืม  3 ราย</t>
  </si>
  <si>
    <t>รับคืนเงินยืม  21 ราย</t>
  </si>
  <si>
    <t>รับคืนเงินยืม  2 ราย</t>
  </si>
  <si>
    <t>ว. 3134</t>
  </si>
  <si>
    <t>พระเทพรัตนราชสุดา</t>
  </si>
  <si>
    <t>ค่าเดินทางประชุม การใช้สื่อ60 พรรษา  สมเด็จ</t>
  </si>
  <si>
    <t>ค่าใช้จ่ายพัฒนานักเรียนเป้าหมายการสอบ PISA 2018</t>
  </si>
  <si>
    <t>ว.. 3134</t>
  </si>
  <si>
    <t>โครงการอบราสร้างเว็บไซต์ ระบบออนไลน์</t>
  </si>
  <si>
    <t>ลภัสลดา</t>
  </si>
  <si>
    <t xml:space="preserve">             คืนงบกลาง</t>
  </si>
  <si>
    <t xml:space="preserve">    กันค่าน้ำดื่ม 3 อ. </t>
  </si>
  <si>
    <t xml:space="preserve">      คืนเข้างบกลาง</t>
  </si>
  <si>
    <t>6 สค.61</t>
  </si>
  <si>
    <t>ฎ.1148</t>
  </si>
  <si>
    <t>ค่าพาหนะ  ภาคเรียน 1/61  ครั้งที่ 1 + เพิ่มเติม</t>
  </si>
  <si>
    <t xml:space="preserve">      เหลือจากจัดสรร ภาคที่ 2/60 .</t>
  </si>
  <si>
    <t>ฎ.1143</t>
  </si>
  <si>
    <t>เบิกค่าอบรม  6 ราย</t>
  </si>
  <si>
    <t>ฎ.1150</t>
  </si>
  <si>
    <t>7 สค.61</t>
  </si>
  <si>
    <t>3 สค.61</t>
  </si>
  <si>
    <t>ฎ.1123</t>
  </si>
  <si>
    <t>ฎ.1124</t>
  </si>
  <si>
    <t>ฎ.1125</t>
  </si>
  <si>
    <t>ฎ.1126</t>
  </si>
  <si>
    <t>ฎ.1127</t>
  </si>
  <si>
    <t>ฎ.1133</t>
  </si>
  <si>
    <t>ฎ.1134</t>
  </si>
  <si>
    <t>ฎ.1135</t>
  </si>
  <si>
    <t>ฎ.1136</t>
  </si>
  <si>
    <t>เงินยืมครู 16 ราย</t>
  </si>
  <si>
    <t>1 สค.61</t>
  </si>
  <si>
    <t>เงินยืมครู 17 ราย</t>
  </si>
  <si>
    <t>ว 3294</t>
  </si>
  <si>
    <t>งบแลกเป้า การเรียนการสอนปฐมวัย</t>
  </si>
  <si>
    <t xml:space="preserve">ณ  วันที่  31  สิงหาคม  2561               </t>
  </si>
  <si>
    <t>ศน.รังสิมา</t>
  </si>
  <si>
    <t>ฎ.1128</t>
  </si>
  <si>
    <t>โทร AIS มิย.61 มือถือ</t>
  </si>
  <si>
    <t>ไอ.452</t>
  </si>
  <si>
    <t>ค่าซ่อมแอร์</t>
  </si>
  <si>
    <t>ฎ.1141</t>
  </si>
  <si>
    <t>ฎ.1142</t>
  </si>
  <si>
    <t>เงินยืม ศน.ปาริชาติ</t>
  </si>
  <si>
    <t>เงินยืม ศน.ปิยวรรณ์</t>
  </si>
  <si>
    <t>ฎ.1144</t>
  </si>
  <si>
    <t>ฎ.1146</t>
  </si>
  <si>
    <t>เงินยืม กานต์พิชชาฯ</t>
  </si>
  <si>
    <t>ฎ.1157</t>
  </si>
  <si>
    <t>เงินยืมคูปองครู  15  ราย</t>
  </si>
  <si>
    <t>ฎ.1158</t>
  </si>
  <si>
    <t>ฎ.1160</t>
  </si>
  <si>
    <t>เงินยืมคูปองครู  11  ราย</t>
  </si>
  <si>
    <t>ฎ.1161</t>
  </si>
  <si>
    <t>เงินยืมคูปองครู  3  ราย</t>
  </si>
  <si>
    <t>เบิกค่าอบรมครู  6 ราย</t>
  </si>
  <si>
    <t>ฎ.1171</t>
  </si>
  <si>
    <t>ฎ.1172</t>
  </si>
  <si>
    <t>ฎ.1173</t>
  </si>
  <si>
    <t>8 สค.61</t>
  </si>
  <si>
    <t>ค่าน้ำดื่ม กค.61</t>
  </si>
  <si>
    <t>ฎ.1174</t>
  </si>
  <si>
    <t>ปวงอร</t>
  </si>
  <si>
    <t>ฎ.1175</t>
  </si>
  <si>
    <t>9 สค.61</t>
  </si>
  <si>
    <t>ฎ.1176</t>
  </si>
  <si>
    <t>เบิกอบรมคูปอง ครู 7 ราย</t>
  </si>
  <si>
    <t>ฎ.1184</t>
  </si>
  <si>
    <t>เบิกค่าไฟ เดือน กค.61</t>
  </si>
  <si>
    <t>ฎ.1183</t>
  </si>
  <si>
    <t>ฎ.1181</t>
  </si>
  <si>
    <t>ฎ.1180</t>
  </si>
  <si>
    <t>ฎ.1179</t>
  </si>
  <si>
    <t>ฎ.1177</t>
  </si>
  <si>
    <t>ซักผ้าคลุมโต๊ะ</t>
  </si>
  <si>
    <t>ฎ.1178</t>
  </si>
  <si>
    <t>ค่าวัสดุแห่เทียน</t>
  </si>
  <si>
    <t>ฎ.1167</t>
  </si>
  <si>
    <t>ฎ.1185</t>
  </si>
  <si>
    <t>10 l8.61</t>
  </si>
  <si>
    <t>เงินยืม นส.พรรณทิพย์</t>
  </si>
  <si>
    <t xml:space="preserve">  (เบิกในงบกลางไปแล้ว  10,000.- )</t>
  </si>
  <si>
    <t>10 สค.61</t>
  </si>
  <si>
    <t>ว 3399</t>
  </si>
  <si>
    <t>ค่าจัดทำสารคดีเชิดชูเกียรติครูสายงานสอน ครูดี ศรี สพฐ.</t>
  </si>
  <si>
    <t>ฎ.1182</t>
  </si>
  <si>
    <t>ซื้อต้นไม้</t>
  </si>
  <si>
    <t>ว 3387</t>
  </si>
  <si>
    <t>ค่าเดินทางประชุมเปิดศักราชใหม่การประกันคุณภาพฯ</t>
  </si>
  <si>
    <t>ว 3364</t>
  </si>
  <si>
    <t>ค่าเดินทางประชุมสื่อการสอน โปรแกรมมิ่งใน ร.ร.</t>
  </si>
  <si>
    <t>ยอด 129,310</t>
  </si>
  <si>
    <t>โครงการรวมพลังยกระดับเด็กไทย อ่านเขียน 100</t>
  </si>
  <si>
    <t>ได้รับอนุมัติเงิน ครั้งที่ 1</t>
  </si>
  <si>
    <t>ฎ.1191</t>
  </si>
  <si>
    <t>เบิกค่าอบรมครู  3 ราย</t>
  </si>
  <si>
    <t>ฎ.1189</t>
  </si>
  <si>
    <t>ฎ.1190</t>
  </si>
  <si>
    <t>ฎ.1188</t>
  </si>
  <si>
    <t>15 สค.61</t>
  </si>
  <si>
    <t>ฎ.1193</t>
  </si>
  <si>
    <t>ฎ.1195</t>
  </si>
  <si>
    <t>เงินยืมคูปองครู 9 ราย</t>
  </si>
  <si>
    <t>ฎ.1196</t>
  </si>
  <si>
    <t>16 สค.61</t>
  </si>
  <si>
    <t>ฎ.1194</t>
  </si>
  <si>
    <t>I.464</t>
  </si>
  <si>
    <t xml:space="preserve">ค่าวัสดุ </t>
  </si>
  <si>
    <t>ไอ.465</t>
  </si>
  <si>
    <t>ไอ.466</t>
  </si>
  <si>
    <t>ถ่ายเอกสารโครงงานวิทย์ฯ</t>
  </si>
  <si>
    <t>ไอ.467</t>
  </si>
  <si>
    <t>ไอ.468</t>
  </si>
  <si>
    <t>ถ่ายเอกสารสร้างความเข้มแข็งฯ</t>
  </si>
  <si>
    <t>ค่าวัสดุฯ</t>
  </si>
  <si>
    <t>ไอ.469</t>
  </si>
  <si>
    <t>ค่าวัสดุตกแต่งฯ วันเฉลิม</t>
  </si>
  <si>
    <t>ไอ.470</t>
  </si>
  <si>
    <t>ไอ.471</t>
  </si>
  <si>
    <t>ไอ.472</t>
  </si>
  <si>
    <t>ไอ.473</t>
  </si>
  <si>
    <t>15 ส8.61</t>
  </si>
  <si>
    <t>ค่าวัสดุสอนฯ</t>
  </si>
  <si>
    <t>ไอ.474</t>
  </si>
  <si>
    <t>ไอ.475</t>
  </si>
  <si>
    <t>ไอ.476</t>
  </si>
  <si>
    <t>ค่าถ่ายเอกสารครูสดุดี</t>
  </si>
  <si>
    <t>ฎ.1213</t>
  </si>
  <si>
    <t>เงินยืม นส.ชารินี</t>
  </si>
  <si>
    <t>ฎ.1212</t>
  </si>
  <si>
    <t>เงินยืม ธนรัตน์</t>
  </si>
  <si>
    <t>ฎ.1214</t>
  </si>
  <si>
    <t>ฎ.1215</t>
  </si>
  <si>
    <t>พี.668</t>
  </si>
  <si>
    <t>เบิก ของ กค.61</t>
  </si>
  <si>
    <t xml:space="preserve">    ค่าจ้างเหมารถฯ</t>
  </si>
  <si>
    <t xml:space="preserve">    ค่าป้ายไวนิลฯ</t>
  </si>
  <si>
    <t>เงินยืม ศน.รังสิมา</t>
  </si>
  <si>
    <t>14 สค.61</t>
  </si>
  <si>
    <t>ฎ.1137</t>
  </si>
  <si>
    <t>ฎ.1138</t>
  </si>
  <si>
    <t xml:space="preserve">  1. รร.บ้านวังไผ่</t>
  </si>
  <si>
    <t xml:space="preserve">    ค่าป้ายไวนิล คุณธรรมฯ</t>
  </si>
  <si>
    <t xml:space="preserve">   ค่าจ้างถ่ายเอกสารฯ</t>
  </si>
  <si>
    <t xml:space="preserve">   -ค่าวัสดุอ่านออกฯ</t>
  </si>
  <si>
    <t xml:space="preserve">   -ค่าจัดทำเอกสารฯ</t>
  </si>
  <si>
    <t xml:space="preserve"> -ค่าวัสดุ</t>
  </si>
  <si>
    <t xml:space="preserve">  -จัดซื้อหนังสือฯ</t>
  </si>
  <si>
    <t xml:space="preserve"> - ทำรูปเล่มรายงาน</t>
  </si>
  <si>
    <t xml:space="preserve">  -ค่าน้ำมัน เดือน กค.61</t>
  </si>
  <si>
    <t xml:space="preserve"> -คืนเงินยืม ฎ.1144</t>
  </si>
  <si>
    <t xml:space="preserve">   -คืนเงินยืม ฎ.1141</t>
  </si>
  <si>
    <t>โครงการ พัฒนาทักษะฯ (อัมพวา)</t>
  </si>
  <si>
    <t xml:space="preserve">    ขอใช้เงิน สภากาแฟ11.ค  ประชุมผอ.1 ค.</t>
  </si>
  <si>
    <t>ศนปาริชาติ/</t>
  </si>
  <si>
    <t xml:space="preserve"> -รร.กม.35</t>
  </si>
  <si>
    <t xml:space="preserve"> -รร.พุเตย</t>
  </si>
  <si>
    <t>1. รร.ชุมชนท่าเสา</t>
  </si>
  <si>
    <t>2. รร.บ้านโคกตะขบ</t>
  </si>
  <si>
    <t>3. รร.โพทะเลประชาสรรค์</t>
  </si>
  <si>
    <t>4. รร.วัลภานุสรณ์</t>
  </si>
  <si>
    <t>5. รร.บ้านพระที่นั่ง</t>
  </si>
  <si>
    <t>6. รร.กระทุ่มทองประชาสรรค์</t>
  </si>
  <si>
    <t>7. รร.บ้านศรีเทพน้อย</t>
  </si>
  <si>
    <t xml:space="preserve"> รร.บ้านกลาง</t>
  </si>
  <si>
    <t>รร.บ้านนาทุ่ง</t>
  </si>
  <si>
    <t>รร.บ้านเพชรละคร</t>
  </si>
  <si>
    <t>รร.ชุมชนบ้านโภชน์</t>
  </si>
  <si>
    <t>รร.บ้านราหุล</t>
  </si>
  <si>
    <t>รร.อนุบาลบึงฯ(ซับสมอทอด)</t>
  </si>
  <si>
    <t>รร.ชุมชนวังพิกุล</t>
  </si>
  <si>
    <t>รร.บ้านโคกปรือ</t>
  </si>
  <si>
    <t>รร.บ้านวังไผ่</t>
  </si>
  <si>
    <t>รร.บ้านบ่อรัง</t>
  </si>
  <si>
    <t>รร.อนุบาลวัดในเรืองศรี</t>
  </si>
  <si>
    <t>รร.บ้านโคกตะขบ</t>
  </si>
  <si>
    <t>รร.อนุบาลศรีเทพ(สว่างวัฒนา)</t>
  </si>
  <si>
    <t>(ย.187,000)</t>
  </si>
  <si>
    <t>ฎ.1147</t>
  </si>
  <si>
    <t>ยืมเงิน ศน.กัญจนา</t>
  </si>
  <si>
    <t xml:space="preserve">  -ศน.ปิยะวรรณ์  เบิกค่าเดินทาง</t>
  </si>
  <si>
    <t xml:space="preserve"> - นส.ปวงอร  เบิกค่าเดินทาง</t>
  </si>
  <si>
    <t xml:space="preserve"> - นายอนวัฒน์  เบิกค่าเดินทาง</t>
  </si>
  <si>
    <t xml:space="preserve"> - ศน.พัชรินทร์ เบิก</t>
  </si>
  <si>
    <t xml:space="preserve"> - ศน.อมรินทร์  เบิก</t>
  </si>
  <si>
    <t xml:space="preserve">     - ค่าป้ายไวนิล ลูกเสือฯ</t>
  </si>
  <si>
    <t xml:space="preserve">     - ค่าจ้างถ่ายเอกสารฯ</t>
  </si>
  <si>
    <t xml:space="preserve">  - ค่าเดินทาง ศน.กัญจนา/ สุระศักดิ์</t>
  </si>
  <si>
    <t xml:space="preserve"> -ขอเบิกค่าชดเชยน้ำมัน</t>
  </si>
  <si>
    <t xml:space="preserve"> - ศน.วิลัยภรณ์ เบิกค่าเดินทาง</t>
  </si>
  <si>
    <t xml:space="preserve">  - ศน.ปัณณธร  เบิกค่าเดินทาง</t>
  </si>
  <si>
    <t xml:space="preserve">  - ศน.เสาวภา  เบิกค่าประชุม</t>
  </si>
  <si>
    <t xml:space="preserve">   - ศน.พัชรินทร์  ยืมเงิน</t>
  </si>
  <si>
    <t xml:space="preserve"> - ศน.วิลัยภรณ์ ยืมเงิน</t>
  </si>
  <si>
    <t xml:space="preserve">  - นส.ลภัสรดา  เบิกค่าเดินทาง</t>
  </si>
  <si>
    <t>เบิกคชจ.ประชุม  ปัทมาภรณ์</t>
  </si>
  <si>
    <t>ผอ.ปาริชาติ</t>
  </si>
  <si>
    <t>โครงการสร้างแรงจูงใจลูกจ้างประจำ</t>
  </si>
  <si>
    <t xml:space="preserve">  - เบิกค่าประชุม อัตรากำลัง</t>
  </si>
  <si>
    <t xml:space="preserve">  -- ศน.เสาวภา  เบิกค่าเดินทาง</t>
  </si>
  <si>
    <t xml:space="preserve">  - ศน. อารยา  เบิกค่าเดินทาง</t>
  </si>
  <si>
    <t xml:space="preserve"> - นส.ปัทมาภรณ์  เบิก</t>
  </si>
  <si>
    <t xml:space="preserve">  - นส.ชารินี  เบิกค่าประชุม</t>
  </si>
  <si>
    <t xml:space="preserve">   - ผอ.ปาริชาติ  เบิกค่าประชุม ควบคุมฯ</t>
  </si>
  <si>
    <t xml:space="preserve">  - ปาริชาติ   ขอยืมเงินเชียงคาน</t>
  </si>
  <si>
    <t xml:space="preserve">  - นายณัฐพงษ์  ขอยืมเงิน</t>
  </si>
  <si>
    <t>ยอด 2 แสน  เหลือ = 9790</t>
  </si>
  <si>
    <t>ยอด 8 แสน  เหลือ = 56890</t>
  </si>
  <si>
    <t xml:space="preserve">       เหลือ  66,680</t>
  </si>
  <si>
    <t>เงินยืมคูปองครู 9 ราย  (ยอดเบิก 39,962 )</t>
  </si>
  <si>
    <t>ย.682,950</t>
  </si>
  <si>
    <t>ยอด 130600</t>
  </si>
  <si>
    <t xml:space="preserve"> - ร.ร.บ่อไทย</t>
  </si>
  <si>
    <t>ร. 34002</t>
  </si>
  <si>
    <t>ร. 34003</t>
  </si>
  <si>
    <t>ร. 29047</t>
  </si>
  <si>
    <t>ร. 29031</t>
  </si>
  <si>
    <t>ร. 5036</t>
  </si>
  <si>
    <t>ใช้ไม่ได้</t>
  </si>
  <si>
    <t>ร. 29052</t>
  </si>
  <si>
    <t>ร. 34001</t>
  </si>
  <si>
    <t>ร. 50037</t>
  </si>
  <si>
    <t>20 สค.61</t>
  </si>
  <si>
    <t>ว.3519</t>
  </si>
  <si>
    <t>งบแลกเป้า</t>
  </si>
  <si>
    <t>ยกระดับผลสัมฤทธิ์ทางการเรียนคณิตศาสตร์</t>
  </si>
  <si>
    <t>ว.3540</t>
  </si>
  <si>
    <t>ค่าเดินทางประชุมการประเมินแบบใหม่</t>
  </si>
  <si>
    <t>ว.3541</t>
  </si>
  <si>
    <t>คชจ.จัดประชุมระบบ Video Conference</t>
  </si>
  <si>
    <t>ว 3548</t>
  </si>
  <si>
    <t>ค่าวัสดุการศึกษา  ร.ร.ขนาดเล็ก   108 ร.ร.</t>
  </si>
  <si>
    <t>ว.3605</t>
  </si>
  <si>
    <t>22 สค.61</t>
  </si>
  <si>
    <t>โครงการภาษาไทยให้นักเรียนอ่านออกเขียนได้</t>
  </si>
  <si>
    <t>ว.3542</t>
  </si>
  <si>
    <t>โครงการพัฒนาระบบวัดและประเมินผลการเรียนรู้</t>
  </si>
  <si>
    <t>ว.3514</t>
  </si>
  <si>
    <t>โครงการส่งเสริมนิสัยรักการอ่าน และห้องสมุดมีชีวิต</t>
  </si>
  <si>
    <t>ว.3677</t>
  </si>
  <si>
    <t>ค่าเดินทางประชุมสร้างเครื่องมือวัดผลฯ</t>
  </si>
  <si>
    <t>ว 3674</t>
  </si>
  <si>
    <t>คชจ.เดินทางประชุม เพื่อนิเทศครูแกนนำอังกฤษ</t>
  </si>
  <si>
    <t>ว .676</t>
  </si>
  <si>
    <t>ค่าเดินทางประชุมบุคลากรทำหน้าที่นักจิตวิทยา</t>
  </si>
  <si>
    <t>ว.3731</t>
  </si>
  <si>
    <t xml:space="preserve">คชจ.สถานที่ประชุม รูปแบบ NEW DLTV </t>
  </si>
  <si>
    <t>ว.3728</t>
  </si>
  <si>
    <t xml:space="preserve">คชจ.ขับเคลือนนโยบาย  NEW DLTV </t>
  </si>
  <si>
    <t>30 สค.61</t>
  </si>
  <si>
    <t>ว 3807</t>
  </si>
  <si>
    <t>ค่าเดินทางสัมมนา ผอ.เขต , รองผอ.เขต ทั่วประเทศ</t>
  </si>
  <si>
    <t>ว 3693</t>
  </si>
  <si>
    <t>ระบบงานทะเบียนการขัดเก็บเอกสาร ปพ.3</t>
  </si>
  <si>
    <t>นิศานารถ</t>
  </si>
  <si>
    <t>ค่าตอบแทนครูผู้ทรงคุณค่าฯ งวดที่ 2</t>
  </si>
  <si>
    <t>รายการชี้แจงวัสดุคงเหลือจำนวนไม่ตรงตามงบทดลองในระบบ GFMIS</t>
  </si>
  <si>
    <t>หน่วยเบิกจ่าย  2000400353   สพป.เพชรบูรณ์เขต 3</t>
  </si>
  <si>
    <t>รหัสบัญชี</t>
  </si>
  <si>
    <t>ชื่อบัญชี</t>
  </si>
  <si>
    <t>ยอดคงเหลือ</t>
  </si>
  <si>
    <t>ตามระบบ GFMIS</t>
  </si>
  <si>
    <t>ผลต่าง</t>
  </si>
  <si>
    <t>ณ 30 กันยายน 2559</t>
  </si>
  <si>
    <t>วัสดุคงคลัง</t>
  </si>
  <si>
    <t>เนื่องจากบันทึกรายการบัญชีในระบบ GFMIS ตัดค่าวัสดุใช้ไป</t>
  </si>
  <si>
    <t>ในบัญชีวัสดุ</t>
  </si>
  <si>
    <t>มากกว่าในบัญชีวัสดุ จำนวน 776,855 บาท  จึงทำให้ข้อมูล</t>
  </si>
  <si>
    <t>ณ 30 กันยายน 2560</t>
  </si>
  <si>
    <t>น้อยกว่าในบัญชีวัสดุ จำนวน 296,134 บาท  จึงทำให้ข้อมูล</t>
  </si>
  <si>
    <t>จ้างทำโล่ห์</t>
  </si>
  <si>
    <t>เงินอุดหนุนภาคเรียน 1/61 (30%)</t>
  </si>
  <si>
    <t>29 สค.61</t>
  </si>
  <si>
    <t>ว .840</t>
  </si>
  <si>
    <t>ฎ.</t>
  </si>
  <si>
    <t>ว .3732</t>
  </si>
  <si>
    <t>ว. 3543</t>
  </si>
  <si>
    <t>คชจ.รูปแบบการประเมินแนวใหม่</t>
  </si>
  <si>
    <t>21 สค.61</t>
  </si>
  <si>
    <t>พี.695</t>
  </si>
  <si>
    <t>เบิก สค.61</t>
  </si>
  <si>
    <t>ว. 3567</t>
  </si>
  <si>
    <t xml:space="preserve"> รับค่าเช่าบ้านเพิ่มเติม</t>
  </si>
  <si>
    <t>ค่าเช่าอินเตอร์เน็ต  135 ร.ร.   ครั้งที่ 2</t>
  </si>
  <si>
    <t>ว. 3506</t>
  </si>
  <si>
    <t>ค่าเดินทางประชุมครูไทย+อาสาสมัครอเมริกัน รุ่น 130</t>
  </si>
  <si>
    <t>ค่าเดินทางประชุมพัฒนาครูผู้ช่วย วิทยาการคำนวณ</t>
  </si>
  <si>
    <t>ว. 3491</t>
  </si>
  <si>
    <t>ว. 3515</t>
  </si>
  <si>
    <t>ต่อยอดพัฒนาโรงเรียนต้นแบบสหกรณ์  รร.เนินถาวร</t>
  </si>
  <si>
    <t>ว. 3809</t>
  </si>
  <si>
    <t>ค่าซ๋อมบำรุง อุปกรณ์ดาวเทียม  64 ร.ร.</t>
  </si>
  <si>
    <t>ไม่ตรงกัน  และไม่สามารถหารายละเอียดประกอบได้</t>
  </si>
  <si>
    <t>17 สค.61</t>
  </si>
  <si>
    <t>ไอ.479</t>
  </si>
  <si>
    <t>ไอ.480</t>
  </si>
  <si>
    <t>ไอ.482</t>
  </si>
  <si>
    <t xml:space="preserve"> 17 สค.61</t>
  </si>
  <si>
    <t>ฎ.1222</t>
  </si>
  <si>
    <t>ฎ.1224</t>
  </si>
  <si>
    <t>ฎ.1223</t>
  </si>
  <si>
    <t>ไอ.483</t>
  </si>
  <si>
    <t>ฎ.1238</t>
  </si>
  <si>
    <t>ฎ.1237</t>
  </si>
  <si>
    <t>เงินยืม ผอ.เขต</t>
  </si>
  <si>
    <t>ฎ.1239</t>
  </si>
  <si>
    <t>ฎ.1240</t>
  </si>
  <si>
    <t>ฎ.1241</t>
  </si>
  <si>
    <t>พี.674</t>
  </si>
  <si>
    <t>เบิกของ สค.61</t>
  </si>
  <si>
    <t>พี.676</t>
  </si>
  <si>
    <t>พี.677</t>
  </si>
  <si>
    <t>พี.678</t>
  </si>
  <si>
    <t>พี.679</t>
  </si>
  <si>
    <t>พี.680</t>
  </si>
  <si>
    <t>พี.681</t>
  </si>
  <si>
    <t>พี.682</t>
  </si>
  <si>
    <t>พี.683</t>
  </si>
  <si>
    <t>ฎ.1107</t>
  </si>
  <si>
    <t>ไอ.484</t>
  </si>
  <si>
    <t>ฎ.1248</t>
  </si>
  <si>
    <t>เงินยืม รร.พุเตย</t>
  </si>
  <si>
    <t>ฎ.1247</t>
  </si>
  <si>
    <t>ไอ.485</t>
  </si>
  <si>
    <t>27 สค.61</t>
  </si>
  <si>
    <t>ไอ.488</t>
  </si>
  <si>
    <t>ค่าวัสดุ รร.กองทูล</t>
  </si>
  <si>
    <t>ไอ.489</t>
  </si>
  <si>
    <t>ค่าวัสดุ PISA รร.ชุมชนพุเตย</t>
  </si>
  <si>
    <t>ค่าซื้อต้นไม้ประดับ พระบรมฉายาฯ</t>
  </si>
  <si>
    <t>ฎ.1265</t>
  </si>
  <si>
    <t>ฎ.1268</t>
  </si>
  <si>
    <t>เบิกเดือน กค.61</t>
  </si>
  <si>
    <t>เงินยืม ผอ.สุนันท์ บัวเทศ</t>
  </si>
  <si>
    <t>ฎ.1267</t>
  </si>
  <si>
    <t>เงินยืม นายพงศธร (ไก่)</t>
  </si>
  <si>
    <t>ศูนย์ อ.หนองไผ่</t>
  </si>
  <si>
    <t>ศูนย์ อ.บึงสามพัน</t>
  </si>
  <si>
    <t>ศูนย์ อ.วิเชียรบุรี</t>
  </si>
  <si>
    <t>ศูนย์ อ.ศรีเทพ</t>
  </si>
  <si>
    <t>28 สค.61</t>
  </si>
  <si>
    <t>ฎ.1269</t>
  </si>
  <si>
    <t>เงินยืม อ.ประสิทธิ์</t>
  </si>
  <si>
    <t xml:space="preserve">  2. รร.ชุมชนพุเตย</t>
  </si>
  <si>
    <t>รร.พุเตย</t>
  </si>
  <si>
    <t>รร.วังไผ่</t>
  </si>
  <si>
    <t>เงินยืม นางอัฉรา</t>
  </si>
  <si>
    <t>ฎ.1272</t>
  </si>
  <si>
    <t>ฎ.1271</t>
  </si>
  <si>
    <t xml:space="preserve">  - ศน.ลภัสรดา   ยืมเงิน</t>
  </si>
  <si>
    <t>ฎ.1274</t>
  </si>
  <si>
    <t>โทร AIS กค.61  มือถือ</t>
  </si>
  <si>
    <t>ฎ.1276</t>
  </si>
  <si>
    <t>เบิกค่าเดินทาง ศน.วิลัยภรณ์</t>
  </si>
  <si>
    <t>ฎ.1277</t>
  </si>
  <si>
    <t>ฎ.1278</t>
  </si>
  <si>
    <t xml:space="preserve"> - นส.ธนิษฐา  เบิกเดินทาง</t>
  </si>
  <si>
    <t>ฎ.1279</t>
  </si>
  <si>
    <t>ค่าเดินทางครู 2 ราย</t>
  </si>
  <si>
    <t>คชจ.ประชุม  ศน.สุปัญญา</t>
  </si>
  <si>
    <t>ฎ.1281</t>
  </si>
  <si>
    <t>ฎ.1280</t>
  </si>
  <si>
    <t>ฎ.1275</t>
  </si>
  <si>
    <t>ฎ.1291</t>
  </si>
  <si>
    <t>เบิก มิย.61 ทีโอที</t>
  </si>
  <si>
    <t>ฎ.1292</t>
  </si>
  <si>
    <t>ฎ.1293</t>
  </si>
  <si>
    <t>เบิก  ทีโอที  กค.61</t>
  </si>
  <si>
    <t>ฎ.1297</t>
  </si>
  <si>
    <t xml:space="preserve">ค่าเดินทาง/ ค่าอาหาร  </t>
  </si>
  <si>
    <t>31 สค.61</t>
  </si>
  <si>
    <t>ว .936</t>
  </si>
  <si>
    <t>อบรมคูปองครู  ครั้งที่ 3</t>
  </si>
  <si>
    <t>ว 3834</t>
  </si>
  <si>
    <t>ค่าเดินทางประชุมผอ.กลุ่มส่งเสริมฯ ยาเสพติด</t>
  </si>
  <si>
    <t>ฎ.1296</t>
  </si>
  <si>
    <t>ฎ.1295</t>
  </si>
  <si>
    <t>ฎ.1294</t>
  </si>
  <si>
    <t>ไอ.496</t>
  </si>
  <si>
    <t>ไอ.497</t>
  </si>
  <si>
    <t>ไอ.498</t>
  </si>
  <si>
    <t>ไอ.499</t>
  </si>
  <si>
    <t>ค่าจัดทำเอกสารรูปเล่ม DMC</t>
  </si>
  <si>
    <t>ไอ.501</t>
  </si>
  <si>
    <t>ฎ.502</t>
  </si>
  <si>
    <t>ไอ.503</t>
  </si>
  <si>
    <t>ไอ.504</t>
  </si>
  <si>
    <t>ค่าวัสดุ 5 ส.</t>
  </si>
  <si>
    <t>ไอ.505</t>
  </si>
  <si>
    <t>ไอ.506</t>
  </si>
  <si>
    <t>ไอ.507</t>
  </si>
  <si>
    <t>ไอ.508</t>
  </si>
  <si>
    <t xml:space="preserve">  ค่าจ้างถ่ายเอกสาร</t>
  </si>
  <si>
    <t>ไอ.509</t>
  </si>
  <si>
    <t>ไอ.510</t>
  </si>
  <si>
    <t>ไอ.511</t>
  </si>
  <si>
    <t>ไอ.513</t>
  </si>
  <si>
    <t>ไอ.514</t>
  </si>
  <si>
    <t>ไอ.515</t>
  </si>
  <si>
    <t>ไอ.516</t>
  </si>
  <si>
    <t>ไอ.517</t>
  </si>
  <si>
    <t>ไอ.518</t>
  </si>
  <si>
    <t>ไอ.519</t>
  </si>
  <si>
    <t>ฎ.1285</t>
  </si>
  <si>
    <t>เงินยืมคูปองครู 10 ราย</t>
  </si>
  <si>
    <t>เงินยืมคูปองครู 15 ราย</t>
  </si>
  <si>
    <t>เงินยืมคูปองครู 12 ราย</t>
  </si>
  <si>
    <t>เงินยืมคูปองครู 11 ราย</t>
  </si>
  <si>
    <t>เงินยืมคูปองครู 1  ราย</t>
  </si>
  <si>
    <t>ฎ.1282</t>
  </si>
  <si>
    <t>ฎ.1283</t>
  </si>
  <si>
    <t>ฎ.1284</t>
  </si>
  <si>
    <t>ศน.วรรณ์</t>
  </si>
  <si>
    <t>วิทยา ยืม 34,890   ค่าเอกสาร  38,570.-</t>
  </si>
  <si>
    <t>ขอใช้งบ</t>
  </si>
  <si>
    <t>ไอ.451</t>
  </si>
  <si>
    <t xml:space="preserve">ณ  วันที่  31 สิงหาคม   2561              </t>
  </si>
  <si>
    <t>ค่าสติ๊กเกอร์ ซีทรู</t>
  </si>
  <si>
    <t>คืนเงินยืม ฎ.955</t>
  </si>
  <si>
    <t>ฎ.1257</t>
  </si>
  <si>
    <t>เงินยืมอบรมคูปองครู  2 ราย</t>
  </si>
  <si>
    <t>ประชาคืนเงิน ฎ.845</t>
  </si>
  <si>
    <t>4 กย.61</t>
  </si>
  <si>
    <t>ว. 3950</t>
  </si>
  <si>
    <t>อุดหนุนนักเรียนยากจนภาคเรียน 1/61</t>
  </si>
  <si>
    <t>E.1289</t>
  </si>
  <si>
    <t>เบิกเงิน 193 ร.ร.</t>
  </si>
  <si>
    <t>คนึง</t>
  </si>
  <si>
    <t>ค่าเดินทางประชุม ผอ.กลุ่มแผน</t>
  </si>
  <si>
    <t>7 กย.61</t>
  </si>
  <si>
    <t>ว 4887</t>
  </si>
  <si>
    <t>ค่าเดินทางประชุมการนิเทศสอน Coding Science</t>
  </si>
  <si>
    <t>ค่าเดินทางประชุมจนท.ศูนย์เฉพาะกิจ</t>
  </si>
  <si>
    <t>สงเสริม</t>
  </si>
  <si>
    <t>ว.3936</t>
  </si>
  <si>
    <t>อบรมคูปองครู  ครั้งที่ 4</t>
  </si>
  <si>
    <t>ฎ.1341</t>
  </si>
  <si>
    <t>3 กย.61</t>
  </si>
  <si>
    <t>ฎ.1342</t>
  </si>
  <si>
    <t>ฎ.1340</t>
  </si>
  <si>
    <t>ฎ.1334</t>
  </si>
  <si>
    <t>3 กดย.61</t>
  </si>
  <si>
    <t>ฎ.1323</t>
  </si>
  <si>
    <t>ฎ.1324</t>
  </si>
  <si>
    <t>ฎ.1325</t>
  </si>
  <si>
    <t>ค่าประชุมสภาการแฟ</t>
  </si>
  <si>
    <t xml:space="preserve">เบิกค่าประชุม </t>
  </si>
  <si>
    <t>ฎ.1326</t>
  </si>
  <si>
    <t>ฎ.1327</t>
  </si>
  <si>
    <t>ฎ.1328</t>
  </si>
  <si>
    <t>เบิกค่าเดินทางฯ</t>
  </si>
  <si>
    <t>ฎ.1329</t>
  </si>
  <si>
    <t>ธนิษฐา  เบิกเพิ่ม (นครนายก)</t>
  </si>
  <si>
    <t>ฎ.1330</t>
  </si>
  <si>
    <t>ศน.ปัณณฯ, ศน.วิลัยภรณ์</t>
  </si>
  <si>
    <t>ฎ.1331</t>
  </si>
  <si>
    <t xml:space="preserve">     - ค่าชดเชยน้ำมัน 5 ราย</t>
  </si>
  <si>
    <t>ฎ.1333</t>
  </si>
  <si>
    <t>ฎ.1332</t>
  </si>
  <si>
    <t>เบิกคูปองเพิ่มเติม 2 ราย</t>
  </si>
  <si>
    <t>เบิกค่าไฟ เดือน สค.61</t>
  </si>
  <si>
    <t>ฎ.1357</t>
  </si>
  <si>
    <t>ฎ.1355</t>
  </si>
  <si>
    <t>ฎ.1358</t>
  </si>
  <si>
    <t>เบิกค่าประชุมฯ</t>
  </si>
  <si>
    <t>เบิกอบรมคูปองครู   6 ราย</t>
  </si>
  <si>
    <t>ฎ.1361</t>
  </si>
  <si>
    <t>เบิกอบรมคูปองครู  9 ราย</t>
  </si>
  <si>
    <t>เบิกอบรมคูปองครู   5 ราย</t>
  </si>
  <si>
    <t>ฎ.1362</t>
  </si>
  <si>
    <t>ฎ.1360</t>
  </si>
  <si>
    <t>ฎ.1359</t>
  </si>
  <si>
    <t>เบิก ศน.วิลัยภรณ์, รังสิมา</t>
  </si>
  <si>
    <t>ฎ.1364</t>
  </si>
  <si>
    <t>เงินยืม ศิริชัย ประชุม ผอ.อน.</t>
  </si>
  <si>
    <t>ฎ.1367</t>
  </si>
  <si>
    <t>ศน.แอนเบิก</t>
  </si>
  <si>
    <t>ฎ.1365</t>
  </si>
  <si>
    <t>ฎ.1371</t>
  </si>
  <si>
    <t>ฎ.1372</t>
  </si>
  <si>
    <t>ฎ.1379</t>
  </si>
  <si>
    <t>ฎ.1380</t>
  </si>
  <si>
    <t>ฎ.1378</t>
  </si>
  <si>
    <t>ฎ.1376</t>
  </si>
  <si>
    <t>เบิกอบรมคูปองครู   11  ราย</t>
  </si>
  <si>
    <t>เบิกอบรมคูปองครู   7 ราย</t>
  </si>
  <si>
    <t>เบิกอบรมคูปองครู  11 ราย</t>
  </si>
  <si>
    <t>เบิกอบรมคูปองครู   4 ราย</t>
  </si>
  <si>
    <t>เบิกอบรมคูปองครู   9 ราย</t>
  </si>
  <si>
    <t>ฎ.1369</t>
  </si>
  <si>
    <t>ฎ.1370</t>
  </si>
  <si>
    <t xml:space="preserve"> เงินยืมคูปอง  4 ราย</t>
  </si>
  <si>
    <t xml:space="preserve"> เงินยืมคูปอง  14 ราย</t>
  </si>
  <si>
    <t>ฎ.1397</t>
  </si>
  <si>
    <t>ฎ.1374</t>
  </si>
  <si>
    <t>ฎ.1375</t>
  </si>
  <si>
    <t>5 กย.61</t>
  </si>
  <si>
    <t>ฎ.1383</t>
  </si>
  <si>
    <t>ครูรร.หนองสรวง</t>
  </si>
  <si>
    <t>รร. กม.35  เบิก</t>
  </si>
  <si>
    <t>ฎ.1382</t>
  </si>
  <si>
    <t>ฎ.1384</t>
  </si>
  <si>
    <t>ศน.วรรณ์ เบิก</t>
  </si>
  <si>
    <t>ฎ.1385</t>
  </si>
  <si>
    <t>ฎ.1387</t>
  </si>
  <si>
    <t>ฎ.1389</t>
  </si>
  <si>
    <t>ฎ.1388</t>
  </si>
  <si>
    <t>ฎ.1386</t>
  </si>
  <si>
    <t>ไอ.535</t>
  </si>
  <si>
    <t>ไอ.537</t>
  </si>
  <si>
    <t>ไอ.538</t>
  </si>
  <si>
    <t>ไอ.539</t>
  </si>
  <si>
    <t>ไอ.540</t>
  </si>
  <si>
    <t>ซักผ้าม่าน</t>
  </si>
  <si>
    <t>ไอ.541</t>
  </si>
  <si>
    <t>ไอ.542</t>
  </si>
  <si>
    <t>น้ำดื่ม สค.61</t>
  </si>
  <si>
    <t>พี.791</t>
  </si>
  <si>
    <t>ไอ.547</t>
  </si>
  <si>
    <t>ไอ.548</t>
  </si>
  <si>
    <t>เบิกค่าวัสดุ</t>
  </si>
  <si>
    <t>ฎ.1409</t>
  </si>
  <si>
    <t>พรรณทิพย์ เบิก</t>
  </si>
  <si>
    <t>พรเมษา  เบิก</t>
  </si>
  <si>
    <t>ฎ.1401</t>
  </si>
  <si>
    <t>ฎ.1402</t>
  </si>
  <si>
    <t>เงินยืม ศน.อารยา</t>
  </si>
  <si>
    <t>ฎ.1412</t>
  </si>
  <si>
    <t>ก5 กย.61</t>
  </si>
  <si>
    <t>ฎ.1410</t>
  </si>
  <si>
    <t>เงินยืม ศน.อมรินทร์</t>
  </si>
  <si>
    <t>จ้าง พนง.ขับรถ</t>
  </si>
  <si>
    <t>6 กย.61</t>
  </si>
  <si>
    <t>ฎ.1411</t>
  </si>
  <si>
    <t>ฎ.1414</t>
  </si>
  <si>
    <t>ธีรพงศ์  เบิก</t>
  </si>
  <si>
    <t>ฎ.1416</t>
  </si>
  <si>
    <t>ซ่อมรถ</t>
  </si>
  <si>
    <t>เบิก ของ สค.61</t>
  </si>
  <si>
    <t>พี .795</t>
  </si>
  <si>
    <t xml:space="preserve">  -ค่าน้ำมัน เดือน สค.61</t>
  </si>
  <si>
    <t>ไอ.564</t>
  </si>
  <si>
    <t>ฎ.1435</t>
  </si>
  <si>
    <t>ฎ.1436</t>
  </si>
  <si>
    <t>ฎ.1438</t>
  </si>
  <si>
    <t>ฎ.1437</t>
  </si>
  <si>
    <t xml:space="preserve">ณ  วันที่    กันยายน   2561               </t>
  </si>
  <si>
    <t>p.753</t>
  </si>
  <si>
    <t>ฎ.1221</t>
  </si>
  <si>
    <t>E.1221</t>
  </si>
  <si>
    <t>ฎ.1220</t>
  </si>
  <si>
    <t>18 สค.61</t>
  </si>
  <si>
    <t>ฎ.1390</t>
  </si>
  <si>
    <t>ฎ.130</t>
  </si>
  <si>
    <t>ฎ.1226</t>
  </si>
  <si>
    <t>ฎ.1226/ 11100</t>
  </si>
  <si>
    <t>10 กย.61</t>
  </si>
  <si>
    <t>ไอ.566</t>
  </si>
  <si>
    <t>ไอ.529</t>
  </si>
  <si>
    <t>ฎ.1453</t>
  </si>
  <si>
    <t>เงินยืม ศน.</t>
  </si>
  <si>
    <t>ฎ.1454</t>
  </si>
  <si>
    <t>ฎ.1455</t>
  </si>
  <si>
    <t>ฎ.1456</t>
  </si>
  <si>
    <t>ค่าเก็บขยะ พค. - กย.61</t>
  </si>
  <si>
    <t>ฎ.1457</t>
  </si>
  <si>
    <t>ฎ.1458</t>
  </si>
  <si>
    <t>ฎ.1459</t>
  </si>
  <si>
    <t>11 กย.61</t>
  </si>
  <si>
    <t>ฎ.1461</t>
  </si>
  <si>
    <t>ฎ.1462</t>
  </si>
  <si>
    <t>เบิกอบรมคูปองครู   1 ราย</t>
  </si>
  <si>
    <t xml:space="preserve"> เงินยืมคูปอง  1 ราย</t>
  </si>
  <si>
    <t>ฎ.1463</t>
  </si>
  <si>
    <t>ฎ.1464</t>
  </si>
  <si>
    <t>12 กย.61</t>
  </si>
  <si>
    <t>ไอ.582</t>
  </si>
  <si>
    <t>ค่าสติ๊กเกอร์</t>
  </si>
  <si>
    <t>ไอ.583</t>
  </si>
  <si>
    <t>ไอ.584</t>
  </si>
  <si>
    <t>ค่าวัสุ</t>
  </si>
  <si>
    <t>ค่าจัดทำเอกสาร</t>
  </si>
  <si>
    <t>ไอ.575</t>
  </si>
  <si>
    <t>ไอ.576</t>
  </si>
  <si>
    <t>ไอ.579</t>
  </si>
  <si>
    <t>ตัดไปเป็นค่าวัสดุ สนง.</t>
  </si>
  <si>
    <t>ไอ.577</t>
  </si>
  <si>
    <t>ไอ.578</t>
  </si>
  <si>
    <t>รับจาก ค่าซ่อมแซมสิ่งก่อสร้าง</t>
  </si>
  <si>
    <t>ค่าวัสดุคอมฯ</t>
  </si>
  <si>
    <t>ซับสำราญใต้</t>
  </si>
  <si>
    <t>เขาสูงราษฎร์บำรุง</t>
  </si>
  <si>
    <t>ม่วงชุม</t>
  </si>
  <si>
    <t>หนองหมู</t>
  </si>
  <si>
    <t>กระทุ่มทองประชาฯ</t>
  </si>
  <si>
    <t>ซับกระโว่</t>
  </si>
  <si>
    <t>ท่าไม้ทอง</t>
  </si>
  <si>
    <t>ซับน้อยพัฒนา</t>
  </si>
  <si>
    <t>ปู่ข้าว</t>
  </si>
  <si>
    <t>พรหมประชาสรค์</t>
  </si>
  <si>
    <t>ซับหินเพิลง</t>
  </si>
  <si>
    <t>หนองสะแกสี่</t>
  </si>
  <si>
    <t>ท่าเยียม</t>
  </si>
  <si>
    <t>อนุบาลวัดในเรืองศรีฯ</t>
  </si>
  <si>
    <t>อนุบาลศรีเทพ</t>
  </si>
  <si>
    <t xml:space="preserve">สันติธรรม </t>
  </si>
  <si>
    <t>ห้วยโป่ง-ไผ่ขวาง</t>
  </si>
  <si>
    <t>ไทยทอง นผ.</t>
  </si>
  <si>
    <t>โคกกรวด อ.บึง</t>
  </si>
  <si>
    <t>กระทุ่มทองฯ</t>
  </si>
  <si>
    <t>เขาสูงราษฎร์ฯ</t>
  </si>
  <si>
    <t>นาน้าโครม</t>
  </si>
  <si>
    <t>วังใหญ่</t>
  </si>
  <si>
    <t>โคกกรวด วช.</t>
  </si>
  <si>
    <t>นาตะกุด</t>
  </si>
  <si>
    <t>นาเฉลียง</t>
  </si>
  <si>
    <t>ชุมชนบ้านโชน์</t>
  </si>
  <si>
    <t>ราหุล</t>
  </si>
  <si>
    <t>บ่อรัง</t>
  </si>
  <si>
    <t>หนองไม้สอ</t>
  </si>
  <si>
    <t>วังไผ่</t>
  </si>
  <si>
    <t>ชุมชนโคกสะอาด</t>
  </si>
  <si>
    <t>หนองย่างทอง</t>
  </si>
  <si>
    <t>โคกรังน้อย</t>
  </si>
  <si>
    <t xml:space="preserve"> ศน.ปัณณธร</t>
  </si>
  <si>
    <t>งบค่ายยุวชนคนคุณธรรม 37 รร.</t>
  </si>
  <si>
    <t>แก่งหินปุน</t>
  </si>
  <si>
    <t>อนุบาบหนองไผ่</t>
  </si>
  <si>
    <t>บึงนาจาน</t>
  </si>
  <si>
    <t>หนองย่างทอย</t>
  </si>
  <si>
    <t>บุมะกรูด</t>
  </si>
  <si>
    <t>ทุ่งเศรษฐี</t>
  </si>
  <si>
    <t>มาบสมอสามคคั</t>
  </si>
  <si>
    <t>งบ รร.พื้นที่เกาะสูง</t>
  </si>
  <si>
    <t>ว. 3698</t>
  </si>
  <si>
    <t xml:space="preserve"> สพป.พช.3</t>
  </si>
  <si>
    <t>13 กย.61</t>
  </si>
  <si>
    <t>ฎ.1494</t>
  </si>
  <si>
    <t>ฎ.1499</t>
  </si>
  <si>
    <t>ปิยะวรรณ์</t>
  </si>
  <si>
    <t>ฎ.1500</t>
  </si>
  <si>
    <t>เบิกของ กย.61</t>
  </si>
  <si>
    <t xml:space="preserve">ณ  วันที่     กันยายน   2561               </t>
  </si>
  <si>
    <t>ฎ.1486</t>
  </si>
  <si>
    <t>ฎ.1487</t>
  </si>
  <si>
    <t>ฎ.1488</t>
  </si>
  <si>
    <t>ฎ.1489</t>
  </si>
  <si>
    <t>ฎ.1490</t>
  </si>
  <si>
    <t>ฎ.1491</t>
  </si>
  <si>
    <t>ฎ.1492</t>
  </si>
  <si>
    <t>ฎ.1460</t>
  </si>
  <si>
    <t>พนง.ขับรถ</t>
  </si>
  <si>
    <t>ฎ.1497</t>
  </si>
  <si>
    <t>ฎ.1495</t>
  </si>
  <si>
    <t>ฎ.1496</t>
  </si>
  <si>
    <t>ไอ.587</t>
  </si>
  <si>
    <t>ฎ.1503</t>
  </si>
  <si>
    <t>เงินยืม สุทัศน์</t>
  </si>
  <si>
    <t>ฎ.1504</t>
  </si>
  <si>
    <t>จัดสรรให้กับ  37 ร.ร.</t>
  </si>
  <si>
    <t>ศน.รังสิมา คืนเงินยืม ฎ.1137</t>
  </si>
  <si>
    <t>ศน.ปาริชาติ  คืนเงิน ฎ.1142</t>
  </si>
  <si>
    <t>ไอ.592</t>
  </si>
  <si>
    <t>ค่าถ่ายเอกสารยกย่อง</t>
  </si>
  <si>
    <t>ฎ.1510</t>
  </si>
  <si>
    <t>ฎ.1506</t>
  </si>
  <si>
    <t>ค่าล่วงเวลา กลุ่มการเงินฯ</t>
  </si>
  <si>
    <t>ฎ.1505</t>
  </si>
  <si>
    <t>ฎ.1507</t>
  </si>
  <si>
    <t>เบิกค่าล่วงเวลา</t>
  </si>
  <si>
    <t>ฎ.1508</t>
  </si>
  <si>
    <t>ศน.รังสิมา เบิก</t>
  </si>
  <si>
    <t>ไม่ใช้แล้ว</t>
  </si>
  <si>
    <t>งบตามภารกิจของสำนักงาน/ คูปองครู</t>
  </si>
  <si>
    <t>14 กย.61</t>
  </si>
  <si>
    <t>รับคืนเงินยืมคูปอง  ของ สค.61</t>
  </si>
  <si>
    <t>รับคืนเงินยืมคูปอง  ของ กย.61</t>
  </si>
  <si>
    <t>ฎ.1159</t>
  </si>
  <si>
    <t>เงินยืมคูปองครู  9  ราย</t>
  </si>
  <si>
    <t>เงินยืมคูปองครู 710ราย</t>
  </si>
  <si>
    <t>ฎ.1253</t>
  </si>
  <si>
    <t>ฎ.1254</t>
  </si>
  <si>
    <t>เงินยืมคูปองครู     ราย</t>
  </si>
  <si>
    <t>ฎ.1286</t>
  </si>
  <si>
    <t>ฎ.1377</t>
  </si>
  <si>
    <t>ฎ.1447</t>
  </si>
  <si>
    <t>เบิกอบรมคูปองครู  5 ราย</t>
  </si>
  <si>
    <t>คืนเงินเบิกผิด</t>
  </si>
  <si>
    <t>ร้บคืนเงินยืมในระบบ สค.61</t>
  </si>
  <si>
    <t>ร้บคืนเงินยืมในระบบ กย.61</t>
  </si>
  <si>
    <t>ไปตัด 29031</t>
  </si>
  <si>
    <t>เบิกอบรมคูปองครู  9 ราย (ไปตัด ร.29031)</t>
  </si>
  <si>
    <t xml:space="preserve">ณ  วันที่     กันยายน  2561               </t>
  </si>
  <si>
    <t>รับมาจากไฟฟ้าประปา</t>
  </si>
  <si>
    <t>ฎ.1509</t>
  </si>
  <si>
    <t>เบิกเงินอบรมคูปอง  3 ราย</t>
  </si>
  <si>
    <t>ฎ.1515</t>
  </si>
  <si>
    <t>ฎ.1516</t>
  </si>
  <si>
    <t>ฎ.1519</t>
  </si>
  <si>
    <t>ฎ.1512</t>
  </si>
  <si>
    <t>ฎ.1511</t>
  </si>
  <si>
    <t>15 กย.61</t>
  </si>
  <si>
    <t>ฎ.1514</t>
  </si>
  <si>
    <t>ฎ.1513</t>
  </si>
  <si>
    <t>17 กย.61</t>
  </si>
  <si>
    <t>ไอ.593</t>
  </si>
  <si>
    <t>ตัดไปค่าวัสดุ</t>
  </si>
  <si>
    <t>ฎ.1404</t>
  </si>
  <si>
    <t>ฎ.1417</t>
  </si>
  <si>
    <t>ว 4235</t>
  </si>
  <si>
    <t>ค่าตอบแทนพนง.  เพิ่มเติม ครั้งที่ 3</t>
  </si>
  <si>
    <t>ประกันสังคม พนง.  เพิ่มเติม ครั้งที่ 3</t>
  </si>
  <si>
    <t>ว.4236</t>
  </si>
  <si>
    <t>รร.บ้านใหม่วิไลวัลย์</t>
  </si>
  <si>
    <t>พี859</t>
  </si>
  <si>
    <t>เบิกของเดือน กย.61</t>
  </si>
  <si>
    <t>พี860</t>
  </si>
  <si>
    <t>ว 4156</t>
  </si>
  <si>
    <t>ฎ.1527</t>
  </si>
  <si>
    <t>ฎ.1528</t>
  </si>
  <si>
    <t>187 กย.61</t>
  </si>
  <si>
    <t>ฎ.1529</t>
  </si>
  <si>
    <t>ฎ.1530</t>
  </si>
  <si>
    <t>ฎ.1531</t>
  </si>
  <si>
    <t>บ้านเขาสูงฯ</t>
  </si>
  <si>
    <t>ซัยตะเคียนทอง</t>
  </si>
  <si>
    <t>บ้านกระทุ่มทองฯ</t>
  </si>
  <si>
    <t>ไอ.591</t>
  </si>
  <si>
    <t>ไอ.586</t>
  </si>
  <si>
    <t>ค่าเดินทางประชุม ผอ.กลุ่มบุคคล</t>
  </si>
  <si>
    <t>เบิกงบประจำ</t>
  </si>
  <si>
    <t>แล้ว</t>
  </si>
  <si>
    <t>ไอ.616</t>
  </si>
  <si>
    <t>ไอ.610</t>
  </si>
  <si>
    <t>ไอ.611</t>
  </si>
  <si>
    <t>ไอ.612</t>
  </si>
  <si>
    <t>18 กย</t>
  </si>
  <si>
    <t>ว. 4242</t>
  </si>
  <si>
    <t>รับงบอบรมคูปองครู  ครั้งที่ 5</t>
  </si>
  <si>
    <t>ไอ.613</t>
  </si>
  <si>
    <t xml:space="preserve"> ค่าเช่าสัญญาณ Net กค.61</t>
  </si>
  <si>
    <t xml:space="preserve"> ค่าเช่าสัญญาณ Net สค.61</t>
  </si>
  <si>
    <t>ไอ.614</t>
  </si>
  <si>
    <t>17 ย.61</t>
  </si>
  <si>
    <t>ไอ.615</t>
  </si>
  <si>
    <t>ต่าวัสดุ</t>
  </si>
  <si>
    <t>ไอ.594</t>
  </si>
  <si>
    <t>ไอ.595</t>
  </si>
  <si>
    <t>ไอ.605</t>
  </si>
  <si>
    <t>ไอ.596</t>
  </si>
  <si>
    <t>ไอ.597</t>
  </si>
  <si>
    <t>ไอ.598</t>
  </si>
  <si>
    <t>ค่าเอกสาร</t>
  </si>
  <si>
    <t>ไอ.599</t>
  </si>
  <si>
    <t>ไอ.600</t>
  </si>
  <si>
    <t>ไอ.601</t>
  </si>
  <si>
    <t>ไอ.602</t>
  </si>
  <si>
    <t>ไอ.603</t>
  </si>
  <si>
    <t>ไอ.604</t>
  </si>
  <si>
    <t>ไอ.606</t>
  </si>
  <si>
    <t>ไอ.607</t>
  </si>
  <si>
    <t>ช่อมรถ 1325 พช.</t>
  </si>
  <si>
    <t>ไอ.608</t>
  </si>
  <si>
    <t>ไอ.609</t>
  </si>
  <si>
    <t>ช่อมรถ 1479  พช.</t>
  </si>
  <si>
    <t>ไอ.617</t>
  </si>
  <si>
    <t>ไอ.618</t>
  </si>
  <si>
    <t>ไอ.619</t>
  </si>
  <si>
    <t>17กย.61</t>
  </si>
  <si>
    <t>ไอ.620</t>
  </si>
  <si>
    <t>ไอ.621</t>
  </si>
  <si>
    <t>ไอ.622</t>
  </si>
  <si>
    <t>ไอ.623</t>
  </si>
  <si>
    <t>ไอ.624</t>
  </si>
  <si>
    <t>18 กย.61</t>
  </si>
  <si>
    <t>ไอ.625</t>
  </si>
  <si>
    <t>ไอ.626</t>
  </si>
  <si>
    <t>ไอ.627</t>
  </si>
  <si>
    <t>ไอ.628</t>
  </si>
  <si>
    <t>17 กร.61</t>
  </si>
  <si>
    <t>ไอ.629</t>
  </si>
  <si>
    <t>ไอ.630</t>
  </si>
  <si>
    <t>18 dp.61</t>
  </si>
  <si>
    <t>e.1572</t>
  </si>
  <si>
    <t>ฎ.1573</t>
  </si>
  <si>
    <t>ฎ.1576</t>
  </si>
  <si>
    <t>ฎ.1582</t>
  </si>
  <si>
    <t>ค่าเดินทาง</t>
  </si>
  <si>
    <t xml:space="preserve">  - ศน.สุปัญญา เบิกค่าเดินทาง</t>
  </si>
  <si>
    <t>ฎ.1366</t>
  </si>
  <si>
    <t>ฎ.1583</t>
  </si>
  <si>
    <t>ฎ.1586</t>
  </si>
  <si>
    <t>เงินยืม นภัสภรณ์</t>
  </si>
  <si>
    <t>ฎ.1587</t>
  </si>
  <si>
    <t>ว .3976</t>
  </si>
  <si>
    <t>ว .3975</t>
  </si>
  <si>
    <t>ฎ.1581</t>
  </si>
  <si>
    <t>กวางเบิกค่า เดินทาง</t>
  </si>
  <si>
    <t>ฎ.1589</t>
  </si>
  <si>
    <t>ครูรร.ทุ่งเศรษฐี</t>
  </si>
  <si>
    <t>ฎ.1588</t>
  </si>
  <si>
    <t xml:space="preserve">  -- ศน.วรรณ์  เบิกค่าเดินทาง</t>
  </si>
  <si>
    <t>ค่าเดินทาง ครู</t>
  </si>
  <si>
    <t>ฎ.1590</t>
  </si>
  <si>
    <t>ฎ.1591</t>
  </si>
  <si>
    <t>18 ดย.61</t>
  </si>
  <si>
    <t>ฎ.1592</t>
  </si>
  <si>
    <t>พี.894</t>
  </si>
  <si>
    <t>พ.894</t>
  </si>
  <si>
    <t>ไอ.520</t>
  </si>
  <si>
    <t>2 กย.61</t>
  </si>
  <si>
    <t>ไอ.521</t>
  </si>
  <si>
    <t>ไอ.522</t>
  </si>
  <si>
    <t>ไอ.523</t>
  </si>
  <si>
    <t>ไอ.524</t>
  </si>
  <si>
    <t>ไอ.525</t>
  </si>
  <si>
    <t>ไอ.526</t>
  </si>
  <si>
    <t>ไอ.527</t>
  </si>
  <si>
    <t>ไอ.530</t>
  </si>
  <si>
    <t>ไอ.531</t>
  </si>
  <si>
    <t>ไอ.532</t>
  </si>
  <si>
    <t>ไอ.555</t>
  </si>
  <si>
    <t>ไ.555</t>
  </si>
  <si>
    <t>ไอ.556</t>
  </si>
  <si>
    <t>ไอ557</t>
  </si>
  <si>
    <t>ไอ.557</t>
  </si>
  <si>
    <t>ไอ.558</t>
  </si>
  <si>
    <t>ไอ.559</t>
  </si>
  <si>
    <t>ไอ.560</t>
  </si>
  <si>
    <t>ไอ.561</t>
  </si>
  <si>
    <t>ไอ.562</t>
  </si>
  <si>
    <t>ไอ.563</t>
  </si>
  <si>
    <t>ไอ.567</t>
  </si>
  <si>
    <t>ไอ.568</t>
  </si>
  <si>
    <t>ไอ.631</t>
  </si>
  <si>
    <t>งานศิลปหัตถกรรมปี 2561</t>
  </si>
  <si>
    <t>เงินยกย่องเชิดชูเกียรติ(เกษียณอายุ 30 กย.)</t>
  </si>
  <si>
    <t>ฎ.1584</t>
  </si>
  <si>
    <t>เงินยืมคูปองครู  12   ราย</t>
  </si>
  <si>
    <t>ฎ.1585</t>
  </si>
  <si>
    <t>19 กย.61</t>
  </si>
  <si>
    <t>ฎ.1599</t>
  </si>
  <si>
    <t>ค่าเดินทาง ศน.เสาวภา</t>
  </si>
  <si>
    <t>ฎ.1784</t>
  </si>
  <si>
    <t>ฎ.1598</t>
  </si>
  <si>
    <t>ฎ.1600</t>
  </si>
  <si>
    <t>ฎ.1601</t>
  </si>
  <si>
    <t>เบิกอบรมคูปองครู   ราย</t>
  </si>
  <si>
    <t>ฎ.1603</t>
  </si>
  <si>
    <t>ฎ.1604</t>
  </si>
  <si>
    <t xml:space="preserve"> ประชุม  85 คน  รร.ประชารัฐ</t>
  </si>
  <si>
    <t>30สค.61</t>
  </si>
  <si>
    <t>ว.3203</t>
  </si>
  <si>
    <t>รร.เบิก</t>
  </si>
  <si>
    <t>ค่าเดินทางฯ</t>
  </si>
  <si>
    <t xml:space="preserve">ณ  วันที่    กันยายน    2561              </t>
  </si>
  <si>
    <t xml:space="preserve">  - เงินยืม ปิยะวรรณ์</t>
  </si>
  <si>
    <t>วารสาร/แผ่นพับ</t>
  </si>
  <si>
    <t>เอ๋+จุฑา</t>
  </si>
  <si>
    <t>ซือกรอบฯ</t>
  </si>
  <si>
    <t>เงินยืม</t>
  </si>
  <si>
    <t xml:space="preserve">           รวม คก.</t>
  </si>
  <si>
    <t>ทำพีโอแล้ว</t>
  </si>
  <si>
    <t>เบิกประชุม</t>
  </si>
  <si>
    <t xml:space="preserve"> ค่าวัสดุ</t>
  </si>
  <si>
    <t>พี.555</t>
  </si>
  <si>
    <t>ฎ.1609</t>
  </si>
  <si>
    <t>ฎ.1610</t>
  </si>
  <si>
    <t>20 หย.61</t>
  </si>
  <si>
    <t>ฎ.1613</t>
  </si>
  <si>
    <t>ไอ.635</t>
  </si>
  <si>
    <t>20 กย.61</t>
  </si>
  <si>
    <t>ไอ.636</t>
  </si>
  <si>
    <t>ไอ.633</t>
  </si>
  <si>
    <t>ไอ.637</t>
  </si>
  <si>
    <t>ไอ.638</t>
  </si>
  <si>
    <t>ไอ.639</t>
  </si>
  <si>
    <t>ไอ.640</t>
  </si>
  <si>
    <t>ไอ.641</t>
  </si>
  <si>
    <t>ไอ.642</t>
  </si>
  <si>
    <t>ไอ.643</t>
  </si>
  <si>
    <t>ฎ.1626</t>
  </si>
  <si>
    <t>ฎ.1628</t>
  </si>
  <si>
    <t>ฎ.1627</t>
  </si>
  <si>
    <t>ฎ.1629</t>
  </si>
  <si>
    <t>ส.20 กย.61 - 26 พย.61</t>
  </si>
  <si>
    <t>ส.20 กย.61 - 22 ตค.61</t>
  </si>
  <si>
    <t>ส.20 กย.61 - 19 ตค.61</t>
  </si>
  <si>
    <t>3950+6850</t>
  </si>
  <si>
    <t xml:space="preserve"> ร.ร. บ้านแก่งหินปูน</t>
  </si>
  <si>
    <t>ส.21 กย.61 -6 ตค.61</t>
  </si>
  <si>
    <t>สพฐ.  ดึงงบประมาณกลับคืนแล้ว</t>
  </si>
  <si>
    <t>ผุสดี  คืนเงิน</t>
  </si>
  <si>
    <t>เงินยืม สุปัญญา</t>
  </si>
  <si>
    <t>สุปัญญา  คืนเงิน</t>
  </si>
  <si>
    <t>ฎ.1630</t>
  </si>
  <si>
    <t>ค่าสินไหม  ครู ร.ร.ซับอีลุม</t>
  </si>
  <si>
    <t>ฎ.1611</t>
  </si>
  <si>
    <t>ฎ.1625</t>
  </si>
  <si>
    <t>ฎ.1631</t>
  </si>
  <si>
    <t>ไอ.652</t>
  </si>
  <si>
    <t>ไอ.653</t>
  </si>
  <si>
    <t>ไอ.654</t>
  </si>
  <si>
    <t>ไอ.655</t>
  </si>
  <si>
    <t>ไอ.656</t>
  </si>
  <si>
    <t>ไอ.657</t>
  </si>
  <si>
    <t>ไอ.658</t>
  </si>
  <si>
    <t>ไอ.659</t>
  </si>
  <si>
    <t>ไอ.660</t>
  </si>
  <si>
    <t>ไอ.661</t>
  </si>
  <si>
    <t>ไอ.662</t>
  </si>
  <si>
    <t>ไ.664</t>
  </si>
  <si>
    <t>ไอ.664</t>
  </si>
  <si>
    <t>ไอ.665</t>
  </si>
  <si>
    <t>ไอ.644</t>
  </si>
  <si>
    <t>ไอ.646</t>
  </si>
  <si>
    <t>ไอ.666</t>
  </si>
  <si>
    <t>ไอ.648</t>
  </si>
  <si>
    <t>ไอ.647</t>
  </si>
  <si>
    <t>ไอ.651</t>
  </si>
  <si>
    <t>ไอ.649</t>
  </si>
  <si>
    <t>ไอ.650</t>
  </si>
  <si>
    <t>ไอ.679</t>
  </si>
  <si>
    <t>21 กย.61</t>
  </si>
  <si>
    <t>ฎ.1665</t>
  </si>
  <si>
    <t>ฎ.1666</t>
  </si>
  <si>
    <t>ฎ.1667</t>
  </si>
  <si>
    <t>เงินยืม ผอ.วิชชา</t>
  </si>
  <si>
    <t>ครู รร.แก่งหินปูน เบิก</t>
  </si>
  <si>
    <t>ฎ.1668</t>
  </si>
  <si>
    <t>รับเพิ่มมาจากโปรแกรมมิ่ง</t>
  </si>
  <si>
    <t>ฎ.1669</t>
  </si>
  <si>
    <t>ค่าประชุม</t>
  </si>
  <si>
    <t>ฎ.1673</t>
  </si>
  <si>
    <t>ฎ.1671</t>
  </si>
  <si>
    <t>ฎ.1672</t>
  </si>
  <si>
    <t>ฎ1612</t>
  </si>
  <si>
    <t>ฎ.1612</t>
  </si>
  <si>
    <t>ไวนิล</t>
  </si>
  <si>
    <t>ฎ.1670</t>
  </si>
  <si>
    <t>เบิกค่าใช้จ่ายเดินทางคณะฯ</t>
  </si>
  <si>
    <t>รับจาก 002 /1</t>
  </si>
  <si>
    <t>ค่าเดินทางอบรม ICT Talent</t>
  </si>
  <si>
    <t>ว 4304</t>
  </si>
  <si>
    <t>ส่งข้อสอบวันที่  19-20 กย.</t>
  </si>
  <si>
    <t>เป็นค่าวัสดุ สนง.</t>
  </si>
  <si>
    <t>รับจาก  กตปน.</t>
  </si>
  <si>
    <t>คก.3 / รหัส 001</t>
  </si>
  <si>
    <t>มาจากซ๋อมรถ</t>
  </si>
  <si>
    <t>ไปซ่อมแอร์</t>
  </si>
  <si>
    <t>ไปค่าวัสดุ</t>
  </si>
  <si>
    <t xml:space="preserve">ณ  วันที่      กันยายน    2561               </t>
  </si>
  <si>
    <t>ฎ.1475</t>
  </si>
  <si>
    <t>รับจาก  โครงการ 1.3 ล้าน</t>
  </si>
  <si>
    <t>ไป บล.</t>
  </si>
  <si>
    <t>ค่าเช่าอินเตอร์เน็ต 7 เดือน 134 ร.ร.   ครั้งที่ 1</t>
  </si>
  <si>
    <t xml:space="preserve">  - ศน.ปัณณธร+รังสิมา  เบิกค่าเดินทาง</t>
  </si>
  <si>
    <t>24 กย.61</t>
  </si>
  <si>
    <t>เบิกค่าเดินทาง ส่งข้อสอบ</t>
  </si>
  <si>
    <t>คืนเงินยืม พงศธร</t>
  </si>
  <si>
    <t>คก.2 / รหัส002</t>
  </si>
  <si>
    <t>คก.4 / รหัส002</t>
  </si>
  <si>
    <t>คก.5 / รหัส002</t>
  </si>
  <si>
    <t>คืนเงินยืม  6 ราย</t>
  </si>
  <si>
    <t>25 กย.61</t>
  </si>
  <si>
    <t>ฎ.1675</t>
  </si>
  <si>
    <t>ไอ.685</t>
  </si>
  <si>
    <t>ไทรทอง นผ.</t>
  </si>
  <si>
    <t>ไทราม</t>
  </si>
  <si>
    <t>ไอ.686</t>
  </si>
  <si>
    <t>ไอ.691</t>
  </si>
  <si>
    <t>ไอ.693</t>
  </si>
  <si>
    <t>ไอ.690</t>
  </si>
  <si>
    <t>ไ.690</t>
  </si>
  <si>
    <t>ไอ.694</t>
  </si>
  <si>
    <t>ไอ.695</t>
  </si>
  <si>
    <t>ไ.อ695</t>
  </si>
  <si>
    <t>ฎ.1682</t>
  </si>
  <si>
    <t>ไอ.680</t>
  </si>
  <si>
    <t>ไอ.681</t>
  </si>
  <si>
    <t>ไอ.683</t>
  </si>
  <si>
    <t>ไอ.682</t>
  </si>
  <si>
    <t>ไอ.684</t>
  </si>
  <si>
    <t>ฎ.1702</t>
  </si>
  <si>
    <t>ฎ.1703</t>
  </si>
  <si>
    <t>ฎ.1699</t>
  </si>
  <si>
    <t>ฎ.1700</t>
  </si>
  <si>
    <t>ฎ.1701</t>
  </si>
  <si>
    <t>ฎ.1704</t>
  </si>
  <si>
    <t>เบิกของ กย.61/ รวมตกเบิก 5 ราย</t>
  </si>
  <si>
    <t>ชื่อ- สกุล</t>
  </si>
  <si>
    <t xml:space="preserve">  ซ่อมแซมระบบไฟฟ้า ( 12 โรงเรียน)</t>
  </si>
  <si>
    <t>รร.ไทรทอง  (หนองไผ่)</t>
  </si>
  <si>
    <t>รร.บ้านสระเกษ</t>
  </si>
  <si>
    <t>รร.บ้านซับอีลุม</t>
  </si>
  <si>
    <t>รร.บ้านวังลึก</t>
  </si>
  <si>
    <t xml:space="preserve"> ร.ร. ด่านเจริญชัย</t>
  </si>
  <si>
    <t>รร.ไทรทอง  (วิเชียรบุรี)</t>
  </si>
  <si>
    <t xml:space="preserve"> รร.นาน้ำโครม</t>
  </si>
  <si>
    <t xml:space="preserve"> รร.โพทะเลประชาสรรค์</t>
  </si>
  <si>
    <t xml:space="preserve"> รร.เขายางโปร่ง</t>
  </si>
  <si>
    <t xml:space="preserve"> รร.สันติธรรม</t>
  </si>
  <si>
    <t>รร.บัววัฒนา</t>
  </si>
  <si>
    <t>ส.21 กย.61 - 21 ตค.61</t>
  </si>
  <si>
    <t>รับมาจากซ่อมรถ</t>
  </si>
  <si>
    <t xml:space="preserve">                       ณ  วันที่      กันยายน   2561</t>
  </si>
  <si>
    <t xml:space="preserve">                       ณ  วันที่    กันยายน    2561</t>
  </si>
  <si>
    <t>ธนิษฐา  คืนเงินยืม</t>
  </si>
  <si>
    <t xml:space="preserve">ณ  วันที่   กันยายน   2561               </t>
  </si>
  <si>
    <t>คก.1 / รหัส002</t>
  </si>
  <si>
    <t>สรุปเงินที่เหลือ  7 รหัส</t>
  </si>
  <si>
    <t>ตัด</t>
  </si>
  <si>
    <t xml:space="preserve">ณ  วันที่    กันยายน   2561              </t>
  </si>
  <si>
    <t xml:space="preserve">  ทำพีโอแล้ว</t>
  </si>
  <si>
    <t xml:space="preserve">   ทำพีโอแล้ว</t>
  </si>
  <si>
    <t xml:space="preserve">    ทำพีโอแล้ว</t>
  </si>
  <si>
    <t>ส.21 กย.61 - 21 ตค.60</t>
  </si>
  <si>
    <t>ส.24 กย.61 - 8 พย.61</t>
  </si>
  <si>
    <t>ส.24 กย.61 - 24 ตค.61</t>
  </si>
  <si>
    <t>สุกันยา เบิกค่าเดินทาง</t>
  </si>
  <si>
    <t>รอเบิก กย.61</t>
  </si>
  <si>
    <t>ตัดไปเบิกค่าวัสดุ</t>
  </si>
  <si>
    <t>รับจากค่าไปรษณีย์</t>
  </si>
  <si>
    <t>รับจากค่าน้ำประปา</t>
  </si>
  <si>
    <t xml:space="preserve">เบิกเดือน สค.61 - </t>
  </si>
  <si>
    <t xml:space="preserve"> เบิกค่าเช่าสัญญาณ Net กย.61</t>
  </si>
  <si>
    <t>เบิก เพิ่มเติม  4 ราย</t>
  </si>
  <si>
    <t>26 กย.61</t>
  </si>
  <si>
    <t>ฎ.1852</t>
  </si>
  <si>
    <t>เน็ต  7 เดือน</t>
  </si>
  <si>
    <t>เหลือจ่ายทั้งสิ้น</t>
  </si>
  <si>
    <t>รวม1+2</t>
  </si>
  <si>
    <t>ไอ.696</t>
  </si>
  <si>
    <t>ไอ.697</t>
  </si>
  <si>
    <t>ไอ.699</t>
  </si>
  <si>
    <t>ไอ.698</t>
  </si>
  <si>
    <t>ไอ.700</t>
  </si>
  <si>
    <t>ไอ.705</t>
  </si>
  <si>
    <t>ไอ.701</t>
  </si>
  <si>
    <t>ไอ.702</t>
  </si>
  <si>
    <t>ไอ.703</t>
  </si>
  <si>
    <t>ไอ.704</t>
  </si>
  <si>
    <t>ไอ.706</t>
  </si>
  <si>
    <t>ไอ.707</t>
  </si>
  <si>
    <t>ไอ.714</t>
  </si>
  <si>
    <t>ไอ.718</t>
  </si>
  <si>
    <t>ไอ.709</t>
  </si>
  <si>
    <t>ไอ.710</t>
  </si>
  <si>
    <t>ไอ.717</t>
  </si>
  <si>
    <t>ไอ.713</t>
  </si>
  <si>
    <t>ไอ.716</t>
  </si>
  <si>
    <t>ไอ.715</t>
  </si>
  <si>
    <t>ฎ.1731</t>
  </si>
  <si>
    <t>ฎ.1732</t>
  </si>
  <si>
    <t>ไอ.738</t>
  </si>
  <si>
    <t>เบิกค่าป้ายไวนิล</t>
  </si>
  <si>
    <t>ฎ.1482</t>
  </si>
  <si>
    <t>ค่าเดินทาง คะนึง</t>
  </si>
  <si>
    <t>ฎ.1481</t>
  </si>
  <si>
    <t>ค่าเดินทาง หนองสรวง</t>
  </si>
  <si>
    <t xml:space="preserve">  ตัดไปค่าเบี้ยเลี้ยง</t>
  </si>
  <si>
    <t>รับจากงบบริหาร สนง.</t>
  </si>
  <si>
    <t>ค่าเดินทาง ศน.ปิยะวรรณ์</t>
  </si>
  <si>
    <t>ค่าเดินทาง ศนปัณณฯ</t>
  </si>
  <si>
    <t>แตง+กาญ</t>
  </si>
  <si>
    <t>ไอ.739</t>
  </si>
  <si>
    <t>ไอ.728</t>
  </si>
  <si>
    <t>ไอ.729</t>
  </si>
  <si>
    <t>ไอ.730</t>
  </si>
  <si>
    <t>ไอ.731</t>
  </si>
  <si>
    <t>ไอ.720</t>
  </si>
  <si>
    <t>ไอ.721</t>
  </si>
  <si>
    <t>ไอ.722</t>
  </si>
  <si>
    <t>ไอ.723</t>
  </si>
  <si>
    <t>ไอ.725</t>
  </si>
  <si>
    <t>ไอ.724</t>
  </si>
  <si>
    <t>ไ.726</t>
  </si>
  <si>
    <t>ไอ.726</t>
  </si>
  <si>
    <t>ไอ.727</t>
  </si>
  <si>
    <t>ไ.727</t>
  </si>
  <si>
    <t>พี948</t>
  </si>
  <si>
    <t>ฎ.1760</t>
  </si>
  <si>
    <t>ฎ.1765</t>
  </si>
  <si>
    <t>ยืมเงิน</t>
  </si>
  <si>
    <t>ฎ.1762</t>
  </si>
  <si>
    <t>26 กร.61</t>
  </si>
  <si>
    <t>ฎ.1763</t>
  </si>
  <si>
    <t>ฎ.1764</t>
  </si>
  <si>
    <t>ค่าล้างแอร์ทั้งหมด  กย.61</t>
  </si>
  <si>
    <t>ช่อมรถ 3689  พช.</t>
  </si>
  <si>
    <t xml:space="preserve">  ไปซื้อวัสดุ ค.2</t>
  </si>
  <si>
    <t>รับมาจากค่าถ่ายเอกสาร</t>
  </si>
  <si>
    <t>ไปค่าวัสดุ ค.2</t>
  </si>
  <si>
    <t>พี.404</t>
  </si>
  <si>
    <t>ค่าวัสดุ ยอด 65,355</t>
  </si>
  <si>
    <t>รับมาจากค่าน้ำมัน</t>
  </si>
  <si>
    <t xml:space="preserve">  - ค่าวัสดุ </t>
  </si>
  <si>
    <t xml:space="preserve">  - ค่าถ่ายเอกสาร</t>
  </si>
  <si>
    <t>ค่าวัสดุ ศน.รังสิ</t>
  </si>
  <si>
    <t>ค่าป้ายไวนิล ศน.เล็ก</t>
  </si>
  <si>
    <t>ค่าไฟฟ้า  3 ร.ร. ( ใบแจ้งหนี้) จากกลุ่มแผนฯ</t>
  </si>
  <si>
    <t>27 กย.61</t>
  </si>
  <si>
    <t>ฎ.1772</t>
  </si>
  <si>
    <t>รหัส 002</t>
  </si>
  <si>
    <t>รหัส 003</t>
  </si>
  <si>
    <t>รหัส 001</t>
  </si>
  <si>
    <t>รหัส 50037</t>
  </si>
  <si>
    <t>ตัดไปค่าวัสดุ ค.2</t>
  </si>
  <si>
    <t>รับมาจากค่าโทรศัพท์</t>
  </si>
  <si>
    <t>รับมาจากค่าไปรษณีย์</t>
  </si>
  <si>
    <t>รับงบจากเงินเหลือจ่าย  4 รหัสงบ</t>
  </si>
  <si>
    <t>รหัส 34003</t>
  </si>
  <si>
    <t>รหัส 53007</t>
  </si>
  <si>
    <t>เบิกค่าไฟฟ้า สค.-กย.61  อ.บึง</t>
  </si>
  <si>
    <t>เบิกค่าไฟฟ้า สค.-กย.61  อ.ศรีเทพ</t>
  </si>
  <si>
    <t>เบิกค่าไฟฟ้า สค.-กย.61  อ.หนองไผ่</t>
  </si>
  <si>
    <t>เบิกค่าไฟฟ้า สค.-กย.61  อ.วิเชียรบุรี</t>
  </si>
  <si>
    <t>รับมาจากค่าประปา</t>
  </si>
  <si>
    <t>ค่าวัสดุ ยอด 65,355 ค.2</t>
  </si>
  <si>
    <t>ไอ.741</t>
  </si>
  <si>
    <t>ไอ.742</t>
  </si>
  <si>
    <t>ไอ.740</t>
  </si>
  <si>
    <t>ไอ.712</t>
  </si>
  <si>
    <t>ไอ.775</t>
  </si>
  <si>
    <t>ไอ.772</t>
  </si>
  <si>
    <t>ไอ.770</t>
  </si>
  <si>
    <t>ไอ.771</t>
  </si>
  <si>
    <t>ไอ.769</t>
  </si>
  <si>
    <t>ฎ.776</t>
  </si>
  <si>
    <t>28 กย.61</t>
  </si>
  <si>
    <t>ไอ.777</t>
  </si>
  <si>
    <t>ไอ.778</t>
  </si>
  <si>
    <t>ฎ.1822</t>
  </si>
  <si>
    <t>ฎ.1824</t>
  </si>
  <si>
    <t>ไปเป็นค่าวัสดุ 139200</t>
  </si>
  <si>
    <t>ร.001 เหลือ=</t>
  </si>
  <si>
    <t>ตัดไปค่าเบี้ยเลี้ยง</t>
  </si>
  <si>
    <t>ไอ.784</t>
  </si>
  <si>
    <t xml:space="preserve"> เบิก ของ กย.61</t>
  </si>
  <si>
    <t>เบิกค่าโทร  สค.61</t>
  </si>
  <si>
    <t>ฎ.1811</t>
  </si>
  <si>
    <t>ประชุม กาแฟ</t>
  </si>
  <si>
    <t>ฎ.1812</t>
  </si>
  <si>
    <t>ฎ.1813</t>
  </si>
  <si>
    <t>ฎ.1810</t>
  </si>
  <si>
    <t>ฎ.1815</t>
  </si>
  <si>
    <t>ฎ.1818</t>
  </si>
  <si>
    <t>ค่าเดินทาง อุมาพร</t>
  </si>
  <si>
    <t>ค่าเดินทางครู 6 ราย</t>
  </si>
  <si>
    <t>ฎ.1819</t>
  </si>
  <si>
    <t>ฎ.1817</t>
  </si>
  <si>
    <t>ฎ.1821</t>
  </si>
  <si>
    <t>ฎ.1820</t>
  </si>
  <si>
    <t>เหลือซื้อวัสดุ</t>
  </si>
  <si>
    <t xml:space="preserve"> เบิกของ กย.61</t>
  </si>
  <si>
    <t>เบิกค่าไฟฟ้า กย.61 สพป.พช.</t>
  </si>
  <si>
    <t>รับจากเหลือจ่าย</t>
  </si>
  <si>
    <t>ฎ.1844</t>
  </si>
  <si>
    <t>ฎ.1845</t>
  </si>
  <si>
    <t>คชจ.เดินทาง  พี่สุทัศน์</t>
  </si>
  <si>
    <t>ค่าไฟฟ้า กย.61  รร.อนุบาลวัดในฯ</t>
  </si>
  <si>
    <t>ฎ.1858</t>
  </si>
  <si>
    <t>ค่าโทร. เอไอเอส  สค.61</t>
  </si>
  <si>
    <t>ฎ.1859</t>
  </si>
  <si>
    <t>ฎ.1857</t>
  </si>
  <si>
    <t>ไอ.787</t>
  </si>
  <si>
    <t>เบิก ขอ งกย.61</t>
  </si>
  <si>
    <t>พี938</t>
  </si>
  <si>
    <t xml:space="preserve">ณ  วันที่  28  กันยายน    2561               </t>
  </si>
  <si>
    <t>ไอ.977</t>
  </si>
  <si>
    <t>ค่าตกแต่งดอกไม้ประดับงาน</t>
  </si>
  <si>
    <t>ไอ.781</t>
  </si>
  <si>
    <t>รหัส 29047</t>
  </si>
  <si>
    <t>รหัส 29031</t>
  </si>
  <si>
    <t>รหัส 29052</t>
  </si>
  <si>
    <t>ไอ.791</t>
  </si>
  <si>
    <t>ไอ.793</t>
  </si>
  <si>
    <t xml:space="preserve"> เบิก *ของเดือน กย.61</t>
  </si>
  <si>
    <t>ไอ.789</t>
  </si>
  <si>
    <t>ตัดไปค่าซ่อมรถ</t>
  </si>
  <si>
    <t>ไอ.785</t>
  </si>
  <si>
    <t>ว 4464</t>
  </si>
  <si>
    <t>ค่าหนังสือเรียน ภาคเรียน 1/61</t>
  </si>
  <si>
    <t>เบิกเงิน 189 ร.ร.</t>
  </si>
  <si>
    <t>ดอกเบี้ย</t>
  </si>
  <si>
    <t>เงินปีเก่า</t>
  </si>
  <si>
    <t>ไอ.748</t>
  </si>
  <si>
    <t>ไอ.749</t>
  </si>
  <si>
    <t>ไอ.762</t>
  </si>
  <si>
    <t>ไอ.760</t>
  </si>
  <si>
    <t>ไอ.767</t>
  </si>
  <si>
    <t>ไอ.752</t>
  </si>
  <si>
    <t>ไอ.757</t>
  </si>
  <si>
    <t>ไอ.756</t>
  </si>
  <si>
    <t>รอซ่อม  3 คัน</t>
  </si>
  <si>
    <t>ไอ.800</t>
  </si>
  <si>
    <t>ไอ.765</t>
  </si>
  <si>
    <t>ค่าเครื่องมือรายงาน</t>
  </si>
  <si>
    <t>ไอ.799</t>
  </si>
  <si>
    <t>ไอ.796</t>
  </si>
  <si>
    <t>ไอ.788</t>
  </si>
  <si>
    <t>ไอ.798</t>
  </si>
  <si>
    <t>ไอ.803</t>
  </si>
  <si>
    <t>ฎ.1842</t>
  </si>
  <si>
    <t>ค่าเดินทางกานต์พิชาภัทร</t>
  </si>
  <si>
    <t>ฎ.1843</t>
  </si>
  <si>
    <t>ไอ.747</t>
  </si>
  <si>
    <t>ไอ.754</t>
  </si>
  <si>
    <t>ไอ.764</t>
  </si>
  <si>
    <t>ไอ.758</t>
  </si>
  <si>
    <t>28กย.61</t>
  </si>
  <si>
    <t>ไอ.759</t>
  </si>
  <si>
    <t xml:space="preserve">  - นายอนวัฒน์  ยืมเงิน5 ส./ ลูกจ้าง</t>
  </si>
  <si>
    <t>ยืมประชุม ผอ.รร.</t>
  </si>
  <si>
    <t xml:space="preserve">  ขอใข้กิจกรรม 5 ส.  ค.3   24,750</t>
  </si>
  <si>
    <t>ณ  วันที่ 30  กันยายน  2561</t>
  </si>
  <si>
    <t xml:space="preserve">                       ณ  วันที่  28  กันยายน    2561</t>
  </si>
  <si>
    <t xml:space="preserve">                       ณ  วันที่  28   กันยายน   2561</t>
  </si>
  <si>
    <t>ตัดโอนไปเหลือจ่าย</t>
  </si>
  <si>
    <t xml:space="preserve">                       ณ  วันที่  30  กันยายน   2561</t>
  </si>
  <si>
    <t>ณ  วันที่  30  กันยายน    2561</t>
  </si>
  <si>
    <t>ณ วันที่ 28  กันยายน    2561</t>
  </si>
  <si>
    <t xml:space="preserve">ณ  วันที่  28  กันยายน   2561               </t>
  </si>
  <si>
    <t xml:space="preserve">ณ  วันที่   28   กันยายน   2561               </t>
  </si>
  <si>
    <t xml:space="preserve">ณ  วันที่   28 กันยายน   2561               </t>
  </si>
  <si>
    <t xml:space="preserve">ณ  วันที่  28   กันยายน   2561               </t>
  </si>
  <si>
    <t xml:space="preserve">ณ  วันที่ 28  กันยายน   2561               </t>
  </si>
  <si>
    <t xml:space="preserve">ณ  วันที่  28  กันยายน  2561               </t>
  </si>
  <si>
    <t xml:space="preserve">ณ  วันที่  28 กันยายน  2561               </t>
  </si>
  <si>
    <t xml:space="preserve"> -เงินกันไว้เบิกเหลื่อมปี พ.ศ.2560</t>
  </si>
  <si>
    <t xml:space="preserve">  (กรณีไม่มีหนี้ผูกพัน) </t>
  </si>
  <si>
    <t>โต๊ะ-เก้าอี้</t>
  </si>
  <si>
    <t>นักเรียน</t>
  </si>
  <si>
    <r>
      <t xml:space="preserve">งบลงทุน </t>
    </r>
    <r>
      <rPr>
        <sz val="12"/>
        <rFont val="TH SarabunPSK"/>
        <family val="2"/>
      </rPr>
      <t>(ครุภัณฑ์ + สิ่งก่อสร้าง)</t>
    </r>
  </si>
  <si>
    <t>ณ  วันที่  30  กันยายน  2561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</si>
</sst>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10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6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TH SarabunPSK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color indexed="8"/>
      <name val="TH SarabunPSK"/>
      <family val="2"/>
    </font>
    <font>
      <i/>
      <sz val="13"/>
      <name val="TH SarabunPSK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TH SarabunPSK"/>
      <family val="2"/>
    </font>
    <font>
      <sz val="12"/>
      <color indexed="36"/>
      <name val="TH SarabunPSK"/>
      <family val="2"/>
    </font>
    <font>
      <b/>
      <sz val="14"/>
      <color indexed="10"/>
      <name val="AngsanaUPC"/>
      <family val="1"/>
    </font>
    <font>
      <b/>
      <sz val="13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60"/>
      <name val="TH SarabunPSK"/>
      <family val="2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b/>
      <sz val="13"/>
      <color indexed="60"/>
      <name val="TH SarabunPSK"/>
      <family val="2"/>
    </font>
    <font>
      <sz val="11"/>
      <color indexed="10"/>
      <name val="TH SarabunPSK"/>
      <family val="2"/>
    </font>
    <font>
      <sz val="14"/>
      <color indexed="60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TH SarabunPSK"/>
      <family val="2"/>
    </font>
    <font>
      <sz val="12"/>
      <color rgb="FF7030A0"/>
      <name val="TH SarabunPSK"/>
      <family val="2"/>
    </font>
    <font>
      <b/>
      <sz val="14"/>
      <color rgb="FFFF0000"/>
      <name val="AngsanaUPC"/>
      <family val="1"/>
    </font>
    <font>
      <b/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C00000"/>
      <name val="TH SarabunPSK"/>
      <family val="2"/>
    </font>
    <font>
      <sz val="12"/>
      <color rgb="FFFF0000"/>
      <name val="TH SarabunPSK"/>
      <family val="2"/>
    </font>
    <font>
      <sz val="12"/>
      <color rgb="FFC00000"/>
      <name val="TH SarabunPSK"/>
      <family val="2"/>
    </font>
    <font>
      <b/>
      <sz val="13"/>
      <color rgb="FFC00000"/>
      <name val="TH SarabunPSK"/>
      <family val="2"/>
    </font>
    <font>
      <sz val="11"/>
      <color rgb="FFFF0000"/>
      <name val="TH SarabunPSK"/>
      <family val="2"/>
    </font>
    <font>
      <sz val="14"/>
      <color rgb="FFC00000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5" xfId="33" applyFont="1" applyBorder="1" applyAlignment="1">
      <alignment/>
    </xf>
    <xf numFmtId="43" fontId="22" fillId="0" borderId="0" xfId="33" applyFont="1" applyAlignment="1">
      <alignment/>
    </xf>
    <xf numFmtId="43" fontId="22" fillId="0" borderId="16" xfId="33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/>
    </xf>
    <xf numFmtId="43" fontId="0" fillId="0" borderId="0" xfId="0" applyNumberFormat="1" applyAlignment="1">
      <alignment/>
    </xf>
    <xf numFmtId="43" fontId="24" fillId="0" borderId="0" xfId="33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3" applyFont="1" applyAlignment="1">
      <alignment/>
    </xf>
    <xf numFmtId="43" fontId="26" fillId="0" borderId="0" xfId="33" applyFont="1" applyAlignment="1">
      <alignment/>
    </xf>
    <xf numFmtId="43" fontId="33" fillId="0" borderId="0" xfId="33" applyFont="1" applyAlignment="1">
      <alignment/>
    </xf>
    <xf numFmtId="0" fontId="33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3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/>
    </xf>
    <xf numFmtId="0" fontId="22" fillId="0" borderId="20" xfId="0" applyFont="1" applyBorder="1" applyAlignment="1">
      <alignment/>
    </xf>
    <xf numFmtId="43" fontId="22" fillId="0" borderId="21" xfId="33" applyFont="1" applyBorder="1" applyAlignment="1">
      <alignment/>
    </xf>
    <xf numFmtId="43" fontId="22" fillId="0" borderId="22" xfId="33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87" fontId="29" fillId="0" borderId="23" xfId="43" applyFont="1" applyBorder="1" applyAlignment="1">
      <alignment/>
    </xf>
    <xf numFmtId="188" fontId="0" fillId="0" borderId="0" xfId="33" applyNumberFormat="1" applyFont="1" applyAlignment="1">
      <alignment/>
    </xf>
    <xf numFmtId="43" fontId="0" fillId="0" borderId="0" xfId="33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vertical="top"/>
    </xf>
    <xf numFmtId="43" fontId="36" fillId="0" borderId="0" xfId="33" applyFont="1" applyAlignment="1">
      <alignment/>
    </xf>
    <xf numFmtId="0" fontId="34" fillId="0" borderId="0" xfId="0" applyFont="1" applyAlignment="1">
      <alignment/>
    </xf>
    <xf numFmtId="188" fontId="24" fillId="0" borderId="0" xfId="33" applyNumberFormat="1" applyFont="1" applyAlignment="1">
      <alignment/>
    </xf>
    <xf numFmtId="0" fontId="25" fillId="0" borderId="0" xfId="0" applyFont="1" applyBorder="1" applyAlignment="1">
      <alignment/>
    </xf>
    <xf numFmtId="188" fontId="24" fillId="0" borderId="0" xfId="33" applyNumberFormat="1" applyFont="1" applyBorder="1" applyAlignment="1">
      <alignment/>
    </xf>
    <xf numFmtId="43" fontId="24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3" fontId="22" fillId="0" borderId="12" xfId="3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2" fillId="0" borderId="13" xfId="0" applyNumberFormat="1" applyFont="1" applyBorder="1" applyAlignment="1">
      <alignment/>
    </xf>
    <xf numFmtId="15" fontId="22" fillId="0" borderId="0" xfId="0" applyNumberFormat="1" applyFont="1" applyAlignment="1">
      <alignment/>
    </xf>
    <xf numFmtId="0" fontId="22" fillId="0" borderId="20" xfId="0" applyFont="1" applyBorder="1" applyAlignment="1">
      <alignment horizontal="left"/>
    </xf>
    <xf numFmtId="188" fontId="22" fillId="0" borderId="0" xfId="33" applyNumberFormat="1" applyFont="1" applyAlignment="1">
      <alignment/>
    </xf>
    <xf numFmtId="188" fontId="22" fillId="0" borderId="11" xfId="33" applyNumberFormat="1" applyFont="1" applyBorder="1" applyAlignment="1">
      <alignment horizontal="center"/>
    </xf>
    <xf numFmtId="188" fontId="22" fillId="0" borderId="12" xfId="33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24" xfId="0" applyFont="1" applyBorder="1" applyAlignment="1">
      <alignment horizontal="center"/>
    </xf>
    <xf numFmtId="188" fontId="22" fillId="0" borderId="24" xfId="33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33" applyNumberFormat="1" applyFont="1" applyBorder="1" applyAlignment="1">
      <alignment/>
    </xf>
    <xf numFmtId="43" fontId="22" fillId="0" borderId="0" xfId="33" applyNumberFormat="1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/>
    </xf>
    <xf numFmtId="43" fontId="22" fillId="0" borderId="15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21" xfId="33" applyNumberFormat="1" applyFont="1" applyBorder="1" applyAlignment="1">
      <alignment/>
    </xf>
    <xf numFmtId="43" fontId="22" fillId="0" borderId="20" xfId="33" applyNumberFormat="1" applyFont="1" applyBorder="1" applyAlignment="1">
      <alignment/>
    </xf>
    <xf numFmtId="43" fontId="22" fillId="0" borderId="11" xfId="33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188" fontId="22" fillId="0" borderId="21" xfId="33" applyNumberFormat="1" applyFont="1" applyBorder="1" applyAlignment="1">
      <alignment/>
    </xf>
    <xf numFmtId="188" fontId="22" fillId="0" borderId="20" xfId="33" applyNumberFormat="1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23" xfId="0" applyFont="1" applyBorder="1" applyAlignment="1">
      <alignment/>
    </xf>
    <xf numFmtId="188" fontId="22" fillId="0" borderId="23" xfId="33" applyNumberFormat="1" applyFont="1" applyBorder="1" applyAlignment="1">
      <alignment/>
    </xf>
    <xf numFmtId="43" fontId="22" fillId="0" borderId="23" xfId="33" applyNumberFormat="1" applyFont="1" applyBorder="1" applyAlignment="1">
      <alignment/>
    </xf>
    <xf numFmtId="43" fontId="22" fillId="0" borderId="14" xfId="33" applyNumberFormat="1" applyFont="1" applyBorder="1" applyAlignment="1">
      <alignment/>
    </xf>
    <xf numFmtId="0" fontId="22" fillId="0" borderId="25" xfId="0" applyFont="1" applyBorder="1" applyAlignment="1">
      <alignment/>
    </xf>
    <xf numFmtId="43" fontId="22" fillId="0" borderId="26" xfId="33" applyNumberFormat="1" applyFont="1" applyBorder="1" applyAlignment="1">
      <alignment/>
    </xf>
    <xf numFmtId="0" fontId="38" fillId="0" borderId="27" xfId="48" applyFont="1" applyBorder="1">
      <alignment/>
      <protection/>
    </xf>
    <xf numFmtId="0" fontId="25" fillId="0" borderId="0" xfId="0" applyFont="1" applyAlignment="1">
      <alignment horizontal="center"/>
    </xf>
    <xf numFmtId="43" fontId="22" fillId="0" borderId="0" xfId="0" applyNumberFormat="1" applyFont="1" applyAlignment="1">
      <alignment/>
    </xf>
    <xf numFmtId="188" fontId="22" fillId="0" borderId="12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 horizontal="center"/>
    </xf>
    <xf numFmtId="188" fontId="22" fillId="0" borderId="15" xfId="33" applyNumberFormat="1" applyFont="1" applyBorder="1" applyAlignment="1">
      <alignment horizontal="center"/>
    </xf>
    <xf numFmtId="43" fontId="22" fillId="0" borderId="15" xfId="33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8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0" fillId="0" borderId="0" xfId="33" applyNumberFormat="1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88" fontId="22" fillId="0" borderId="14" xfId="33" applyNumberFormat="1" applyFont="1" applyBorder="1" applyAlignment="1">
      <alignment/>
    </xf>
    <xf numFmtId="188" fontId="22" fillId="0" borderId="29" xfId="33" applyNumberFormat="1" applyFont="1" applyBorder="1" applyAlignment="1">
      <alignment horizontal="center"/>
    </xf>
    <xf numFmtId="188" fontId="22" fillId="0" borderId="14" xfId="33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88" fontId="0" fillId="0" borderId="0" xfId="0" applyNumberFormat="1" applyAlignment="1">
      <alignment/>
    </xf>
    <xf numFmtId="0" fontId="37" fillId="0" borderId="0" xfId="0" applyFont="1" applyAlignment="1">
      <alignment/>
    </xf>
    <xf numFmtId="188" fontId="37" fillId="0" borderId="1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188" fontId="33" fillId="0" borderId="11" xfId="0" applyNumberFormat="1" applyFont="1" applyBorder="1" applyAlignment="1">
      <alignment/>
    </xf>
    <xf numFmtId="188" fontId="24" fillId="0" borderId="0" xfId="33" applyNumberFormat="1" applyFont="1" applyFill="1" applyBorder="1" applyAlignment="1">
      <alignment/>
    </xf>
    <xf numFmtId="188" fontId="22" fillId="0" borderId="16" xfId="33" applyNumberFormat="1" applyFont="1" applyBorder="1" applyAlignment="1">
      <alignment/>
    </xf>
    <xf numFmtId="188" fontId="33" fillId="0" borderId="15" xfId="33" applyNumberFormat="1" applyFont="1" applyBorder="1" applyAlignment="1">
      <alignment/>
    </xf>
    <xf numFmtId="188" fontId="22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90" fillId="0" borderId="0" xfId="0" applyFont="1" applyAlignment="1">
      <alignment/>
    </xf>
    <xf numFmtId="43" fontId="22" fillId="0" borderId="11" xfId="33" applyFont="1" applyBorder="1" applyAlignment="1">
      <alignment/>
    </xf>
    <xf numFmtId="188" fontId="42" fillId="0" borderId="20" xfId="33" applyNumberFormat="1" applyFont="1" applyBorder="1" applyAlignment="1">
      <alignment horizontal="center"/>
    </xf>
    <xf numFmtId="188" fontId="43" fillId="0" borderId="20" xfId="33" applyNumberFormat="1" applyFont="1" applyBorder="1" applyAlignment="1">
      <alignment horizontal="center"/>
    </xf>
    <xf numFmtId="188" fontId="43" fillId="0" borderId="15" xfId="33" applyNumberFormat="1" applyFont="1" applyBorder="1" applyAlignment="1">
      <alignment horizontal="center"/>
    </xf>
    <xf numFmtId="43" fontId="25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3" applyFont="1" applyBorder="1" applyAlignment="1">
      <alignment horizontal="center"/>
    </xf>
    <xf numFmtId="0" fontId="0" fillId="0" borderId="0" xfId="0" applyFill="1" applyBorder="1" applyAlignment="1">
      <alignment/>
    </xf>
    <xf numFmtId="188" fontId="38" fillId="0" borderId="20" xfId="33" applyNumberFormat="1" applyFont="1" applyBorder="1" applyAlignment="1">
      <alignment/>
    </xf>
    <xf numFmtId="188" fontId="22" fillId="0" borderId="30" xfId="33" applyNumberFormat="1" applyFont="1" applyBorder="1" applyAlignment="1">
      <alignment/>
    </xf>
    <xf numFmtId="188" fontId="22" fillId="0" borderId="27" xfId="33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33" fillId="0" borderId="12" xfId="33" applyNumberFormat="1" applyFont="1" applyBorder="1" applyAlignment="1">
      <alignment horizontal="center"/>
    </xf>
    <xf numFmtId="188" fontId="33" fillId="0" borderId="13" xfId="33" applyNumberFormat="1" applyFont="1" applyBorder="1" applyAlignment="1">
      <alignment horizontal="center"/>
    </xf>
    <xf numFmtId="43" fontId="22" fillId="0" borderId="13" xfId="33" applyFont="1" applyBorder="1" applyAlignment="1">
      <alignment/>
    </xf>
    <xf numFmtId="0" fontId="2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88" fontId="37" fillId="0" borderId="29" xfId="33" applyNumberFormat="1" applyFont="1" applyBorder="1" applyAlignment="1">
      <alignment horizontal="center"/>
    </xf>
    <xf numFmtId="188" fontId="37" fillId="0" borderId="12" xfId="33" applyNumberFormat="1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188" fontId="22" fillId="0" borderId="0" xfId="33" applyNumberFormat="1" applyFont="1" applyBorder="1" applyAlignment="1">
      <alignment horizontal="center"/>
    </xf>
    <xf numFmtId="1" fontId="29" fillId="0" borderId="21" xfId="43" applyNumberFormat="1" applyFont="1" applyBorder="1" applyAlignment="1">
      <alignment horizontal="left" vertical="center"/>
    </xf>
    <xf numFmtId="0" fontId="29" fillId="0" borderId="21" xfId="43" applyNumberFormat="1" applyFont="1" applyBorder="1" applyAlignment="1">
      <alignment horizontal="center" vertical="center"/>
    </xf>
    <xf numFmtId="0" fontId="29" fillId="0" borderId="21" xfId="43" applyNumberFormat="1" applyFont="1" applyBorder="1" applyAlignment="1">
      <alignment horizontal="left" vertical="center"/>
    </xf>
    <xf numFmtId="188" fontId="38" fillId="0" borderId="11" xfId="33" applyNumberFormat="1" applyFont="1" applyBorder="1" applyAlignment="1">
      <alignment horizontal="center"/>
    </xf>
    <xf numFmtId="188" fontId="37" fillId="0" borderId="13" xfId="33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43" fontId="35" fillId="0" borderId="0" xfId="33" applyFont="1" applyBorder="1" applyAlignment="1">
      <alignment/>
    </xf>
    <xf numFmtId="188" fontId="22" fillId="0" borderId="15" xfId="33" applyNumberFormat="1" applyFont="1" applyBorder="1" applyAlignment="1">
      <alignment horizontal="right"/>
    </xf>
    <xf numFmtId="188" fontId="28" fillId="0" borderId="0" xfId="33" applyNumberFormat="1" applyFont="1" applyAlignment="1">
      <alignment/>
    </xf>
    <xf numFmtId="188" fontId="28" fillId="0" borderId="26" xfId="33" applyNumberFormat="1" applyFont="1" applyBorder="1" applyAlignment="1">
      <alignment/>
    </xf>
    <xf numFmtId="188" fontId="28" fillId="0" borderId="11" xfId="33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45" fillId="0" borderId="0" xfId="0" applyFont="1" applyAlignment="1">
      <alignment/>
    </xf>
    <xf numFmtId="43" fontId="25" fillId="0" borderId="11" xfId="33" applyFont="1" applyBorder="1" applyAlignment="1">
      <alignment horizontal="center"/>
    </xf>
    <xf numFmtId="43" fontId="25" fillId="0" borderId="11" xfId="0" applyNumberFormat="1" applyFont="1" applyBorder="1" applyAlignment="1">
      <alignment/>
    </xf>
    <xf numFmtId="43" fontId="45" fillId="0" borderId="11" xfId="0" applyNumberFormat="1" applyFont="1" applyBorder="1" applyAlignment="1">
      <alignment/>
    </xf>
    <xf numFmtId="43" fontId="25" fillId="0" borderId="0" xfId="33" applyNumberFormat="1" applyFont="1" applyAlignment="1">
      <alignment/>
    </xf>
    <xf numFmtId="43" fontId="25" fillId="0" borderId="11" xfId="33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25" fillId="0" borderId="11" xfId="33" applyNumberFormat="1" applyFont="1" applyBorder="1" applyAlignment="1">
      <alignment/>
    </xf>
    <xf numFmtId="43" fontId="25" fillId="0" borderId="12" xfId="33" applyNumberFormat="1" applyFont="1" applyBorder="1" applyAlignment="1">
      <alignment/>
    </xf>
    <xf numFmtId="43" fontId="25" fillId="0" borderId="13" xfId="33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3" fontId="25" fillId="0" borderId="15" xfId="33" applyNumberFormat="1" applyFont="1" applyBorder="1" applyAlignment="1">
      <alignment/>
    </xf>
    <xf numFmtId="43" fontId="25" fillId="0" borderId="21" xfId="33" applyNumberFormat="1" applyFont="1" applyBorder="1" applyAlignment="1">
      <alignment/>
    </xf>
    <xf numFmtId="43" fontId="25" fillId="0" borderId="20" xfId="33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/>
    </xf>
    <xf numFmtId="43" fontId="25" fillId="0" borderId="23" xfId="33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15" fontId="45" fillId="0" borderId="29" xfId="0" applyNumberFormat="1" applyFont="1" applyBorder="1" applyAlignment="1">
      <alignment horizontal="left"/>
    </xf>
    <xf numFmtId="43" fontId="25" fillId="0" borderId="28" xfId="33" applyNumberFormat="1" applyFont="1" applyBorder="1" applyAlignment="1">
      <alignment/>
    </xf>
    <xf numFmtId="0" fontId="25" fillId="0" borderId="32" xfId="0" applyFont="1" applyBorder="1" applyAlignment="1">
      <alignment/>
    </xf>
    <xf numFmtId="43" fontId="25" fillId="0" borderId="0" xfId="33" applyNumberFormat="1" applyFont="1" applyBorder="1" applyAlignment="1">
      <alignment/>
    </xf>
    <xf numFmtId="0" fontId="25" fillId="0" borderId="33" xfId="0" applyFont="1" applyBorder="1" applyAlignment="1">
      <alignment/>
    </xf>
    <xf numFmtId="3" fontId="25" fillId="0" borderId="33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43" fontId="25" fillId="0" borderId="10" xfId="33" applyNumberFormat="1" applyFont="1" applyBorder="1" applyAlignment="1">
      <alignment/>
    </xf>
    <xf numFmtId="0" fontId="25" fillId="0" borderId="25" xfId="0" applyFont="1" applyBorder="1" applyAlignment="1">
      <alignment/>
    </xf>
    <xf numFmtId="43" fontId="25" fillId="0" borderId="33" xfId="0" applyNumberFormat="1" applyFont="1" applyBorder="1" applyAlignment="1">
      <alignment/>
    </xf>
    <xf numFmtId="43" fontId="22" fillId="0" borderId="16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3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46" fillId="0" borderId="0" xfId="33" applyFont="1" applyAlignment="1">
      <alignment/>
    </xf>
    <xf numFmtId="43" fontId="29" fillId="0" borderId="12" xfId="33" applyFont="1" applyBorder="1" applyAlignment="1">
      <alignment/>
    </xf>
    <xf numFmtId="43" fontId="0" fillId="0" borderId="0" xfId="33" applyFont="1" applyFill="1" applyBorder="1" applyAlignment="1">
      <alignment/>
    </xf>
    <xf numFmtId="188" fontId="24" fillId="0" borderId="34" xfId="33" applyNumberFormat="1" applyFont="1" applyBorder="1" applyAlignment="1">
      <alignment/>
    </xf>
    <xf numFmtId="0" fontId="37" fillId="0" borderId="0" xfId="48" applyFont="1" applyAlignment="1">
      <alignment/>
      <protection/>
    </xf>
    <xf numFmtId="0" fontId="37" fillId="0" borderId="29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187" fontId="47" fillId="0" borderId="12" xfId="43" applyFont="1" applyBorder="1" applyAlignment="1">
      <alignment horizontal="center"/>
    </xf>
    <xf numFmtId="0" fontId="37" fillId="0" borderId="14" xfId="48" applyFont="1" applyBorder="1" applyAlignment="1">
      <alignment/>
      <protection/>
    </xf>
    <xf numFmtId="0" fontId="37" fillId="0" borderId="13" xfId="48" applyFont="1" applyBorder="1" applyAlignment="1">
      <alignment/>
      <protection/>
    </xf>
    <xf numFmtId="187" fontId="47" fillId="0" borderId="13" xfId="43" applyFont="1" applyBorder="1" applyAlignment="1">
      <alignment horizontal="center"/>
    </xf>
    <xf numFmtId="0" fontId="22" fillId="0" borderId="27" xfId="48" applyFont="1" applyBorder="1" applyAlignment="1">
      <alignment horizontal="center"/>
      <protection/>
    </xf>
    <xf numFmtId="0" fontId="48" fillId="0" borderId="27" xfId="48" applyFont="1" applyBorder="1">
      <alignment/>
      <protection/>
    </xf>
    <xf numFmtId="0" fontId="49" fillId="0" borderId="27" xfId="48" applyFont="1" applyBorder="1">
      <alignment/>
      <protection/>
    </xf>
    <xf numFmtId="187" fontId="29" fillId="0" borderId="15" xfId="43" applyFont="1" applyBorder="1" applyAlignment="1">
      <alignment/>
    </xf>
    <xf numFmtId="0" fontId="50" fillId="0" borderId="27" xfId="48" applyFont="1" applyBorder="1">
      <alignment/>
      <protection/>
    </xf>
    <xf numFmtId="0" fontId="33" fillId="0" borderId="15" xfId="48" applyFont="1" applyBorder="1">
      <alignment/>
      <protection/>
    </xf>
    <xf numFmtId="0" fontId="38" fillId="0" borderId="35" xfId="48" applyFont="1" applyBorder="1">
      <alignment/>
      <protection/>
    </xf>
    <xf numFmtId="0" fontId="50" fillId="0" borderId="0" xfId="48" applyFont="1" applyAlignment="1">
      <alignment/>
      <protection/>
    </xf>
    <xf numFmtId="0" fontId="50" fillId="0" borderId="26" xfId="48" applyFont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48" applyFont="1" applyAlignment="1">
      <alignment/>
      <protection/>
    </xf>
    <xf numFmtId="0" fontId="50" fillId="0" borderId="29" xfId="48" applyFont="1" applyBorder="1" applyAlignment="1">
      <alignment horizontal="center"/>
      <protection/>
    </xf>
    <xf numFmtId="0" fontId="50" fillId="0" borderId="12" xfId="48" applyFont="1" applyBorder="1" applyAlignment="1">
      <alignment horizontal="center"/>
      <protection/>
    </xf>
    <xf numFmtId="187" fontId="52" fillId="0" borderId="12" xfId="43" applyFont="1" applyBorder="1" applyAlignment="1">
      <alignment horizontal="center"/>
    </xf>
    <xf numFmtId="187" fontId="50" fillId="0" borderId="12" xfId="43" applyFont="1" applyBorder="1" applyAlignment="1">
      <alignment horizontal="center"/>
    </xf>
    <xf numFmtId="0" fontId="50" fillId="0" borderId="14" xfId="48" applyFont="1" applyBorder="1" applyAlignment="1">
      <alignment/>
      <protection/>
    </xf>
    <xf numFmtId="0" fontId="50" fillId="0" borderId="13" xfId="48" applyFont="1" applyBorder="1" applyAlignment="1">
      <alignment/>
      <protection/>
    </xf>
    <xf numFmtId="187" fontId="52" fillId="0" borderId="13" xfId="43" applyFont="1" applyBorder="1" applyAlignment="1">
      <alignment horizontal="center"/>
    </xf>
    <xf numFmtId="187" fontId="50" fillId="0" borderId="13" xfId="43" applyFont="1" applyBorder="1" applyAlignment="1">
      <alignment horizontal="center"/>
    </xf>
    <xf numFmtId="0" fontId="38" fillId="0" borderId="13" xfId="48" applyFont="1" applyBorder="1" applyAlignment="1">
      <alignment horizontal="center"/>
      <protection/>
    </xf>
    <xf numFmtId="0" fontId="38" fillId="0" borderId="15" xfId="48" applyFont="1" applyBorder="1" applyAlignment="1">
      <alignment horizontal="center"/>
      <protection/>
    </xf>
    <xf numFmtId="0" fontId="38" fillId="0" borderId="27" xfId="48" applyFont="1" applyBorder="1" applyAlignment="1">
      <alignment horizontal="center"/>
      <protection/>
    </xf>
    <xf numFmtId="187" fontId="53" fillId="0" borderId="15" xfId="43" applyFont="1" applyBorder="1" applyAlignment="1">
      <alignment/>
    </xf>
    <xf numFmtId="187" fontId="38" fillId="0" borderId="15" xfId="43" applyFont="1" applyBorder="1" applyAlignment="1">
      <alignment/>
    </xf>
    <xf numFmtId="187" fontId="53" fillId="0" borderId="21" xfId="43" applyFont="1" applyBorder="1" applyAlignment="1">
      <alignment/>
    </xf>
    <xf numFmtId="0" fontId="38" fillId="0" borderId="15" xfId="48" applyFont="1" applyBorder="1">
      <alignment/>
      <protection/>
    </xf>
    <xf numFmtId="0" fontId="38" fillId="0" borderId="21" xfId="48" applyFont="1" applyBorder="1" applyAlignment="1">
      <alignment horizontal="center"/>
      <protection/>
    </xf>
    <xf numFmtId="0" fontId="38" fillId="0" borderId="21" xfId="48" applyFont="1" applyBorder="1">
      <alignment/>
      <protection/>
    </xf>
    <xf numFmtId="0" fontId="38" fillId="0" borderId="35" xfId="48" applyFont="1" applyBorder="1" applyAlignment="1">
      <alignment horizontal="center"/>
      <protection/>
    </xf>
    <xf numFmtId="187" fontId="38" fillId="0" borderId="21" xfId="43" applyFont="1" applyBorder="1" applyAlignment="1">
      <alignment/>
    </xf>
    <xf numFmtId="187" fontId="53" fillId="0" borderId="11" xfId="43" applyFont="1" applyBorder="1" applyAlignment="1">
      <alignment/>
    </xf>
    <xf numFmtId="0" fontId="38" fillId="0" borderId="11" xfId="48" applyFont="1" applyBorder="1">
      <alignment/>
      <protection/>
    </xf>
    <xf numFmtId="0" fontId="54" fillId="0" borderId="0" xfId="48" applyFont="1" applyAlignment="1">
      <alignment/>
      <protection/>
    </xf>
    <xf numFmtId="0" fontId="54" fillId="0" borderId="29" xfId="48" applyFont="1" applyBorder="1" applyAlignment="1">
      <alignment horizontal="center"/>
      <protection/>
    </xf>
    <xf numFmtId="187" fontId="47" fillId="24" borderId="12" xfId="43" applyFont="1" applyFill="1" applyBorder="1" applyAlignment="1">
      <alignment horizontal="center"/>
    </xf>
    <xf numFmtId="0" fontId="54" fillId="0" borderId="12" xfId="48" applyFont="1" applyBorder="1" applyAlignment="1">
      <alignment horizontal="center"/>
      <protection/>
    </xf>
    <xf numFmtId="0" fontId="54" fillId="0" borderId="14" xfId="48" applyFont="1" applyBorder="1" applyAlignment="1">
      <alignment/>
      <protection/>
    </xf>
    <xf numFmtId="187" fontId="47" fillId="24" borderId="13" xfId="43" applyFont="1" applyFill="1" applyBorder="1" applyAlignment="1">
      <alignment horizontal="center"/>
    </xf>
    <xf numFmtId="0" fontId="33" fillId="0" borderId="13" xfId="48" applyFont="1" applyBorder="1" applyAlignment="1">
      <alignment horizontal="center"/>
      <protection/>
    </xf>
    <xf numFmtId="0" fontId="33" fillId="0" borderId="15" xfId="48" applyFont="1" applyBorder="1" applyAlignment="1">
      <alignment horizontal="center"/>
      <protection/>
    </xf>
    <xf numFmtId="188" fontId="29" fillId="0" borderId="15" xfId="33" applyNumberFormat="1" applyFont="1" applyBorder="1" applyAlignment="1">
      <alignment/>
    </xf>
    <xf numFmtId="190" fontId="29" fillId="0" borderId="15" xfId="43" applyNumberFormat="1" applyFont="1" applyBorder="1" applyAlignment="1">
      <alignment/>
    </xf>
    <xf numFmtId="188" fontId="51" fillId="0" borderId="15" xfId="33" applyNumberFormat="1" applyFont="1" applyBorder="1" applyAlignment="1">
      <alignment/>
    </xf>
    <xf numFmtId="43" fontId="30" fillId="0" borderId="0" xfId="33" applyFont="1" applyAlignment="1">
      <alignment/>
    </xf>
    <xf numFmtId="0" fontId="33" fillId="0" borderId="23" xfId="48" applyFont="1" applyBorder="1" applyAlignment="1">
      <alignment horizontal="center"/>
      <protection/>
    </xf>
    <xf numFmtId="0" fontId="22" fillId="0" borderId="33" xfId="48" applyFont="1" applyBorder="1" applyAlignment="1">
      <alignment horizontal="center"/>
      <protection/>
    </xf>
    <xf numFmtId="0" fontId="38" fillId="0" borderId="33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36" xfId="48" applyFont="1" applyBorder="1" applyAlignment="1">
      <alignment horizontal="center"/>
      <protection/>
    </xf>
    <xf numFmtId="0" fontId="22" fillId="0" borderId="37" xfId="48" applyFont="1" applyBorder="1" applyAlignment="1">
      <alignment horizontal="center"/>
      <protection/>
    </xf>
    <xf numFmtId="0" fontId="50" fillId="0" borderId="37" xfId="48" applyFont="1" applyBorder="1">
      <alignment/>
      <protection/>
    </xf>
    <xf numFmtId="187" fontId="53" fillId="0" borderId="36" xfId="43" applyNumberFormat="1" applyFont="1" applyBorder="1" applyAlignment="1">
      <alignment/>
    </xf>
    <xf numFmtId="0" fontId="33" fillId="0" borderId="36" xfId="48" applyFont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88" fontId="30" fillId="0" borderId="0" xfId="33" applyNumberFormat="1" applyFont="1" applyBorder="1" applyAlignment="1">
      <alignment/>
    </xf>
    <xf numFmtId="188" fontId="30" fillId="0" borderId="0" xfId="33" applyNumberFormat="1" applyFont="1" applyAlignment="1">
      <alignment/>
    </xf>
    <xf numFmtId="0" fontId="33" fillId="0" borderId="0" xfId="0" applyFont="1" applyBorder="1" applyAlignment="1">
      <alignment/>
    </xf>
    <xf numFmtId="188" fontId="30" fillId="0" borderId="26" xfId="33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188" fontId="30" fillId="0" borderId="26" xfId="0" applyNumberFormat="1" applyFont="1" applyBorder="1" applyAlignment="1">
      <alignment/>
    </xf>
    <xf numFmtId="188" fontId="30" fillId="0" borderId="0" xfId="0" applyNumberFormat="1" applyFont="1" applyAlignment="1">
      <alignment/>
    </xf>
    <xf numFmtId="0" fontId="91" fillId="0" borderId="15" xfId="48" applyFont="1" applyBorder="1">
      <alignment/>
      <protection/>
    </xf>
    <xf numFmtId="0" fontId="50" fillId="0" borderId="24" xfId="48" applyFont="1" applyBorder="1" applyAlignment="1">
      <alignment horizontal="center"/>
      <protection/>
    </xf>
    <xf numFmtId="43" fontId="38" fillId="0" borderId="0" xfId="33" applyFont="1" applyAlignment="1">
      <alignment/>
    </xf>
    <xf numFmtId="15" fontId="38" fillId="0" borderId="15" xfId="48" applyNumberFormat="1" applyFont="1" applyBorder="1" applyAlignment="1">
      <alignment horizontal="center"/>
      <protection/>
    </xf>
    <xf numFmtId="190" fontId="53" fillId="0" borderId="15" xfId="43" applyNumberFormat="1" applyFont="1" applyBorder="1" applyAlignment="1">
      <alignment/>
    </xf>
    <xf numFmtId="190" fontId="38" fillId="0" borderId="15" xfId="43" applyNumberFormat="1" applyFont="1" applyBorder="1" applyAlignment="1">
      <alignment/>
    </xf>
    <xf numFmtId="190" fontId="53" fillId="0" borderId="21" xfId="43" applyNumberFormat="1" applyFont="1" applyBorder="1" applyAlignment="1">
      <alignment/>
    </xf>
    <xf numFmtId="188" fontId="38" fillId="0" borderId="0" xfId="33" applyNumberFormat="1" applyFont="1" applyAlignment="1">
      <alignment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/>
    </xf>
    <xf numFmtId="188" fontId="38" fillId="0" borderId="0" xfId="33" applyNumberFormat="1" applyFont="1" applyBorder="1" applyAlignment="1">
      <alignment/>
    </xf>
    <xf numFmtId="187" fontId="53" fillId="0" borderId="23" xfId="43" applyFont="1" applyBorder="1" applyAlignment="1">
      <alignment/>
    </xf>
    <xf numFmtId="187" fontId="38" fillId="0" borderId="23" xfId="43" applyFont="1" applyBorder="1" applyAlignment="1">
      <alignment/>
    </xf>
    <xf numFmtId="0" fontId="38" fillId="0" borderId="24" xfId="48" applyFont="1" applyBorder="1" applyAlignment="1">
      <alignment horizontal="center"/>
      <protection/>
    </xf>
    <xf numFmtId="187" fontId="52" fillId="0" borderId="36" xfId="43" applyFont="1" applyBorder="1" applyAlignment="1">
      <alignment/>
    </xf>
    <xf numFmtId="0" fontId="38" fillId="0" borderId="0" xfId="48" applyFont="1" applyBorder="1" applyAlignment="1">
      <alignment horizontal="center"/>
      <protection/>
    </xf>
    <xf numFmtId="4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3" fontId="53" fillId="0" borderId="21" xfId="33" applyFont="1" applyBorder="1" applyAlignment="1">
      <alignment/>
    </xf>
    <xf numFmtId="43" fontId="38" fillId="0" borderId="15" xfId="33" applyFont="1" applyBorder="1" applyAlignment="1">
      <alignment/>
    </xf>
    <xf numFmtId="0" fontId="38" fillId="0" borderId="20" xfId="48" applyFont="1" applyBorder="1">
      <alignment/>
      <protection/>
    </xf>
    <xf numFmtId="0" fontId="38" fillId="0" borderId="0" xfId="48" applyFont="1">
      <alignment/>
      <protection/>
    </xf>
    <xf numFmtId="0" fontId="53" fillId="0" borderId="0" xfId="48" applyFont="1">
      <alignment/>
      <protection/>
    </xf>
    <xf numFmtId="0" fontId="50" fillId="0" borderId="12" xfId="48" applyFont="1" applyBorder="1" applyAlignment="1">
      <alignment/>
      <protection/>
    </xf>
    <xf numFmtId="0" fontId="38" fillId="0" borderId="27" xfId="48" applyFont="1" applyBorder="1" applyAlignment="1">
      <alignment horizontal="left"/>
      <protection/>
    </xf>
    <xf numFmtId="0" fontId="38" fillId="0" borderId="0" xfId="0" applyFont="1" applyAlignment="1">
      <alignment horizontal="right"/>
    </xf>
    <xf numFmtId="0" fontId="50" fillId="0" borderId="29" xfId="48" applyFont="1" applyBorder="1" applyAlignment="1">
      <alignment/>
      <protection/>
    </xf>
    <xf numFmtId="0" fontId="38" fillId="0" borderId="12" xfId="48" applyFont="1" applyBorder="1" applyAlignment="1">
      <alignment horizontal="center"/>
      <protection/>
    </xf>
    <xf numFmtId="0" fontId="50" fillId="0" borderId="13" xfId="48" applyFont="1" applyBorder="1" applyAlignment="1">
      <alignment horizontal="center"/>
      <protection/>
    </xf>
    <xf numFmtId="0" fontId="50" fillId="0" borderId="27" xfId="48" applyFont="1" applyBorder="1" applyAlignment="1">
      <alignment horizontal="center"/>
      <protection/>
    </xf>
    <xf numFmtId="0" fontId="38" fillId="0" borderId="38" xfId="48" applyFont="1" applyBorder="1" applyAlignment="1">
      <alignment horizontal="center"/>
      <protection/>
    </xf>
    <xf numFmtId="187" fontId="50" fillId="0" borderId="36" xfId="43" applyFont="1" applyBorder="1" applyAlignment="1">
      <alignment/>
    </xf>
    <xf numFmtId="190" fontId="50" fillId="0" borderId="36" xfId="43" applyNumberFormat="1" applyFont="1" applyBorder="1" applyAlignment="1">
      <alignment/>
    </xf>
    <xf numFmtId="0" fontId="38" fillId="0" borderId="24" xfId="48" applyFont="1" applyBorder="1">
      <alignment/>
      <protection/>
    </xf>
    <xf numFmtId="4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 horizontal="right"/>
    </xf>
    <xf numFmtId="43" fontId="38" fillId="0" borderId="39" xfId="0" applyNumberFormat="1" applyFont="1" applyBorder="1" applyAlignment="1">
      <alignment/>
    </xf>
    <xf numFmtId="0" fontId="50" fillId="0" borderId="0" xfId="48" applyFont="1">
      <alignment/>
      <protection/>
    </xf>
    <xf numFmtId="190" fontId="52" fillId="0" borderId="36" xfId="43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92" fillId="0" borderId="0" xfId="0" applyNumberFormat="1" applyFont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48" applyFont="1" applyBorder="1">
      <alignment/>
      <protection/>
    </xf>
    <xf numFmtId="187" fontId="53" fillId="0" borderId="0" xfId="43" applyFont="1" applyBorder="1" applyAlignment="1">
      <alignment/>
    </xf>
    <xf numFmtId="0" fontId="50" fillId="0" borderId="15" xfId="48" applyFont="1" applyBorder="1" applyAlignment="1">
      <alignment horizontal="center"/>
      <protection/>
    </xf>
    <xf numFmtId="0" fontId="50" fillId="0" borderId="0" xfId="0" applyFont="1" applyAlignment="1">
      <alignment/>
    </xf>
    <xf numFmtId="187" fontId="92" fillId="0" borderId="21" xfId="43" applyFont="1" applyBorder="1" applyAlignment="1">
      <alignment/>
    </xf>
    <xf numFmtId="0" fontId="54" fillId="0" borderId="29" xfId="48" applyFont="1" applyBorder="1" applyAlignment="1">
      <alignment/>
      <protection/>
    </xf>
    <xf numFmtId="15" fontId="33" fillId="0" borderId="15" xfId="48" applyNumberFormat="1" applyFont="1" applyBorder="1" applyAlignment="1">
      <alignment horizontal="center"/>
      <protection/>
    </xf>
    <xf numFmtId="187" fontId="55" fillId="0" borderId="36" xfId="43" applyFont="1" applyBorder="1" applyAlignment="1">
      <alignment/>
    </xf>
    <xf numFmtId="0" fontId="50" fillId="0" borderId="0" xfId="48" applyFont="1" applyAlignment="1">
      <alignment horizontal="left"/>
      <protection/>
    </xf>
    <xf numFmtId="188" fontId="25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187" fontId="38" fillId="0" borderId="20" xfId="43" applyFont="1" applyBorder="1" applyAlignment="1">
      <alignment/>
    </xf>
    <xf numFmtId="187" fontId="38" fillId="0" borderId="11" xfId="43" applyFont="1" applyBorder="1" applyAlignment="1">
      <alignment/>
    </xf>
    <xf numFmtId="43" fontId="53" fillId="0" borderId="15" xfId="33" applyFont="1" applyBorder="1" applyAlignment="1">
      <alignment/>
    </xf>
    <xf numFmtId="43" fontId="90" fillId="0" borderId="0" xfId="33" applyFont="1" applyAlignment="1">
      <alignment/>
    </xf>
    <xf numFmtId="43" fontId="33" fillId="0" borderId="11" xfId="33" applyFont="1" applyBorder="1" applyAlignment="1">
      <alignment/>
    </xf>
    <xf numFmtId="43" fontId="23" fillId="0" borderId="0" xfId="33" applyFont="1" applyBorder="1" applyAlignment="1">
      <alignment/>
    </xf>
    <xf numFmtId="43" fontId="19" fillId="0" borderId="0" xfId="33" applyFont="1" applyBorder="1" applyAlignment="1">
      <alignment/>
    </xf>
    <xf numFmtId="188" fontId="0" fillId="0" borderId="34" xfId="33" applyNumberFormat="1" applyFont="1" applyBorder="1" applyAlignment="1">
      <alignment/>
    </xf>
    <xf numFmtId="43" fontId="0" fillId="0" borderId="34" xfId="33" applyFont="1" applyBorder="1" applyAlignment="1">
      <alignment/>
    </xf>
    <xf numFmtId="43" fontId="0" fillId="0" borderId="40" xfId="33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0" fillId="0" borderId="0" xfId="33" applyNumberFormat="1" applyFont="1" applyAlignment="1">
      <alignment/>
    </xf>
    <xf numFmtId="0" fontId="33" fillId="0" borderId="27" xfId="48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Fill="1" applyBorder="1" applyAlignment="1">
      <alignment horizontal="center"/>
    </xf>
    <xf numFmtId="0" fontId="33" fillId="0" borderId="27" xfId="48" applyFont="1" applyBorder="1">
      <alignment/>
      <protection/>
    </xf>
    <xf numFmtId="187" fontId="56" fillId="0" borderId="0" xfId="0" applyNumberFormat="1" applyFont="1" applyAlignment="1">
      <alignment/>
    </xf>
    <xf numFmtId="187" fontId="38" fillId="0" borderId="0" xfId="0" applyNumberFormat="1" applyFont="1" applyAlignment="1">
      <alignment/>
    </xf>
    <xf numFmtId="0" fontId="33" fillId="0" borderId="35" xfId="48" applyFont="1" applyBorder="1">
      <alignment/>
      <protection/>
    </xf>
    <xf numFmtId="0" fontId="56" fillId="0" borderId="20" xfId="48" applyFont="1" applyBorder="1">
      <alignment/>
      <protection/>
    </xf>
    <xf numFmtId="43" fontId="0" fillId="0" borderId="11" xfId="33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3" applyFont="1" applyBorder="1" applyAlignment="1">
      <alignment/>
    </xf>
    <xf numFmtId="43" fontId="0" fillId="0" borderId="0" xfId="33" applyFont="1" applyBorder="1" applyAlignment="1">
      <alignment horizontal="left"/>
    </xf>
    <xf numFmtId="0" fontId="0" fillId="0" borderId="11" xfId="0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22" fillId="0" borderId="0" xfId="33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188" fontId="0" fillId="0" borderId="11" xfId="33" applyNumberFormat="1" applyFont="1" applyFill="1" applyBorder="1" applyAlignment="1">
      <alignment/>
    </xf>
    <xf numFmtId="188" fontId="0" fillId="0" borderId="11" xfId="33" applyNumberFormat="1" applyFont="1" applyFill="1" applyBorder="1" applyAlignment="1">
      <alignment/>
    </xf>
    <xf numFmtId="188" fontId="0" fillId="0" borderId="36" xfId="33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88" fontId="0" fillId="0" borderId="0" xfId="33" applyNumberFormat="1" applyFont="1" applyBorder="1" applyAlignment="1">
      <alignment horizontal="right"/>
    </xf>
    <xf numFmtId="43" fontId="33" fillId="0" borderId="34" xfId="0" applyNumberFormat="1" applyFont="1" applyBorder="1" applyAlignment="1">
      <alignment/>
    </xf>
    <xf numFmtId="188" fontId="0" fillId="0" borderId="0" xfId="33" applyNumberFormat="1" applyFont="1" applyAlignment="1">
      <alignment horizontal="left"/>
    </xf>
    <xf numFmtId="188" fontId="38" fillId="0" borderId="0" xfId="33" applyNumberFormat="1" applyFont="1" applyFill="1" applyBorder="1" applyAlignment="1">
      <alignment horizontal="left"/>
    </xf>
    <xf numFmtId="188" fontId="28" fillId="0" borderId="0" xfId="33" applyNumberFormat="1" applyFont="1" applyFill="1" applyBorder="1" applyAlignment="1">
      <alignment horizontal="left"/>
    </xf>
    <xf numFmtId="188" fontId="0" fillId="0" borderId="0" xfId="33" applyNumberFormat="1" applyFont="1" applyAlignment="1">
      <alignment horizontal="left"/>
    </xf>
    <xf numFmtId="188" fontId="0" fillId="0" borderId="0" xfId="33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0" fontId="33" fillId="0" borderId="21" xfId="48" applyFont="1" applyBorder="1">
      <alignment/>
      <protection/>
    </xf>
    <xf numFmtId="0" fontId="92" fillId="0" borderId="27" xfId="48" applyFont="1" applyBorder="1">
      <alignment/>
      <protection/>
    </xf>
    <xf numFmtId="0" fontId="93" fillId="0" borderId="27" xfId="48" applyFont="1" applyBorder="1">
      <alignment/>
      <protection/>
    </xf>
    <xf numFmtId="187" fontId="93" fillId="0" borderId="21" xfId="43" applyFont="1" applyBorder="1" applyAlignment="1">
      <alignment/>
    </xf>
    <xf numFmtId="0" fontId="38" fillId="0" borderId="11" xfId="0" applyFont="1" applyBorder="1" applyAlignment="1">
      <alignment/>
    </xf>
    <xf numFmtId="43" fontId="0" fillId="0" borderId="11" xfId="33" applyFont="1" applyFill="1" applyBorder="1" applyAlignment="1">
      <alignment/>
    </xf>
    <xf numFmtId="43" fontId="0" fillId="0" borderId="0" xfId="33" applyFont="1" applyAlignment="1">
      <alignment horizontal="left"/>
    </xf>
    <xf numFmtId="43" fontId="55" fillId="0" borderId="36" xfId="33" applyFont="1" applyBorder="1" applyAlignment="1">
      <alignment/>
    </xf>
    <xf numFmtId="16" fontId="38" fillId="0" borderId="15" xfId="48" applyNumberFormat="1" applyFont="1" applyBorder="1" applyAlignment="1">
      <alignment horizontal="center"/>
      <protection/>
    </xf>
    <xf numFmtId="0" fontId="22" fillId="0" borderId="35" xfId="48" applyFont="1" applyBorder="1">
      <alignment/>
      <protection/>
    </xf>
    <xf numFmtId="43" fontId="38" fillId="0" borderId="34" xfId="0" applyNumberFormat="1" applyFont="1" applyBorder="1" applyAlignment="1">
      <alignment/>
    </xf>
    <xf numFmtId="43" fontId="90" fillId="0" borderId="0" xfId="33" applyFont="1" applyBorder="1" applyAlignment="1">
      <alignment/>
    </xf>
    <xf numFmtId="0" fontId="94" fillId="0" borderId="15" xfId="48" applyFont="1" applyBorder="1">
      <alignment/>
      <protection/>
    </xf>
    <xf numFmtId="190" fontId="55" fillId="0" borderId="36" xfId="43" applyNumberFormat="1" applyFont="1" applyBorder="1" applyAlignment="1">
      <alignment/>
    </xf>
    <xf numFmtId="190" fontId="51" fillId="0" borderId="15" xfId="43" applyNumberFormat="1" applyFont="1" applyBorder="1" applyAlignment="1">
      <alignment/>
    </xf>
    <xf numFmtId="0" fontId="38" fillId="0" borderId="22" xfId="48" applyFont="1" applyBorder="1">
      <alignment/>
      <protection/>
    </xf>
    <xf numFmtId="190" fontId="38" fillId="0" borderId="21" xfId="43" applyNumberFormat="1" applyFont="1" applyBorder="1" applyAlignment="1">
      <alignment/>
    </xf>
    <xf numFmtId="43" fontId="95" fillId="0" borderId="0" xfId="33" applyFont="1" applyAlignment="1">
      <alignment/>
    </xf>
    <xf numFmtId="2" fontId="22" fillId="0" borderId="15" xfId="0" applyNumberFormat="1" applyFont="1" applyBorder="1" applyAlignment="1">
      <alignment horizontal="right"/>
    </xf>
    <xf numFmtId="188" fontId="55" fillId="0" borderId="36" xfId="33" applyNumberFormat="1" applyFont="1" applyBorder="1" applyAlignment="1">
      <alignment/>
    </xf>
    <xf numFmtId="187" fontId="54" fillId="0" borderId="36" xfId="43" applyFont="1" applyBorder="1" applyAlignment="1">
      <alignment/>
    </xf>
    <xf numFmtId="188" fontId="50" fillId="0" borderId="0" xfId="33" applyNumberFormat="1" applyFont="1" applyAlignment="1">
      <alignment/>
    </xf>
    <xf numFmtId="190" fontId="51" fillId="0" borderId="21" xfId="43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8" fontId="22" fillId="0" borderId="11" xfId="0" applyNumberFormat="1" applyFont="1" applyBorder="1" applyAlignment="1">
      <alignment/>
    </xf>
    <xf numFmtId="43" fontId="0" fillId="0" borderId="0" xfId="33" applyFont="1" applyAlignment="1">
      <alignment/>
    </xf>
    <xf numFmtId="43" fontId="0" fillId="0" borderId="0" xfId="33" applyFont="1" applyAlignment="1">
      <alignment/>
    </xf>
    <xf numFmtId="43" fontId="0" fillId="0" borderId="0" xfId="33" applyFont="1" applyAlignment="1">
      <alignment horizontal="center"/>
    </xf>
    <xf numFmtId="188" fontId="29" fillId="0" borderId="12" xfId="33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41" xfId="0" applyNumberFormat="1" applyBorder="1" applyAlignment="1">
      <alignment/>
    </xf>
    <xf numFmtId="188" fontId="92" fillId="0" borderId="15" xfId="33" applyNumberFormat="1" applyFont="1" applyBorder="1" applyAlignment="1">
      <alignment/>
    </xf>
    <xf numFmtId="187" fontId="53" fillId="0" borderId="36" xfId="43" applyFont="1" applyBorder="1" applyAlignment="1">
      <alignment/>
    </xf>
    <xf numFmtId="0" fontId="22" fillId="0" borderId="27" xfId="48" applyFont="1" applyBorder="1">
      <alignment/>
      <protection/>
    </xf>
    <xf numFmtId="188" fontId="38" fillId="0" borderId="15" xfId="33" applyNumberFormat="1" applyFont="1" applyBorder="1" applyAlignment="1">
      <alignment/>
    </xf>
    <xf numFmtId="0" fontId="38" fillId="0" borderId="42" xfId="48" applyFont="1" applyBorder="1">
      <alignment/>
      <protection/>
    </xf>
    <xf numFmtId="188" fontId="29" fillId="0" borderId="20" xfId="33" applyNumberFormat="1" applyFont="1" applyBorder="1" applyAlignment="1">
      <alignment/>
    </xf>
    <xf numFmtId="187" fontId="29" fillId="0" borderId="20" xfId="43" applyFont="1" applyBorder="1" applyAlignment="1">
      <alignment/>
    </xf>
    <xf numFmtId="190" fontId="29" fillId="0" borderId="20" xfId="43" applyNumberFormat="1" applyFont="1" applyBorder="1" applyAlignment="1">
      <alignment/>
    </xf>
    <xf numFmtId="188" fontId="29" fillId="0" borderId="24" xfId="33" applyNumberFormat="1" applyFont="1" applyBorder="1" applyAlignment="1">
      <alignment/>
    </xf>
    <xf numFmtId="187" fontId="29" fillId="0" borderId="24" xfId="43" applyFont="1" applyBorder="1" applyAlignment="1">
      <alignment/>
    </xf>
    <xf numFmtId="190" fontId="29" fillId="0" borderId="24" xfId="43" applyNumberFormat="1" applyFont="1" applyBorder="1" applyAlignment="1">
      <alignment/>
    </xf>
    <xf numFmtId="0" fontId="38" fillId="0" borderId="20" xfId="48" applyFont="1" applyBorder="1" applyAlignment="1">
      <alignment horizontal="center"/>
      <protection/>
    </xf>
    <xf numFmtId="0" fontId="38" fillId="0" borderId="42" xfId="48" applyFont="1" applyBorder="1" applyAlignment="1">
      <alignment horizontal="center"/>
      <protection/>
    </xf>
    <xf numFmtId="0" fontId="33" fillId="0" borderId="20" xfId="48" applyFont="1" applyBorder="1">
      <alignment/>
      <protection/>
    </xf>
    <xf numFmtId="0" fontId="33" fillId="0" borderId="24" xfId="48" applyFont="1" applyBorder="1">
      <alignment/>
      <protection/>
    </xf>
    <xf numFmtId="0" fontId="50" fillId="0" borderId="39" xfId="48" applyFont="1" applyBorder="1">
      <alignment/>
      <protection/>
    </xf>
    <xf numFmtId="0" fontId="50" fillId="0" borderId="0" xfId="48" applyFont="1" applyBorder="1" applyAlignment="1">
      <alignment/>
      <protection/>
    </xf>
    <xf numFmtId="43" fontId="0" fillId="0" borderId="0" xfId="33" applyFont="1" applyAlignment="1">
      <alignment horizontal="center"/>
    </xf>
    <xf numFmtId="43" fontId="0" fillId="0" borderId="0" xfId="33" applyFont="1" applyFill="1" applyBorder="1" applyAlignment="1">
      <alignment horizontal="center"/>
    </xf>
    <xf numFmtId="43" fontId="0" fillId="0" borderId="34" xfId="0" applyNumberFormat="1" applyBorder="1" applyAlignment="1">
      <alignment/>
    </xf>
    <xf numFmtId="43" fontId="19" fillId="0" borderId="0" xfId="0" applyNumberFormat="1" applyFont="1" applyAlignment="1">
      <alignment/>
    </xf>
    <xf numFmtId="188" fontId="58" fillId="0" borderId="0" xfId="0" applyNumberFormat="1" applyFont="1" applyAlignment="1">
      <alignment/>
    </xf>
    <xf numFmtId="188" fontId="58" fillId="0" borderId="0" xfId="33" applyNumberFormat="1" applyFont="1" applyBorder="1" applyAlignment="1">
      <alignment/>
    </xf>
    <xf numFmtId="0" fontId="58" fillId="0" borderId="0" xfId="0" applyFont="1" applyAlignment="1">
      <alignment/>
    </xf>
    <xf numFmtId="188" fontId="58" fillId="0" borderId="0" xfId="33" applyNumberFormat="1" applyFont="1" applyAlignment="1">
      <alignment/>
    </xf>
    <xf numFmtId="43" fontId="58" fillId="0" borderId="0" xfId="33" applyFont="1" applyAlignment="1">
      <alignment/>
    </xf>
    <xf numFmtId="43" fontId="59" fillId="0" borderId="0" xfId="33" applyFont="1" applyAlignment="1">
      <alignment/>
    </xf>
    <xf numFmtId="187" fontId="53" fillId="0" borderId="12" xfId="43" applyFont="1" applyBorder="1" applyAlignment="1">
      <alignment horizontal="center"/>
    </xf>
    <xf numFmtId="187" fontId="29" fillId="0" borderId="43" xfId="43" applyFont="1" applyBorder="1" applyAlignment="1">
      <alignment/>
    </xf>
    <xf numFmtId="0" fontId="92" fillId="0" borderId="35" xfId="48" applyFont="1" applyBorder="1">
      <alignment/>
      <protection/>
    </xf>
    <xf numFmtId="187" fontId="92" fillId="0" borderId="15" xfId="43" applyFont="1" applyBorder="1" applyAlignment="1">
      <alignment/>
    </xf>
    <xf numFmtId="190" fontId="29" fillId="0" borderId="23" xfId="43" applyNumberFormat="1" applyFont="1" applyBorder="1" applyAlignment="1">
      <alignment/>
    </xf>
    <xf numFmtId="187" fontId="53" fillId="0" borderId="24" xfId="43" applyFont="1" applyBorder="1" applyAlignment="1">
      <alignment/>
    </xf>
    <xf numFmtId="187" fontId="38" fillId="0" borderId="24" xfId="43" applyFont="1" applyBorder="1" applyAlignment="1">
      <alignment/>
    </xf>
    <xf numFmtId="187" fontId="55" fillId="24" borderId="12" xfId="43" applyFont="1" applyFill="1" applyBorder="1" applyAlignment="1">
      <alignment horizontal="center"/>
    </xf>
    <xf numFmtId="187" fontId="55" fillId="24" borderId="13" xfId="43" applyFont="1" applyFill="1" applyBorder="1" applyAlignment="1">
      <alignment horizontal="center"/>
    </xf>
    <xf numFmtId="0" fontId="57" fillId="0" borderId="11" xfId="0" applyFont="1" applyBorder="1" applyAlignment="1">
      <alignment/>
    </xf>
    <xf numFmtId="43" fontId="29" fillId="0" borderId="43" xfId="33" applyFont="1" applyBorder="1" applyAlignment="1">
      <alignment/>
    </xf>
    <xf numFmtId="0" fontId="50" fillId="0" borderId="38" xfId="48" applyFont="1" applyBorder="1">
      <alignment/>
      <protection/>
    </xf>
    <xf numFmtId="43" fontId="38" fillId="0" borderId="0" xfId="33" applyFont="1" applyAlignment="1">
      <alignment horizontal="center"/>
    </xf>
    <xf numFmtId="0" fontId="38" fillId="0" borderId="33" xfId="48" applyFont="1" applyBorder="1" applyAlignment="1">
      <alignment horizontal="center"/>
      <protection/>
    </xf>
    <xf numFmtId="0" fontId="33" fillId="0" borderId="20" xfId="48" applyFont="1" applyBorder="1" applyAlignment="1">
      <alignment horizontal="center"/>
      <protection/>
    </xf>
    <xf numFmtId="188" fontId="92" fillId="0" borderId="21" xfId="33" applyNumberFormat="1" applyFont="1" applyBorder="1" applyAlignment="1">
      <alignment/>
    </xf>
    <xf numFmtId="187" fontId="53" fillId="0" borderId="44" xfId="43" applyFont="1" applyBorder="1" applyAlignment="1">
      <alignment/>
    </xf>
    <xf numFmtId="187" fontId="29" fillId="0" borderId="13" xfId="43" applyFont="1" applyBorder="1" applyAlignment="1">
      <alignment/>
    </xf>
    <xf numFmtId="0" fontId="56" fillId="0" borderId="15" xfId="48" applyFont="1" applyBorder="1">
      <alignment/>
      <protection/>
    </xf>
    <xf numFmtId="188" fontId="29" fillId="0" borderId="23" xfId="33" applyNumberFormat="1" applyFont="1" applyBorder="1" applyAlignment="1">
      <alignment/>
    </xf>
    <xf numFmtId="190" fontId="29" fillId="0" borderId="21" xfId="43" applyNumberFormat="1" applyFont="1" applyBorder="1" applyAlignment="1">
      <alignment/>
    </xf>
    <xf numFmtId="0" fontId="22" fillId="0" borderId="15" xfId="48" applyFont="1" applyBorder="1" applyAlignment="1">
      <alignment horizontal="center"/>
      <protection/>
    </xf>
    <xf numFmtId="43" fontId="0" fillId="0" borderId="0" xfId="33" applyFont="1" applyAlignment="1">
      <alignment/>
    </xf>
    <xf numFmtId="43" fontId="38" fillId="0" borderId="0" xfId="33" applyFont="1" applyBorder="1" applyAlignment="1">
      <alignment horizontal="right"/>
    </xf>
    <xf numFmtId="190" fontId="51" fillId="0" borderId="36" xfId="43" applyNumberFormat="1" applyFont="1" applyBorder="1" applyAlignment="1">
      <alignment/>
    </xf>
    <xf numFmtId="0" fontId="38" fillId="0" borderId="30" xfId="48" applyFont="1" applyBorder="1" applyAlignment="1">
      <alignment horizontal="center"/>
      <protection/>
    </xf>
    <xf numFmtId="0" fontId="33" fillId="0" borderId="27" xfId="48" applyFont="1" applyBorder="1" applyAlignment="1">
      <alignment horizontal="center"/>
      <protection/>
    </xf>
    <xf numFmtId="0" fontId="92" fillId="0" borderId="33" xfId="48" applyFont="1" applyBorder="1">
      <alignment/>
      <protection/>
    </xf>
    <xf numFmtId="0" fontId="50" fillId="0" borderId="35" xfId="48" applyFont="1" applyBorder="1">
      <alignment/>
      <protection/>
    </xf>
    <xf numFmtId="0" fontId="92" fillId="0" borderId="15" xfId="48" applyFont="1" applyBorder="1">
      <alignment/>
      <protection/>
    </xf>
    <xf numFmtId="0" fontId="96" fillId="0" borderId="27" xfId="48" applyFont="1" applyBorder="1">
      <alignment/>
      <protection/>
    </xf>
    <xf numFmtId="0" fontId="38" fillId="0" borderId="23" xfId="48" applyFont="1" applyBorder="1">
      <alignment/>
      <protection/>
    </xf>
    <xf numFmtId="0" fontId="38" fillId="0" borderId="45" xfId="48" applyFont="1" applyBorder="1" applyAlignment="1">
      <alignment horizontal="center"/>
      <protection/>
    </xf>
    <xf numFmtId="187" fontId="53" fillId="0" borderId="20" xfId="43" applyFont="1" applyBorder="1" applyAlignment="1">
      <alignment/>
    </xf>
    <xf numFmtId="0" fontId="93" fillId="0" borderId="33" xfId="48" applyFont="1" applyBorder="1">
      <alignment/>
      <protection/>
    </xf>
    <xf numFmtId="0" fontId="33" fillId="0" borderId="42" xfId="48" applyFont="1" applyBorder="1">
      <alignment/>
      <protection/>
    </xf>
    <xf numFmtId="190" fontId="53" fillId="0" borderId="20" xfId="43" applyNumberFormat="1" applyFont="1" applyBorder="1" applyAlignment="1">
      <alignment/>
    </xf>
    <xf numFmtId="188" fontId="38" fillId="0" borderId="21" xfId="33" applyNumberFormat="1" applyFont="1" applyBorder="1" applyAlignment="1">
      <alignment/>
    </xf>
    <xf numFmtId="0" fontId="22" fillId="25" borderId="15" xfId="0" applyFont="1" applyFill="1" applyBorder="1" applyAlignment="1">
      <alignment/>
    </xf>
    <xf numFmtId="0" fontId="22" fillId="26" borderId="15" xfId="0" applyFont="1" applyFill="1" applyBorder="1" applyAlignment="1">
      <alignment/>
    </xf>
    <xf numFmtId="0" fontId="93" fillId="0" borderId="25" xfId="48" applyFont="1" applyBorder="1">
      <alignment/>
      <protection/>
    </xf>
    <xf numFmtId="187" fontId="53" fillId="0" borderId="13" xfId="43" applyFont="1" applyBorder="1" applyAlignment="1">
      <alignment/>
    </xf>
    <xf numFmtId="188" fontId="28" fillId="0" borderId="0" xfId="33" applyNumberFormat="1" applyFont="1" applyBorder="1" applyAlignment="1">
      <alignment/>
    </xf>
    <xf numFmtId="0" fontId="22" fillId="0" borderId="42" xfId="48" applyFont="1" applyBorder="1">
      <alignment/>
      <protection/>
    </xf>
    <xf numFmtId="43" fontId="0" fillId="0" borderId="0" xfId="33" applyFont="1" applyBorder="1" applyAlignment="1">
      <alignment horizontal="center"/>
    </xf>
    <xf numFmtId="43" fontId="24" fillId="0" borderId="34" xfId="33" applyFont="1" applyBorder="1" applyAlignment="1">
      <alignment/>
    </xf>
    <xf numFmtId="43" fontId="0" fillId="0" borderId="41" xfId="33" applyFont="1" applyBorder="1" applyAlignment="1">
      <alignment/>
    </xf>
    <xf numFmtId="188" fontId="38" fillId="0" borderId="0" xfId="0" applyNumberFormat="1" applyFont="1" applyAlignment="1">
      <alignment/>
    </xf>
    <xf numFmtId="0" fontId="38" fillId="0" borderId="23" xfId="48" applyFont="1" applyBorder="1" applyAlignment="1">
      <alignment horizontal="center"/>
      <protection/>
    </xf>
    <xf numFmtId="187" fontId="97" fillId="0" borderId="13" xfId="43" applyFont="1" applyBorder="1" applyAlignment="1">
      <alignment/>
    </xf>
    <xf numFmtId="43" fontId="28" fillId="0" borderId="0" xfId="33" applyFont="1" applyAlignment="1">
      <alignment/>
    </xf>
    <xf numFmtId="43" fontId="28" fillId="0" borderId="39" xfId="0" applyNumberFormat="1" applyFont="1" applyBorder="1" applyAlignment="1">
      <alignment/>
    </xf>
    <xf numFmtId="43" fontId="30" fillId="0" borderId="0" xfId="0" applyNumberFormat="1" applyFont="1" applyAlignment="1">
      <alignment/>
    </xf>
    <xf numFmtId="187" fontId="22" fillId="0" borderId="0" xfId="0" applyNumberFormat="1" applyFont="1" applyAlignment="1">
      <alignment/>
    </xf>
    <xf numFmtId="43" fontId="0" fillId="0" borderId="0" xfId="33" applyFont="1" applyBorder="1" applyAlignment="1">
      <alignment horizontal="center"/>
    </xf>
    <xf numFmtId="187" fontId="51" fillId="0" borderId="15" xfId="43" applyFont="1" applyBorder="1" applyAlignment="1">
      <alignment/>
    </xf>
    <xf numFmtId="43" fontId="53" fillId="0" borderId="20" xfId="33" applyFont="1" applyBorder="1" applyAlignment="1">
      <alignment/>
    </xf>
    <xf numFmtId="43" fontId="38" fillId="0" borderId="20" xfId="33" applyFont="1" applyBorder="1" applyAlignment="1">
      <alignment/>
    </xf>
    <xf numFmtId="43" fontId="52" fillId="0" borderId="36" xfId="33" applyFont="1" applyBorder="1" applyAlignment="1">
      <alignment/>
    </xf>
    <xf numFmtId="0" fontId="50" fillId="0" borderId="0" xfId="48" applyFont="1" applyAlignment="1">
      <alignment horizontal="center"/>
      <protection/>
    </xf>
    <xf numFmtId="0" fontId="28" fillId="0" borderId="0" xfId="0" applyFont="1" applyBorder="1" applyAlignment="1">
      <alignment/>
    </xf>
    <xf numFmtId="43" fontId="28" fillId="0" borderId="0" xfId="33" applyFont="1" applyBorder="1" applyAlignment="1">
      <alignment/>
    </xf>
    <xf numFmtId="43" fontId="28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43" fontId="96" fillId="0" borderId="0" xfId="33" applyFont="1" applyAlignment="1">
      <alignment/>
    </xf>
    <xf numFmtId="0" fontId="93" fillId="0" borderId="0" xfId="0" applyFont="1" applyAlignment="1">
      <alignment/>
    </xf>
    <xf numFmtId="187" fontId="53" fillId="0" borderId="21" xfId="43" applyFont="1" applyBorder="1" applyAlignment="1">
      <alignment horizontal="center"/>
    </xf>
    <xf numFmtId="190" fontId="53" fillId="0" borderId="15" xfId="43" applyNumberFormat="1" applyFont="1" applyBorder="1" applyAlignment="1">
      <alignment horizontal="center"/>
    </xf>
    <xf numFmtId="190" fontId="53" fillId="0" borderId="21" xfId="43" applyNumberFormat="1" applyFont="1" applyBorder="1" applyAlignment="1">
      <alignment horizontal="center"/>
    </xf>
    <xf numFmtId="187" fontId="38" fillId="0" borderId="21" xfId="43" applyFont="1" applyBorder="1" applyAlignment="1">
      <alignment horizontal="center"/>
    </xf>
    <xf numFmtId="187" fontId="53" fillId="0" borderId="15" xfId="43" applyFont="1" applyBorder="1" applyAlignment="1">
      <alignment horizontal="center"/>
    </xf>
    <xf numFmtId="190" fontId="52" fillId="0" borderId="36" xfId="43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43" fontId="30" fillId="0" borderId="0" xfId="0" applyNumberFormat="1" applyFont="1" applyAlignment="1">
      <alignment horizontal="center"/>
    </xf>
    <xf numFmtId="43" fontId="28" fillId="0" borderId="0" xfId="33" applyFont="1" applyAlignment="1">
      <alignment horizontal="center"/>
    </xf>
    <xf numFmtId="43" fontId="27" fillId="0" borderId="0" xfId="33" applyFont="1" applyAlignment="1">
      <alignment/>
    </xf>
    <xf numFmtId="43" fontId="98" fillId="0" borderId="0" xfId="33" applyFont="1" applyAlignment="1">
      <alignment/>
    </xf>
    <xf numFmtId="0" fontId="92" fillId="0" borderId="33" xfId="48" applyFont="1" applyBorder="1" applyAlignment="1">
      <alignment horizontal="center"/>
      <protection/>
    </xf>
    <xf numFmtId="43" fontId="38" fillId="0" borderId="0" xfId="33" applyFont="1" applyBorder="1" applyAlignment="1">
      <alignment vertical="center"/>
    </xf>
    <xf numFmtId="187" fontId="99" fillId="0" borderId="15" xfId="43" applyFont="1" applyBorder="1" applyAlignment="1">
      <alignment/>
    </xf>
    <xf numFmtId="190" fontId="99" fillId="0" borderId="15" xfId="43" applyNumberFormat="1" applyFont="1" applyBorder="1" applyAlignment="1">
      <alignment/>
    </xf>
    <xf numFmtId="0" fontId="54" fillId="0" borderId="35" xfId="48" applyFont="1" applyBorder="1">
      <alignment/>
      <protection/>
    </xf>
    <xf numFmtId="43" fontId="33" fillId="0" borderId="0" xfId="33" applyFont="1" applyAlignment="1">
      <alignment horizontal="center"/>
    </xf>
    <xf numFmtId="43" fontId="33" fillId="0" borderId="0" xfId="33" applyFont="1" applyBorder="1" applyAlignment="1">
      <alignment/>
    </xf>
    <xf numFmtId="0" fontId="92" fillId="0" borderId="27" xfId="48" applyFont="1" applyBorder="1" applyAlignment="1">
      <alignment horizontal="left"/>
      <protection/>
    </xf>
    <xf numFmtId="43" fontId="33" fillId="0" borderId="10" xfId="33" applyFont="1" applyBorder="1" applyAlignment="1">
      <alignment/>
    </xf>
    <xf numFmtId="43" fontId="33" fillId="0" borderId="34" xfId="33" applyFont="1" applyBorder="1" applyAlignment="1">
      <alignment/>
    </xf>
    <xf numFmtId="3" fontId="38" fillId="0" borderId="15" xfId="48" applyNumberFormat="1" applyFont="1" applyBorder="1">
      <alignment/>
      <protection/>
    </xf>
    <xf numFmtId="3" fontId="33" fillId="0" borderId="15" xfId="48" applyNumberFormat="1" applyFont="1" applyBorder="1">
      <alignment/>
      <protection/>
    </xf>
    <xf numFmtId="0" fontId="100" fillId="0" borderId="21" xfId="48" applyFont="1" applyBorder="1">
      <alignment/>
      <protection/>
    </xf>
    <xf numFmtId="43" fontId="92" fillId="0" borderId="0" xfId="33" applyFont="1" applyAlignment="1">
      <alignment horizontal="center"/>
    </xf>
    <xf numFmtId="43" fontId="33" fillId="0" borderId="0" xfId="0" applyNumberFormat="1" applyFont="1" applyAlignment="1">
      <alignment/>
    </xf>
    <xf numFmtId="187" fontId="97" fillId="0" borderId="15" xfId="43" applyFont="1" applyBorder="1" applyAlignment="1">
      <alignment/>
    </xf>
    <xf numFmtId="187" fontId="22" fillId="0" borderId="15" xfId="43" applyFont="1" applyBorder="1" applyAlignment="1">
      <alignment/>
    </xf>
    <xf numFmtId="0" fontId="101" fillId="0" borderId="23" xfId="48" applyFont="1" applyBorder="1" applyAlignment="1">
      <alignment horizontal="center"/>
      <protection/>
    </xf>
    <xf numFmtId="0" fontId="93" fillId="0" borderId="15" xfId="48" applyFont="1" applyBorder="1" applyAlignment="1">
      <alignment horizontal="center"/>
      <protection/>
    </xf>
    <xf numFmtId="0" fontId="93" fillId="0" borderId="35" xfId="48" applyFont="1" applyBorder="1" applyAlignment="1">
      <alignment horizontal="center"/>
      <protection/>
    </xf>
    <xf numFmtId="187" fontId="93" fillId="0" borderId="15" xfId="43" applyFont="1" applyBorder="1" applyAlignment="1">
      <alignment/>
    </xf>
    <xf numFmtId="187" fontId="102" fillId="0" borderId="15" xfId="43" applyFont="1" applyBorder="1" applyAlignment="1">
      <alignment/>
    </xf>
    <xf numFmtId="190" fontId="93" fillId="0" borderId="15" xfId="43" applyNumberFormat="1" applyFont="1" applyBorder="1" applyAlignment="1">
      <alignment/>
    </xf>
    <xf numFmtId="190" fontId="102" fillId="0" borderId="15" xfId="43" applyNumberFormat="1" applyFont="1" applyBorder="1" applyAlignment="1">
      <alignment/>
    </xf>
    <xf numFmtId="190" fontId="38" fillId="0" borderId="0" xfId="0" applyNumberFormat="1" applyFont="1" applyAlignment="1">
      <alignment/>
    </xf>
    <xf numFmtId="187" fontId="102" fillId="0" borderId="0" xfId="0" applyNumberFormat="1" applyFont="1" applyAlignment="1">
      <alignment/>
    </xf>
    <xf numFmtId="43" fontId="102" fillId="0" borderId="34" xfId="33" applyFont="1" applyBorder="1" applyAlignment="1">
      <alignment/>
    </xf>
    <xf numFmtId="187" fontId="102" fillId="0" borderId="34" xfId="0" applyNumberFormat="1" applyFont="1" applyBorder="1" applyAlignment="1">
      <alignment/>
    </xf>
    <xf numFmtId="188" fontId="102" fillId="0" borderId="34" xfId="0" applyNumberFormat="1" applyFont="1" applyBorder="1" applyAlignment="1">
      <alignment/>
    </xf>
    <xf numFmtId="188" fontId="93" fillId="0" borderId="15" xfId="33" applyNumberFormat="1" applyFont="1" applyBorder="1" applyAlignment="1">
      <alignment/>
    </xf>
    <xf numFmtId="188" fontId="102" fillId="0" borderId="15" xfId="33" applyNumberFormat="1" applyFont="1" applyBorder="1" applyAlignment="1">
      <alignment/>
    </xf>
    <xf numFmtId="0" fontId="60" fillId="0" borderId="20" xfId="48" applyFont="1" applyBorder="1">
      <alignment/>
      <protection/>
    </xf>
    <xf numFmtId="0" fontId="28" fillId="0" borderId="13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8" fontId="28" fillId="0" borderId="12" xfId="33" applyNumberFormat="1" applyFont="1" applyBorder="1" applyAlignment="1">
      <alignment/>
    </xf>
    <xf numFmtId="188" fontId="28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35" xfId="48" applyFont="1" applyBorder="1" applyAlignment="1">
      <alignment horizontal="right"/>
      <protection/>
    </xf>
    <xf numFmtId="0" fontId="100" fillId="0" borderId="15" xfId="48" applyFont="1" applyBorder="1" applyAlignment="1">
      <alignment horizontal="center"/>
      <protection/>
    </xf>
    <xf numFmtId="0" fontId="97" fillId="0" borderId="27" xfId="48" applyFont="1" applyBorder="1" applyAlignment="1">
      <alignment horizontal="center"/>
      <protection/>
    </xf>
    <xf numFmtId="187" fontId="97" fillId="0" borderId="20" xfId="43" applyFont="1" applyBorder="1" applyAlignment="1">
      <alignment/>
    </xf>
    <xf numFmtId="190" fontId="97" fillId="0" borderId="20" xfId="43" applyNumberFormat="1" applyFont="1" applyBorder="1" applyAlignment="1">
      <alignment/>
    </xf>
    <xf numFmtId="43" fontId="25" fillId="0" borderId="0" xfId="33" applyFont="1" applyFill="1" applyBorder="1" applyAlignment="1">
      <alignment horizontal="left"/>
    </xf>
    <xf numFmtId="43" fontId="25" fillId="0" borderId="0" xfId="33" applyFont="1" applyAlignment="1">
      <alignment horizontal="left"/>
    </xf>
    <xf numFmtId="43" fontId="25" fillId="0" borderId="0" xfId="33" applyFont="1" applyAlignment="1">
      <alignment horizontal="center"/>
    </xf>
    <xf numFmtId="43" fontId="25" fillId="0" borderId="10" xfId="33" applyFont="1" applyBorder="1" applyAlignment="1">
      <alignment/>
    </xf>
    <xf numFmtId="0" fontId="93" fillId="0" borderId="0" xfId="48" applyFont="1" applyBorder="1" applyAlignment="1">
      <alignment horizontal="center"/>
      <protection/>
    </xf>
    <xf numFmtId="0" fontId="93" fillId="0" borderId="0" xfId="48" applyFont="1" applyBorder="1">
      <alignment/>
      <protection/>
    </xf>
    <xf numFmtId="187" fontId="99" fillId="0" borderId="0" xfId="43" applyFont="1" applyBorder="1" applyAlignment="1">
      <alignment/>
    </xf>
    <xf numFmtId="187" fontId="93" fillId="0" borderId="0" xfId="43" applyFont="1" applyBorder="1" applyAlignment="1">
      <alignment/>
    </xf>
    <xf numFmtId="187" fontId="22" fillId="0" borderId="20" xfId="43" applyFont="1" applyBorder="1" applyAlignment="1">
      <alignment/>
    </xf>
    <xf numFmtId="190" fontId="22" fillId="0" borderId="20" xfId="43" applyNumberFormat="1" applyFont="1" applyBorder="1" applyAlignment="1">
      <alignment/>
    </xf>
    <xf numFmtId="187" fontId="38" fillId="0" borderId="15" xfId="43" applyNumberFormat="1" applyFont="1" applyBorder="1" applyAlignment="1">
      <alignment/>
    </xf>
    <xf numFmtId="190" fontId="53" fillId="0" borderId="23" xfId="43" applyNumberFormat="1" applyFont="1" applyBorder="1" applyAlignment="1">
      <alignment/>
    </xf>
    <xf numFmtId="190" fontId="92" fillId="0" borderId="15" xfId="43" applyNumberFormat="1" applyFont="1" applyBorder="1" applyAlignment="1">
      <alignment/>
    </xf>
    <xf numFmtId="0" fontId="103" fillId="0" borderId="20" xfId="48" applyFont="1" applyBorder="1">
      <alignment/>
      <protection/>
    </xf>
    <xf numFmtId="0" fontId="93" fillId="0" borderId="27" xfId="48" applyFont="1" applyBorder="1" applyAlignment="1">
      <alignment horizontal="center"/>
      <protection/>
    </xf>
    <xf numFmtId="0" fontId="92" fillId="0" borderId="27" xfId="48" applyFont="1" applyBorder="1" applyAlignment="1">
      <alignment horizontal="center"/>
      <protection/>
    </xf>
    <xf numFmtId="190" fontId="97" fillId="0" borderId="15" xfId="43" applyNumberFormat="1" applyFont="1" applyBorder="1" applyAlignment="1">
      <alignment/>
    </xf>
    <xf numFmtId="188" fontId="92" fillId="0" borderId="0" xfId="33" applyNumberFormat="1" applyFont="1" applyAlignment="1">
      <alignment/>
    </xf>
    <xf numFmtId="190" fontId="53" fillId="0" borderId="36" xfId="43" applyNumberFormat="1" applyFont="1" applyBorder="1" applyAlignment="1">
      <alignment/>
    </xf>
    <xf numFmtId="0" fontId="92" fillId="0" borderId="21" xfId="48" applyFont="1" applyBorder="1" applyAlignment="1">
      <alignment horizontal="center"/>
      <protection/>
    </xf>
    <xf numFmtId="0" fontId="92" fillId="0" borderId="35" xfId="48" applyFont="1" applyBorder="1" applyAlignment="1">
      <alignment horizontal="center"/>
      <protection/>
    </xf>
    <xf numFmtId="0" fontId="92" fillId="0" borderId="15" xfId="48" applyFont="1" applyBorder="1" applyAlignment="1">
      <alignment horizontal="center"/>
      <protection/>
    </xf>
    <xf numFmtId="187" fontId="97" fillId="0" borderId="21" xfId="43" applyFont="1" applyBorder="1" applyAlignment="1">
      <alignment/>
    </xf>
    <xf numFmtId="43" fontId="96" fillId="0" borderId="0" xfId="33" applyFont="1" applyAlignment="1">
      <alignment horizontal="right"/>
    </xf>
    <xf numFmtId="187" fontId="92" fillId="0" borderId="0" xfId="0" applyNumberFormat="1" applyFont="1" applyAlignment="1">
      <alignment/>
    </xf>
    <xf numFmtId="188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90" fontId="92" fillId="0" borderId="0" xfId="0" applyNumberFormat="1" applyFont="1" applyAlignment="1">
      <alignment/>
    </xf>
    <xf numFmtId="43" fontId="92" fillId="0" borderId="0" xfId="33" applyFont="1" applyAlignment="1">
      <alignment/>
    </xf>
    <xf numFmtId="0" fontId="92" fillId="0" borderId="0" xfId="0" applyFont="1" applyBorder="1" applyAlignment="1">
      <alignment/>
    </xf>
    <xf numFmtId="190" fontId="92" fillId="0" borderId="0" xfId="43" applyNumberFormat="1" applyFont="1" applyBorder="1" applyAlignment="1">
      <alignment/>
    </xf>
    <xf numFmtId="187" fontId="92" fillId="0" borderId="0" xfId="43" applyFont="1" applyBorder="1" applyAlignment="1">
      <alignment/>
    </xf>
    <xf numFmtId="190" fontId="92" fillId="0" borderId="0" xfId="0" applyNumberFormat="1" applyFont="1" applyBorder="1" applyAlignment="1">
      <alignment/>
    </xf>
    <xf numFmtId="43" fontId="92" fillId="0" borderId="11" xfId="33" applyFont="1" applyBorder="1" applyAlignment="1">
      <alignment/>
    </xf>
    <xf numFmtId="0" fontId="92" fillId="0" borderId="0" xfId="0" applyFont="1" applyAlignment="1">
      <alignment horizontal="right"/>
    </xf>
    <xf numFmtId="187" fontId="22" fillId="0" borderId="21" xfId="43" applyFont="1" applyBorder="1" applyAlignment="1">
      <alignment/>
    </xf>
    <xf numFmtId="190" fontId="22" fillId="0" borderId="15" xfId="43" applyNumberFormat="1" applyFont="1" applyBorder="1" applyAlignment="1">
      <alignment/>
    </xf>
    <xf numFmtId="0" fontId="100" fillId="0" borderId="15" xfId="48" applyFont="1" applyBorder="1">
      <alignment/>
      <protection/>
    </xf>
    <xf numFmtId="187" fontId="52" fillId="0" borderId="36" xfId="43" applyNumberFormat="1" applyFont="1" applyBorder="1" applyAlignment="1">
      <alignment/>
    </xf>
    <xf numFmtId="43" fontId="96" fillId="0" borderId="39" xfId="33" applyFont="1" applyBorder="1" applyAlignment="1">
      <alignment/>
    </xf>
    <xf numFmtId="190" fontId="93" fillId="0" borderId="21" xfId="43" applyNumberFormat="1" applyFont="1" applyBorder="1" applyAlignment="1">
      <alignment/>
    </xf>
    <xf numFmtId="187" fontId="93" fillId="0" borderId="0" xfId="0" applyNumberFormat="1" applyFont="1" applyAlignment="1">
      <alignment/>
    </xf>
    <xf numFmtId="43" fontId="104" fillId="0" borderId="0" xfId="33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 horizontal="right"/>
    </xf>
    <xf numFmtId="0" fontId="50" fillId="0" borderId="0" xfId="48" applyFont="1" applyBorder="1">
      <alignment/>
      <protection/>
    </xf>
    <xf numFmtId="187" fontId="38" fillId="0" borderId="0" xfId="43" applyFont="1" applyBorder="1" applyAlignment="1">
      <alignment/>
    </xf>
    <xf numFmtId="0" fontId="92" fillId="0" borderId="0" xfId="48" applyFont="1" applyBorder="1">
      <alignment/>
      <protection/>
    </xf>
    <xf numFmtId="187" fontId="53" fillId="0" borderId="0" xfId="43" applyNumberFormat="1" applyFont="1" applyBorder="1" applyAlignment="1">
      <alignment/>
    </xf>
    <xf numFmtId="0" fontId="33" fillId="0" borderId="0" xfId="48" applyFont="1" applyBorder="1">
      <alignment/>
      <protection/>
    </xf>
    <xf numFmtId="0" fontId="62" fillId="0" borderId="0" xfId="0" applyFont="1" applyAlignment="1">
      <alignment/>
    </xf>
    <xf numFmtId="187" fontId="64" fillId="0" borderId="21" xfId="43" applyFont="1" applyBorder="1" applyAlignment="1">
      <alignment/>
    </xf>
    <xf numFmtId="187" fontId="65" fillId="0" borderId="15" xfId="43" applyFont="1" applyBorder="1" applyAlignment="1">
      <alignment/>
    </xf>
    <xf numFmtId="43" fontId="63" fillId="0" borderId="11" xfId="0" applyNumberFormat="1" applyFont="1" applyBorder="1" applyAlignment="1">
      <alignment/>
    </xf>
    <xf numFmtId="43" fontId="105" fillId="0" borderId="0" xfId="33" applyFont="1" applyAlignment="1">
      <alignment/>
    </xf>
    <xf numFmtId="0" fontId="67" fillId="0" borderId="0" xfId="0" applyFont="1" applyAlignment="1">
      <alignment/>
    </xf>
    <xf numFmtId="43" fontId="58" fillId="0" borderId="10" xfId="0" applyNumberFormat="1" applyFont="1" applyBorder="1" applyAlignment="1">
      <alignment/>
    </xf>
    <xf numFmtId="43" fontId="61" fillId="0" borderId="10" xfId="33" applyFont="1" applyBorder="1" applyAlignment="1">
      <alignment/>
    </xf>
    <xf numFmtId="0" fontId="58" fillId="0" borderId="0" xfId="0" applyFont="1" applyAlignment="1">
      <alignment horizontal="center"/>
    </xf>
    <xf numFmtId="0" fontId="33" fillId="0" borderId="21" xfId="48" applyFont="1" applyBorder="1" applyAlignment="1">
      <alignment horizontal="center"/>
      <protection/>
    </xf>
    <xf numFmtId="0" fontId="50" fillId="0" borderId="21" xfId="48" applyFont="1" applyBorder="1" applyAlignment="1">
      <alignment horizontal="center"/>
      <protection/>
    </xf>
    <xf numFmtId="43" fontId="52" fillId="0" borderId="12" xfId="33" applyFont="1" applyBorder="1" applyAlignment="1">
      <alignment/>
    </xf>
    <xf numFmtId="190" fontId="52" fillId="0" borderId="12" xfId="43" applyNumberFormat="1" applyFont="1" applyBorder="1" applyAlignment="1">
      <alignment/>
    </xf>
    <xf numFmtId="187" fontId="50" fillId="0" borderId="12" xfId="43" applyFont="1" applyBorder="1" applyAlignment="1">
      <alignment/>
    </xf>
    <xf numFmtId="0" fontId="33" fillId="0" borderId="11" xfId="0" applyFont="1" applyBorder="1" applyAlignment="1">
      <alignment/>
    </xf>
    <xf numFmtId="43" fontId="38" fillId="0" borderId="11" xfId="33" applyFont="1" applyBorder="1" applyAlignment="1">
      <alignment/>
    </xf>
    <xf numFmtId="0" fontId="50" fillId="0" borderId="11" xfId="0" applyFont="1" applyBorder="1" applyAlignment="1">
      <alignment/>
    </xf>
    <xf numFmtId="43" fontId="50" fillId="0" borderId="11" xfId="33" applyFont="1" applyBorder="1" applyAlignment="1">
      <alignment/>
    </xf>
    <xf numFmtId="188" fontId="38" fillId="0" borderId="11" xfId="33" applyNumberFormat="1" applyFont="1" applyBorder="1" applyAlignment="1">
      <alignment/>
    </xf>
    <xf numFmtId="43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43" fontId="92" fillId="0" borderId="11" xfId="0" applyNumberFormat="1" applyFont="1" applyBorder="1" applyAlignment="1">
      <alignment/>
    </xf>
    <xf numFmtId="188" fontId="38" fillId="0" borderId="11" xfId="0" applyNumberFormat="1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43" fontId="19" fillId="0" borderId="11" xfId="33" applyFont="1" applyBorder="1" applyAlignment="1">
      <alignment horizontal="center"/>
    </xf>
    <xf numFmtId="189" fontId="53" fillId="0" borderId="21" xfId="43" applyNumberFormat="1" applyFont="1" applyBorder="1" applyAlignment="1">
      <alignment/>
    </xf>
    <xf numFmtId="0" fontId="66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23" xfId="0" applyBorder="1" applyAlignment="1">
      <alignment/>
    </xf>
    <xf numFmtId="43" fontId="58" fillId="0" borderId="23" xfId="33" applyFont="1" applyBorder="1" applyAlignment="1">
      <alignment/>
    </xf>
    <xf numFmtId="43" fontId="106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43" fontId="104" fillId="0" borderId="23" xfId="33" applyFont="1" applyBorder="1" applyAlignment="1">
      <alignment/>
    </xf>
    <xf numFmtId="0" fontId="61" fillId="0" borderId="23" xfId="0" applyFont="1" applyBorder="1" applyAlignment="1">
      <alignment/>
    </xf>
    <xf numFmtId="0" fontId="0" fillId="0" borderId="13" xfId="0" applyBorder="1" applyAlignment="1">
      <alignment/>
    </xf>
    <xf numFmtId="0" fontId="66" fillId="0" borderId="11" xfId="0" applyFont="1" applyBorder="1" applyAlignment="1">
      <alignment horizontal="center"/>
    </xf>
    <xf numFmtId="43" fontId="58" fillId="0" borderId="26" xfId="33" applyFont="1" applyBorder="1" applyAlignment="1">
      <alignment/>
    </xf>
    <xf numFmtId="43" fontId="68" fillId="0" borderId="39" xfId="0" applyNumberFormat="1" applyFont="1" applyBorder="1" applyAlignment="1">
      <alignment/>
    </xf>
    <xf numFmtId="0" fontId="97" fillId="0" borderId="35" xfId="48" applyFont="1" applyBorder="1">
      <alignment/>
      <protection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3" fontId="28" fillId="0" borderId="0" xfId="0" applyNumberFormat="1" applyFont="1" applyAlignment="1">
      <alignment/>
    </xf>
    <xf numFmtId="43" fontId="44" fillId="0" borderId="19" xfId="0" applyNumberFormat="1" applyFont="1" applyBorder="1" applyAlignment="1">
      <alignment/>
    </xf>
    <xf numFmtId="43" fontId="44" fillId="0" borderId="34" xfId="0" applyNumberFormat="1" applyFont="1" applyBorder="1" applyAlignment="1">
      <alignment/>
    </xf>
    <xf numFmtId="43" fontId="44" fillId="0" borderId="41" xfId="0" applyNumberFormat="1" applyFont="1" applyBorder="1" applyAlignment="1">
      <alignment/>
    </xf>
    <xf numFmtId="43" fontId="44" fillId="0" borderId="11" xfId="0" applyNumberFormat="1" applyFont="1" applyBorder="1" applyAlignment="1">
      <alignment/>
    </xf>
    <xf numFmtId="43" fontId="29" fillId="0" borderId="0" xfId="33" applyFont="1" applyBorder="1" applyAlignment="1">
      <alignment/>
    </xf>
    <xf numFmtId="43" fontId="22" fillId="0" borderId="28" xfId="33" applyFont="1" applyBorder="1" applyAlignment="1">
      <alignment/>
    </xf>
    <xf numFmtId="43" fontId="37" fillId="0" borderId="0" xfId="33" applyFont="1" applyAlignment="1">
      <alignment/>
    </xf>
    <xf numFmtId="0" fontId="33" fillId="27" borderId="15" xfId="48" applyFont="1" applyFill="1" applyBorder="1" applyAlignment="1">
      <alignment horizontal="center"/>
      <protection/>
    </xf>
    <xf numFmtId="0" fontId="22" fillId="27" borderId="27" xfId="48" applyFont="1" applyFill="1" applyBorder="1" applyAlignment="1">
      <alignment horizontal="center"/>
      <protection/>
    </xf>
    <xf numFmtId="0" fontId="93" fillId="27" borderId="27" xfId="48" applyFont="1" applyFill="1" applyBorder="1">
      <alignment/>
      <protection/>
    </xf>
    <xf numFmtId="187" fontId="99" fillId="27" borderId="15" xfId="43" applyFont="1" applyFill="1" applyBorder="1" applyAlignment="1">
      <alignment/>
    </xf>
    <xf numFmtId="190" fontId="99" fillId="27" borderId="15" xfId="43" applyNumberFormat="1" applyFont="1" applyFill="1" applyBorder="1" applyAlignment="1">
      <alignment/>
    </xf>
    <xf numFmtId="43" fontId="24" fillId="0" borderId="0" xfId="33" applyFont="1" applyBorder="1" applyAlignment="1">
      <alignment horizontal="center"/>
    </xf>
    <xf numFmtId="43" fontId="25" fillId="0" borderId="0" xfId="33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3" fontId="25" fillId="0" borderId="0" xfId="0" applyNumberFormat="1" applyFont="1" applyBorder="1" applyAlignment="1">
      <alignment horizontal="center"/>
    </xf>
    <xf numFmtId="43" fontId="25" fillId="0" borderId="0" xfId="0" applyNumberFormat="1" applyFont="1" applyAlignment="1">
      <alignment/>
    </xf>
    <xf numFmtId="43" fontId="56" fillId="0" borderId="0" xfId="0" applyNumberFormat="1" applyFont="1" applyAlignment="1">
      <alignment/>
    </xf>
    <xf numFmtId="43" fontId="29" fillId="0" borderId="21" xfId="33" applyFont="1" applyBorder="1" applyAlignment="1">
      <alignment/>
    </xf>
    <xf numFmtId="0" fontId="27" fillId="0" borderId="0" xfId="0" applyFont="1" applyAlignment="1">
      <alignment horizontal="center"/>
    </xf>
    <xf numFmtId="0" fontId="37" fillId="0" borderId="0" xfId="48" applyFont="1" applyAlignment="1">
      <alignment horizontal="center"/>
      <protection/>
    </xf>
    <xf numFmtId="0" fontId="50" fillId="0" borderId="0" xfId="48" applyFont="1" applyAlignment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1.7109375" style="0" customWidth="1"/>
    <col min="8" max="8" width="9.28125" style="0" customWidth="1"/>
    <col min="9" max="9" width="11.140625" style="0" customWidth="1"/>
    <col min="10" max="10" width="16.7109375" style="0" customWidth="1"/>
    <col min="11" max="11" width="16.28125" style="25" customWidth="1"/>
    <col min="12" max="12" width="18.140625" style="0" customWidth="1"/>
    <col min="13" max="13" width="14.57421875" style="0" customWidth="1"/>
    <col min="14" max="14" width="15.421875" style="0" customWidth="1"/>
    <col min="15" max="15" width="17.4218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5"/>
    </row>
    <row r="2" spans="10:15" ht="12.75">
      <c r="J2" s="374"/>
      <c r="K2" s="391" t="s">
        <v>702</v>
      </c>
      <c r="L2" s="392" t="s">
        <v>1</v>
      </c>
      <c r="M2" s="392" t="s">
        <v>2</v>
      </c>
      <c r="O2" s="25"/>
    </row>
    <row r="3" spans="1:16" ht="21">
      <c r="A3" s="690" t="s">
        <v>863</v>
      </c>
      <c r="B3" s="690"/>
      <c r="C3" s="690"/>
      <c r="D3" s="690"/>
      <c r="E3" s="690"/>
      <c r="F3" s="690"/>
      <c r="G3" s="690"/>
      <c r="I3" s="357" t="s">
        <v>704</v>
      </c>
      <c r="J3" s="357" t="s">
        <v>1017</v>
      </c>
      <c r="K3" s="385">
        <v>29896650</v>
      </c>
      <c r="L3" s="25">
        <v>16923459.53</v>
      </c>
      <c r="M3" s="25">
        <f>K3-L3</f>
        <v>12973190.469999999</v>
      </c>
      <c r="O3" s="370" t="s">
        <v>727</v>
      </c>
      <c r="P3" s="371" t="s">
        <v>1</v>
      </c>
    </row>
    <row r="4" spans="1:16" ht="21">
      <c r="A4" s="690" t="s">
        <v>25</v>
      </c>
      <c r="B4" s="690"/>
      <c r="C4" s="690"/>
      <c r="D4" s="690"/>
      <c r="E4" s="690"/>
      <c r="F4" s="690"/>
      <c r="G4" s="690"/>
      <c r="I4" s="357"/>
      <c r="J4" s="357" t="s">
        <v>1018</v>
      </c>
      <c r="K4" s="386">
        <v>2097900</v>
      </c>
      <c r="L4" s="25">
        <v>2041187.66</v>
      </c>
      <c r="M4" s="25">
        <f aca="true" t="shared" si="0" ref="M4:M25">K4-L4</f>
        <v>56712.340000000084</v>
      </c>
      <c r="O4" s="372">
        <v>3287978</v>
      </c>
      <c r="P4" s="372">
        <v>1673531</v>
      </c>
    </row>
    <row r="5" spans="1:16" ht="21">
      <c r="A5" s="690" t="s">
        <v>3869</v>
      </c>
      <c r="B5" s="690"/>
      <c r="C5" s="690"/>
      <c r="D5" s="690"/>
      <c r="E5" s="690"/>
      <c r="F5" s="690"/>
      <c r="G5" s="690"/>
      <c r="I5" s="357"/>
      <c r="J5" s="357" t="s">
        <v>728</v>
      </c>
      <c r="K5" s="387">
        <v>4195800</v>
      </c>
      <c r="L5" s="25">
        <v>2127773.62</v>
      </c>
      <c r="M5" s="25">
        <f t="shared" si="0"/>
        <v>2068026.38</v>
      </c>
      <c r="O5" s="372">
        <v>214300</v>
      </c>
      <c r="P5" s="372">
        <v>13710</v>
      </c>
    </row>
    <row r="6" spans="1:16" ht="21">
      <c r="A6" s="28" t="s">
        <v>7</v>
      </c>
      <c r="B6" s="28"/>
      <c r="C6" s="28"/>
      <c r="D6" s="28"/>
      <c r="E6" s="28"/>
      <c r="F6" s="28"/>
      <c r="G6" s="28"/>
      <c r="I6" s="357"/>
      <c r="J6" s="357" t="s">
        <v>729</v>
      </c>
      <c r="K6" s="385">
        <v>1955000</v>
      </c>
      <c r="L6" s="25">
        <v>782000</v>
      </c>
      <c r="M6" s="25">
        <f t="shared" si="0"/>
        <v>1173000</v>
      </c>
      <c r="O6" s="372">
        <v>634000</v>
      </c>
      <c r="P6" s="372">
        <v>349030</v>
      </c>
    </row>
    <row r="7" spans="1:16" ht="21">
      <c r="A7" s="29" t="s">
        <v>8</v>
      </c>
      <c r="B7" s="30" t="s">
        <v>4</v>
      </c>
      <c r="C7" s="29" t="s">
        <v>9</v>
      </c>
      <c r="D7" s="30" t="s">
        <v>1</v>
      </c>
      <c r="E7" s="29" t="s">
        <v>67</v>
      </c>
      <c r="F7" s="29" t="s">
        <v>2</v>
      </c>
      <c r="G7" s="6" t="s">
        <v>10</v>
      </c>
      <c r="H7" s="6" t="s">
        <v>3</v>
      </c>
      <c r="I7" s="357"/>
      <c r="J7" s="357" t="s">
        <v>730</v>
      </c>
      <c r="K7" s="385">
        <v>1484560</v>
      </c>
      <c r="L7" s="25">
        <v>1079662</v>
      </c>
      <c r="M7" s="25">
        <f t="shared" si="0"/>
        <v>404898</v>
      </c>
      <c r="O7" s="372">
        <v>35500</v>
      </c>
      <c r="P7" s="372"/>
    </row>
    <row r="8" spans="1:16" ht="21">
      <c r="A8" s="31"/>
      <c r="B8" s="32"/>
      <c r="C8" s="31"/>
      <c r="D8" s="32"/>
      <c r="E8" s="31" t="s">
        <v>68</v>
      </c>
      <c r="F8" s="31"/>
      <c r="G8" s="7" t="s">
        <v>11</v>
      </c>
      <c r="H8" s="31"/>
      <c r="I8" s="357"/>
      <c r="J8" s="357" t="s">
        <v>731</v>
      </c>
      <c r="K8" s="388">
        <v>1500000</v>
      </c>
      <c r="L8" s="25">
        <v>1134007.1</v>
      </c>
      <c r="M8" s="25">
        <f t="shared" si="0"/>
        <v>365992.8999999999</v>
      </c>
      <c r="O8" s="372">
        <v>175000</v>
      </c>
      <c r="P8" s="372">
        <v>20000</v>
      </c>
    </row>
    <row r="9" spans="1:16" ht="18.75">
      <c r="A9" s="12">
        <v>1</v>
      </c>
      <c r="B9" s="120" t="s">
        <v>473</v>
      </c>
      <c r="C9" s="425">
        <v>22919160</v>
      </c>
      <c r="D9" s="457">
        <v>22874486.19</v>
      </c>
      <c r="E9" s="57"/>
      <c r="F9" s="47">
        <f>C9-D9-E9</f>
        <v>44673.80999999866</v>
      </c>
      <c r="G9" s="48">
        <f>D9*100/C9</f>
        <v>99.80508094537497</v>
      </c>
      <c r="H9" s="48"/>
      <c r="I9" s="360"/>
      <c r="J9" s="360" t="s">
        <v>1024</v>
      </c>
      <c r="K9" s="389">
        <v>800000</v>
      </c>
      <c r="L9" s="373">
        <v>241275</v>
      </c>
      <c r="M9" s="25">
        <f t="shared" si="0"/>
        <v>558725</v>
      </c>
      <c r="O9" s="372">
        <v>67000</v>
      </c>
      <c r="P9" s="372">
        <v>37100</v>
      </c>
    </row>
    <row r="10" spans="1:16" ht="18.75">
      <c r="A10" s="49">
        <v>2</v>
      </c>
      <c r="B10" s="13" t="s">
        <v>5</v>
      </c>
      <c r="C10" s="84">
        <v>78756434</v>
      </c>
      <c r="D10" s="15">
        <v>73678433.65</v>
      </c>
      <c r="E10" s="310">
        <v>2562300</v>
      </c>
      <c r="F10" s="47">
        <f>C10-D10-E10</f>
        <v>2515700.349999994</v>
      </c>
      <c r="G10" s="48">
        <f>D10*100/C10</f>
        <v>93.5522723768829</v>
      </c>
      <c r="H10" s="48"/>
      <c r="I10" s="359"/>
      <c r="J10" s="360" t="s">
        <v>1025</v>
      </c>
      <c r="K10" s="385">
        <v>2000000</v>
      </c>
      <c r="L10" s="25">
        <f>1012779+15000</f>
        <v>1027779</v>
      </c>
      <c r="M10" s="25">
        <f t="shared" si="0"/>
        <v>972221</v>
      </c>
      <c r="O10" s="372">
        <v>1066700</v>
      </c>
      <c r="P10" s="374">
        <v>309760</v>
      </c>
    </row>
    <row r="11" spans="1:16" ht="18.75">
      <c r="A11" s="12">
        <v>3</v>
      </c>
      <c r="B11" s="13" t="s">
        <v>3868</v>
      </c>
      <c r="C11" s="84">
        <v>58078490</v>
      </c>
      <c r="D11" s="214">
        <v>50035408.94</v>
      </c>
      <c r="E11" s="310">
        <v>7923000</v>
      </c>
      <c r="F11" s="47">
        <f>C11-D11-E11</f>
        <v>120081.06000000238</v>
      </c>
      <c r="G11" s="48">
        <f>D11*100/C11</f>
        <v>86.151359892449</v>
      </c>
      <c r="H11" s="14"/>
      <c r="I11" s="359"/>
      <c r="J11" s="375"/>
      <c r="K11" s="388"/>
      <c r="L11" s="25"/>
      <c r="M11" s="25">
        <f t="shared" si="0"/>
        <v>0</v>
      </c>
      <c r="N11" s="25"/>
      <c r="O11" s="372">
        <v>392522</v>
      </c>
      <c r="P11" s="372">
        <v>113862</v>
      </c>
    </row>
    <row r="12" spans="1:16" ht="18.75">
      <c r="A12" s="49"/>
      <c r="B12" s="120" t="s">
        <v>3864</v>
      </c>
      <c r="C12" s="14">
        <v>599520</v>
      </c>
      <c r="D12" s="14"/>
      <c r="E12" s="137"/>
      <c r="F12" s="47">
        <f>C12-D12-E12</f>
        <v>599520</v>
      </c>
      <c r="G12" s="48">
        <f>D12*100/C12</f>
        <v>0</v>
      </c>
      <c r="H12" s="310" t="s">
        <v>3866</v>
      </c>
      <c r="I12" s="359"/>
      <c r="J12" s="375"/>
      <c r="K12" s="388"/>
      <c r="L12" s="25"/>
      <c r="M12" s="25"/>
      <c r="N12" s="25"/>
      <c r="O12" s="372"/>
      <c r="P12" s="372"/>
    </row>
    <row r="13" spans="1:16" ht="18.75">
      <c r="A13" s="49"/>
      <c r="B13" s="120" t="s">
        <v>3865</v>
      </c>
      <c r="C13" s="14"/>
      <c r="D13" s="136"/>
      <c r="E13" s="137"/>
      <c r="F13" s="47"/>
      <c r="G13" s="48"/>
      <c r="H13" s="310" t="s">
        <v>3867</v>
      </c>
      <c r="I13" s="359"/>
      <c r="J13" s="375"/>
      <c r="K13" s="388"/>
      <c r="L13" s="25"/>
      <c r="M13" s="25"/>
      <c r="N13" s="25"/>
      <c r="O13" s="372"/>
      <c r="P13" s="372"/>
    </row>
    <row r="14" spans="1:16" ht="18.75">
      <c r="A14" s="49">
        <v>4</v>
      </c>
      <c r="B14" s="120" t="s">
        <v>1016</v>
      </c>
      <c r="C14" s="14">
        <v>129642346</v>
      </c>
      <c r="D14" s="310">
        <v>129574856</v>
      </c>
      <c r="E14" s="137"/>
      <c r="F14" s="47">
        <f>C14-D14-E14</f>
        <v>67490</v>
      </c>
      <c r="G14" s="48">
        <f>D14*100/C14</f>
        <v>99.94794139254469</v>
      </c>
      <c r="H14" s="14"/>
      <c r="I14" s="358"/>
      <c r="J14" s="376" t="s">
        <v>1210</v>
      </c>
      <c r="K14" s="388">
        <v>1679000</v>
      </c>
      <c r="L14" s="25">
        <v>1426100</v>
      </c>
      <c r="M14" s="25">
        <f t="shared" si="0"/>
        <v>252900</v>
      </c>
      <c r="N14" s="399"/>
      <c r="O14" s="372">
        <v>27000</v>
      </c>
      <c r="P14" s="372">
        <v>10496</v>
      </c>
    </row>
    <row r="15" spans="1:16" ht="18.75">
      <c r="A15" s="49"/>
      <c r="B15" s="120"/>
      <c r="C15" s="14"/>
      <c r="D15" s="136"/>
      <c r="E15" s="137"/>
      <c r="F15" s="47"/>
      <c r="G15" s="411"/>
      <c r="H15" s="14"/>
      <c r="I15" s="358"/>
      <c r="J15" s="375" t="s">
        <v>818</v>
      </c>
      <c r="K15" s="388">
        <v>898800</v>
      </c>
      <c r="L15" s="25">
        <v>96835</v>
      </c>
      <c r="M15" s="25">
        <f t="shared" si="0"/>
        <v>801965</v>
      </c>
      <c r="N15" s="25"/>
      <c r="O15" s="372">
        <v>100000</v>
      </c>
      <c r="P15" s="374">
        <v>10500</v>
      </c>
    </row>
    <row r="16" spans="1:16" ht="18.75">
      <c r="A16" s="12"/>
      <c r="B16" s="120"/>
      <c r="C16" s="14"/>
      <c r="D16" s="136"/>
      <c r="E16" s="84"/>
      <c r="F16" s="47"/>
      <c r="G16" s="48"/>
      <c r="H16" s="14"/>
      <c r="I16" s="91"/>
      <c r="J16" s="375" t="s">
        <v>1028</v>
      </c>
      <c r="K16" s="385">
        <v>40080</v>
      </c>
      <c r="L16" s="25">
        <v>33714</v>
      </c>
      <c r="M16" s="25">
        <f t="shared" si="0"/>
        <v>6366</v>
      </c>
      <c r="O16" s="372"/>
      <c r="P16" s="374"/>
    </row>
    <row r="17" spans="1:16" ht="18.75">
      <c r="A17" s="12"/>
      <c r="B17" s="13"/>
      <c r="C17" s="14"/>
      <c r="D17" s="136"/>
      <c r="E17" s="14"/>
      <c r="F17" s="138"/>
      <c r="G17" s="48"/>
      <c r="H17" s="48"/>
      <c r="J17" s="375" t="s">
        <v>1027</v>
      </c>
      <c r="K17" s="389">
        <v>773930</v>
      </c>
      <c r="L17" s="373">
        <v>600388</v>
      </c>
      <c r="M17" s="25">
        <f t="shared" si="0"/>
        <v>173542</v>
      </c>
      <c r="N17" s="58"/>
      <c r="O17" s="372">
        <f>SUM(O3:O16)</f>
        <v>6000000</v>
      </c>
      <c r="P17" s="372">
        <f>SUM(P3:P16)</f>
        <v>2537989</v>
      </c>
    </row>
    <row r="18" spans="1:16" ht="21">
      <c r="A18" s="52"/>
      <c r="B18" s="53"/>
      <c r="C18" s="50"/>
      <c r="D18" s="51"/>
      <c r="E18" s="50"/>
      <c r="F18" s="47"/>
      <c r="G18" s="48"/>
      <c r="H18" s="48"/>
      <c r="J18" s="375" t="s">
        <v>1413</v>
      </c>
      <c r="K18" s="360">
        <v>350000</v>
      </c>
      <c r="L18" s="59"/>
      <c r="M18" s="25">
        <f t="shared" si="0"/>
        <v>350000</v>
      </c>
      <c r="N18" s="92"/>
      <c r="O18" s="59">
        <v>128442</v>
      </c>
      <c r="P18" s="68">
        <v>87942</v>
      </c>
    </row>
    <row r="19" spans="1:18" ht="21">
      <c r="A19" s="52"/>
      <c r="B19" s="53"/>
      <c r="C19" s="50"/>
      <c r="D19" s="51"/>
      <c r="E19" s="50"/>
      <c r="F19" s="54"/>
      <c r="G19" s="48"/>
      <c r="H19" s="48"/>
      <c r="J19" s="357" t="s">
        <v>1555</v>
      </c>
      <c r="K19" s="360">
        <v>7836</v>
      </c>
      <c r="L19" s="377"/>
      <c r="M19" s="25">
        <f t="shared" si="0"/>
        <v>7836</v>
      </c>
      <c r="N19" s="300"/>
      <c r="O19" s="378"/>
      <c r="P19" s="59">
        <v>40500</v>
      </c>
      <c r="Q19" s="66"/>
      <c r="R19" s="66"/>
    </row>
    <row r="20" spans="1:16" ht="18.75">
      <c r="A20" s="12"/>
      <c r="B20" s="13"/>
      <c r="C20" s="14"/>
      <c r="D20" s="16"/>
      <c r="E20" s="14"/>
      <c r="F20" s="47"/>
      <c r="G20" s="48"/>
      <c r="H20" s="48"/>
      <c r="J20" s="357" t="s">
        <v>1556</v>
      </c>
      <c r="K20" s="390">
        <v>10500</v>
      </c>
      <c r="L20" s="59">
        <v>7000</v>
      </c>
      <c r="M20" s="25">
        <f t="shared" si="0"/>
        <v>3500</v>
      </c>
      <c r="N20" s="383" t="s">
        <v>733</v>
      </c>
      <c r="O20" s="379">
        <v>11098962</v>
      </c>
      <c r="P20" s="154">
        <f>SUM(P18:P19)</f>
        <v>128442</v>
      </c>
    </row>
    <row r="21" spans="1:16" ht="18.75">
      <c r="A21" s="12"/>
      <c r="B21" s="13"/>
      <c r="C21" s="14"/>
      <c r="D21" s="16"/>
      <c r="E21" s="14"/>
      <c r="F21" s="47"/>
      <c r="G21" s="48"/>
      <c r="H21" s="48"/>
      <c r="J21" s="375" t="s">
        <v>1841</v>
      </c>
      <c r="K21" s="360">
        <v>2286300</v>
      </c>
      <c r="L21" s="59"/>
      <c r="M21" s="25">
        <f t="shared" si="0"/>
        <v>2286300</v>
      </c>
      <c r="N21" s="92"/>
      <c r="O21" s="380">
        <v>2500000</v>
      </c>
      <c r="P21" s="17"/>
    </row>
    <row r="22" spans="1:16" ht="19.5" thickBot="1">
      <c r="A22" s="52"/>
      <c r="B22" s="53"/>
      <c r="C22" s="50"/>
      <c r="D22" s="51"/>
      <c r="E22" s="50"/>
      <c r="F22" s="50"/>
      <c r="G22" s="50"/>
      <c r="H22" s="50"/>
      <c r="J22" s="375" t="s">
        <v>1842</v>
      </c>
      <c r="K22" s="130">
        <v>346320</v>
      </c>
      <c r="L22" s="59"/>
      <c r="M22" s="25">
        <f t="shared" si="0"/>
        <v>346320</v>
      </c>
      <c r="N22" s="122"/>
      <c r="O22" s="381">
        <f>SUM(O20:O21)</f>
        <v>13598962</v>
      </c>
      <c r="P22" s="220"/>
    </row>
    <row r="23" spans="1:16" ht="24" thickTop="1">
      <c r="A23" s="5"/>
      <c r="B23" s="45" t="s">
        <v>6</v>
      </c>
      <c r="C23" s="55">
        <f>SUM(C9:C22)</f>
        <v>289995950</v>
      </c>
      <c r="D23" s="384">
        <f>SUM(D9:D22)</f>
        <v>276163184.78</v>
      </c>
      <c r="E23" s="351">
        <f>SUM(E9:E22)</f>
        <v>10485300</v>
      </c>
      <c r="F23" s="55">
        <f>SUM(F9:F22)</f>
        <v>3347465.219999995</v>
      </c>
      <c r="G23" s="56">
        <f>D23*100/C23</f>
        <v>95.23001434330375</v>
      </c>
      <c r="H23" s="56"/>
      <c r="I23" s="26"/>
      <c r="J23" s="357" t="s">
        <v>1843</v>
      </c>
      <c r="K23" s="130">
        <v>2200</v>
      </c>
      <c r="L23" s="59"/>
      <c r="M23" s="59">
        <f t="shared" si="0"/>
        <v>2200</v>
      </c>
      <c r="N23" s="122"/>
      <c r="O23" s="220"/>
      <c r="P23" s="154"/>
    </row>
    <row r="24" spans="1:16" ht="23.25">
      <c r="A24" s="8"/>
      <c r="B24" s="121"/>
      <c r="C24" s="215"/>
      <c r="D24" s="215"/>
      <c r="E24" s="216"/>
      <c r="F24" s="215"/>
      <c r="G24" s="217"/>
      <c r="H24" s="217"/>
      <c r="I24" s="26"/>
      <c r="J24" s="375" t="s">
        <v>1844</v>
      </c>
      <c r="K24" s="382">
        <v>102000</v>
      </c>
      <c r="L24" s="382"/>
      <c r="M24" s="382">
        <f t="shared" si="0"/>
        <v>102000</v>
      </c>
      <c r="N24" s="122"/>
      <c r="O24" s="220"/>
      <c r="P24" s="130"/>
    </row>
    <row r="25" spans="1:16" ht="23.25">
      <c r="A25" s="8"/>
      <c r="B25" s="34" t="s">
        <v>53</v>
      </c>
      <c r="C25" s="215"/>
      <c r="D25" s="215"/>
      <c r="E25" s="216"/>
      <c r="F25" s="215"/>
      <c r="G25" s="217"/>
      <c r="H25" s="217"/>
      <c r="I25" s="26"/>
      <c r="J25" s="478" t="s">
        <v>1845</v>
      </c>
      <c r="K25" s="59">
        <v>174400</v>
      </c>
      <c r="L25" s="59"/>
      <c r="M25" s="382">
        <f t="shared" si="0"/>
        <v>174400</v>
      </c>
      <c r="N25" s="150"/>
      <c r="O25" s="25"/>
      <c r="P25" s="25"/>
    </row>
    <row r="26" spans="1:15" ht="23.25">
      <c r="A26" s="33"/>
      <c r="B26" s="35" t="s">
        <v>808</v>
      </c>
      <c r="C26" s="35"/>
      <c r="D26" s="35" t="s">
        <v>807</v>
      </c>
      <c r="E26" s="34"/>
      <c r="F26" s="35" t="s">
        <v>813</v>
      </c>
      <c r="G26" s="34"/>
      <c r="H26" s="27"/>
      <c r="I26" s="26"/>
      <c r="J26" s="478"/>
      <c r="K26" s="58"/>
      <c r="L26" s="58"/>
      <c r="M26" s="122"/>
      <c r="N26" s="122"/>
      <c r="O26" s="25">
        <v>643148</v>
      </c>
    </row>
    <row r="27" spans="1:16" ht="23.25">
      <c r="A27" s="33"/>
      <c r="B27" s="34" t="s">
        <v>803</v>
      </c>
      <c r="C27" s="34"/>
      <c r="D27" s="34" t="s">
        <v>809</v>
      </c>
      <c r="E27" s="34"/>
      <c r="F27" s="34" t="s">
        <v>814</v>
      </c>
      <c r="G27" s="34"/>
      <c r="H27" s="346"/>
      <c r="I27" s="26"/>
      <c r="J27" s="39"/>
      <c r="K27" s="58"/>
      <c r="L27" s="25"/>
      <c r="M27" s="58"/>
      <c r="N27" s="58"/>
      <c r="O27" s="25">
        <v>51980</v>
      </c>
      <c r="P27" s="37"/>
    </row>
    <row r="28" spans="1:15" ht="23.25">
      <c r="A28" s="33"/>
      <c r="B28" s="34" t="s">
        <v>804</v>
      </c>
      <c r="C28" s="34"/>
      <c r="D28" s="34" t="s">
        <v>810</v>
      </c>
      <c r="E28" s="34"/>
      <c r="F28" s="34" t="s">
        <v>815</v>
      </c>
      <c r="G28" s="34"/>
      <c r="H28" s="26"/>
      <c r="I28" s="26"/>
      <c r="J28" s="465" t="s">
        <v>1414</v>
      </c>
      <c r="K28" s="372">
        <f>SUM(K3:K27)</f>
        <v>50601276</v>
      </c>
      <c r="L28" s="372">
        <f>SUM(L3:L27)</f>
        <v>27521180.910000004</v>
      </c>
      <c r="M28" s="398">
        <f>K28-L28</f>
        <v>23080095.089999996</v>
      </c>
      <c r="N28" s="220"/>
      <c r="O28" s="25">
        <v>6166500.97</v>
      </c>
    </row>
    <row r="29" spans="1:15" ht="23.25">
      <c r="A29" s="33"/>
      <c r="B29" s="34" t="s">
        <v>805</v>
      </c>
      <c r="C29" s="34"/>
      <c r="D29" s="34" t="s">
        <v>811</v>
      </c>
      <c r="E29" s="34"/>
      <c r="F29" s="34" t="s">
        <v>816</v>
      </c>
      <c r="G29" s="34"/>
      <c r="H29" s="346"/>
      <c r="I29" s="26"/>
      <c r="J29" t="s">
        <v>701</v>
      </c>
      <c r="K29" s="58"/>
      <c r="L29" s="446" t="s">
        <v>1</v>
      </c>
      <c r="M29" s="447" t="s">
        <v>703</v>
      </c>
      <c r="N29" s="447" t="s">
        <v>782</v>
      </c>
      <c r="O29" s="25">
        <v>1100</v>
      </c>
    </row>
    <row r="30" spans="1:15" ht="23.25">
      <c r="A30" s="33"/>
      <c r="B30" s="34" t="s">
        <v>806</v>
      </c>
      <c r="C30" s="34"/>
      <c r="D30" s="34" t="s">
        <v>812</v>
      </c>
      <c r="E30" s="34"/>
      <c r="F30" s="34" t="s">
        <v>817</v>
      </c>
      <c r="G30" s="34"/>
      <c r="H30" s="346"/>
      <c r="I30" s="26"/>
      <c r="K30" s="68">
        <v>1152000</v>
      </c>
      <c r="L30" s="59">
        <v>1152000</v>
      </c>
      <c r="M30" s="69"/>
      <c r="N30" s="68">
        <f>K30-L30-M30</f>
        <v>0</v>
      </c>
      <c r="O30" s="25">
        <v>1845701</v>
      </c>
    </row>
    <row r="31" spans="2:15" ht="23.25">
      <c r="B31" s="26"/>
      <c r="C31" s="26"/>
      <c r="D31" s="26"/>
      <c r="E31" s="26"/>
      <c r="F31" s="26"/>
      <c r="G31" s="26"/>
      <c r="H31" s="449"/>
      <c r="I31" s="26"/>
      <c r="K31" s="92">
        <v>370000</v>
      </c>
      <c r="L31" s="59">
        <v>368300</v>
      </c>
      <c r="M31" s="69"/>
      <c r="N31" s="68">
        <f aca="true" t="shared" si="1" ref="N31:N42">K31-L31-M31</f>
        <v>1700</v>
      </c>
      <c r="O31" s="25">
        <v>3919576</v>
      </c>
    </row>
    <row r="32" spans="10:15" ht="23.25">
      <c r="J32" s="25"/>
      <c r="K32" s="345">
        <v>919070</v>
      </c>
      <c r="L32" s="69">
        <v>919070</v>
      </c>
      <c r="M32" s="69"/>
      <c r="N32" s="68">
        <f t="shared" si="1"/>
        <v>0</v>
      </c>
      <c r="O32" s="25">
        <v>2890218.58</v>
      </c>
    </row>
    <row r="33" spans="3:15" ht="23.25">
      <c r="C33" s="38"/>
      <c r="D33" s="38"/>
      <c r="J33" s="25"/>
      <c r="K33" s="345">
        <v>584360</v>
      </c>
      <c r="L33" s="133">
        <v>584360</v>
      </c>
      <c r="M33" s="69"/>
      <c r="N33" s="68">
        <f t="shared" si="1"/>
        <v>0</v>
      </c>
      <c r="O33" s="25">
        <v>745878.5</v>
      </c>
    </row>
    <row r="34" spans="3:15" ht="21">
      <c r="C34" s="38"/>
      <c r="D34" s="38"/>
      <c r="H34" s="25"/>
      <c r="J34" s="37"/>
      <c r="K34" s="69">
        <v>185000</v>
      </c>
      <c r="L34" s="69">
        <v>185000</v>
      </c>
      <c r="M34" s="69"/>
      <c r="N34" s="68">
        <f t="shared" si="1"/>
        <v>0</v>
      </c>
      <c r="O34" s="69">
        <v>51956025.55</v>
      </c>
    </row>
    <row r="35" spans="1:15" ht="19.5" customHeight="1">
      <c r="A35" s="17"/>
      <c r="B35" s="17"/>
      <c r="C35" s="69"/>
      <c r="D35" s="69"/>
      <c r="H35" s="25"/>
      <c r="J35" t="s">
        <v>1020</v>
      </c>
      <c r="K35" s="59">
        <v>4144360</v>
      </c>
      <c r="L35" s="59">
        <v>4144360</v>
      </c>
      <c r="M35" s="69"/>
      <c r="N35" s="68">
        <f t="shared" si="1"/>
        <v>0</v>
      </c>
      <c r="O35" s="25">
        <v>2160</v>
      </c>
    </row>
    <row r="36" spans="1:15" ht="19.5" customHeight="1">
      <c r="A36" s="17"/>
      <c r="B36" s="17"/>
      <c r="C36" s="69"/>
      <c r="D36" s="69"/>
      <c r="H36" s="25"/>
      <c r="J36" t="s">
        <v>1019</v>
      </c>
      <c r="K36" s="59">
        <v>36338900</v>
      </c>
      <c r="L36" s="59">
        <v>12713061.07</v>
      </c>
      <c r="M36" s="69">
        <v>23233587.89</v>
      </c>
      <c r="N36" s="69">
        <f t="shared" si="1"/>
        <v>392251.0399999991</v>
      </c>
      <c r="O36" s="25">
        <v>3002764.66</v>
      </c>
    </row>
    <row r="37" spans="1:15" ht="19.5" customHeight="1">
      <c r="A37" s="17"/>
      <c r="B37" s="17"/>
      <c r="C37" s="69"/>
      <c r="D37" s="69"/>
      <c r="H37" s="25"/>
      <c r="J37" t="s">
        <v>1021</v>
      </c>
      <c r="K37" s="59">
        <v>4692600</v>
      </c>
      <c r="L37" s="59">
        <v>4692600</v>
      </c>
      <c r="M37" s="69"/>
      <c r="N37" s="68">
        <f t="shared" si="1"/>
        <v>0</v>
      </c>
      <c r="O37" s="25">
        <v>436565.02</v>
      </c>
    </row>
    <row r="38" spans="1:15" ht="19.5" customHeight="1">
      <c r="A38" s="17"/>
      <c r="B38" s="17"/>
      <c r="C38" s="69"/>
      <c r="D38" s="69"/>
      <c r="G38" s="69"/>
      <c r="H38" s="25"/>
      <c r="J38" t="s">
        <v>1022</v>
      </c>
      <c r="K38" s="59">
        <v>598500</v>
      </c>
      <c r="L38" s="59">
        <v>598500</v>
      </c>
      <c r="M38" s="69"/>
      <c r="N38" s="68">
        <f t="shared" si="1"/>
        <v>0</v>
      </c>
      <c r="O38" s="37">
        <f>SUM(O26:O37)</f>
        <v>71661618.27999999</v>
      </c>
    </row>
    <row r="39" spans="1:14" ht="19.5" customHeight="1">
      <c r="A39" s="17"/>
      <c r="B39" s="17"/>
      <c r="C39" s="69"/>
      <c r="D39" s="69"/>
      <c r="G39" s="69"/>
      <c r="H39" s="25"/>
      <c r="J39" s="39" t="s">
        <v>1412</v>
      </c>
      <c r="K39" s="59">
        <v>3856000</v>
      </c>
      <c r="L39" s="220">
        <v>3850000</v>
      </c>
      <c r="M39" s="69"/>
      <c r="N39" s="68">
        <f t="shared" si="1"/>
        <v>6000</v>
      </c>
    </row>
    <row r="40" spans="1:14" ht="19.5" customHeight="1">
      <c r="A40" s="17"/>
      <c r="B40" s="17"/>
      <c r="C40" s="69"/>
      <c r="D40" s="69"/>
      <c r="G40" s="69"/>
      <c r="H40" s="25"/>
      <c r="J40" s="39" t="s">
        <v>2301</v>
      </c>
      <c r="K40" s="59">
        <v>726500</v>
      </c>
      <c r="L40" s="220">
        <v>53700</v>
      </c>
      <c r="M40" s="69">
        <v>109700</v>
      </c>
      <c r="N40" s="68">
        <f t="shared" si="1"/>
        <v>563100</v>
      </c>
    </row>
    <row r="41" spans="1:14" ht="19.5" customHeight="1">
      <c r="A41" s="17"/>
      <c r="B41" s="17"/>
      <c r="C41" s="69"/>
      <c r="D41" s="69"/>
      <c r="G41" s="69"/>
      <c r="H41" s="25"/>
      <c r="J41" s="39"/>
      <c r="K41" s="59"/>
      <c r="L41" s="220"/>
      <c r="M41" s="69"/>
      <c r="N41" s="68"/>
    </row>
    <row r="42" spans="1:14" ht="26.25">
      <c r="A42" s="146"/>
      <c r="B42" s="147"/>
      <c r="C42" s="683"/>
      <c r="D42" s="69"/>
      <c r="E42" s="18"/>
      <c r="F42" s="18"/>
      <c r="G42" s="69"/>
      <c r="H42" s="25"/>
      <c r="J42" t="s">
        <v>1023</v>
      </c>
      <c r="K42" s="404">
        <v>4529200</v>
      </c>
      <c r="L42" s="59">
        <v>278200</v>
      </c>
      <c r="M42" s="59">
        <v>4232202</v>
      </c>
      <c r="N42" s="68">
        <f t="shared" si="1"/>
        <v>18798</v>
      </c>
    </row>
    <row r="43" spans="1:14" ht="26.25">
      <c r="A43" s="146"/>
      <c r="B43" s="147"/>
      <c r="C43" s="683"/>
      <c r="D43" s="69"/>
      <c r="E43" s="18"/>
      <c r="G43" s="69"/>
      <c r="H43" s="37"/>
      <c r="K43" s="355">
        <f>SUM(K30:K42)</f>
        <v>58096490</v>
      </c>
      <c r="L43" s="355">
        <f>SUM(L30:L42)</f>
        <v>29539151.07</v>
      </c>
      <c r="M43" s="355">
        <f>SUM(M30:M42)</f>
        <v>27575489.89</v>
      </c>
      <c r="N43" s="448">
        <f>K43-L43-M43</f>
        <v>981849.0399999991</v>
      </c>
    </row>
    <row r="44" spans="1:13" ht="26.25">
      <c r="A44" s="146"/>
      <c r="B44" s="147"/>
      <c r="C44" s="683"/>
      <c r="D44" s="683"/>
      <c r="E44" s="18"/>
      <c r="G44" s="683"/>
      <c r="H44" s="37"/>
      <c r="L44" s="25"/>
      <c r="M44" s="25"/>
    </row>
    <row r="45" spans="1:14" ht="26.25">
      <c r="A45" s="146"/>
      <c r="B45" s="147"/>
      <c r="C45" s="683"/>
      <c r="D45" s="683"/>
      <c r="E45" s="18"/>
      <c r="H45" s="37"/>
      <c r="L45" s="25"/>
      <c r="M45" s="25">
        <v>26915489.89</v>
      </c>
      <c r="N45" s="140"/>
    </row>
    <row r="46" spans="1:14" ht="26.25">
      <c r="A46" s="146"/>
      <c r="B46" s="147"/>
      <c r="C46" s="684"/>
      <c r="D46" s="18"/>
      <c r="E46" s="18"/>
      <c r="H46" s="37"/>
      <c r="L46" s="25"/>
      <c r="M46" s="25"/>
      <c r="N46" s="140"/>
    </row>
    <row r="47" spans="1:13" ht="26.25">
      <c r="A47" s="146"/>
      <c r="B47" s="147"/>
      <c r="C47" s="686"/>
      <c r="D47" s="687"/>
      <c r="E47" s="18"/>
      <c r="H47" s="37"/>
      <c r="K47" s="350"/>
      <c r="L47" s="25"/>
      <c r="M47" s="25"/>
    </row>
    <row r="48" spans="1:13" ht="26.25">
      <c r="A48" s="146"/>
      <c r="B48" s="147"/>
      <c r="C48" s="148"/>
      <c r="L48" s="25"/>
      <c r="M48" s="25"/>
    </row>
    <row r="49" spans="1:13" ht="26.25">
      <c r="A49" s="146"/>
      <c r="B49" s="147"/>
      <c r="C49" s="685"/>
      <c r="J49" s="25"/>
      <c r="L49" s="25"/>
      <c r="M49" s="25"/>
    </row>
    <row r="50" spans="1:13" ht="26.25">
      <c r="A50" s="146"/>
      <c r="B50" s="147"/>
      <c r="C50" s="684"/>
      <c r="J50" s="357" t="s">
        <v>1017</v>
      </c>
      <c r="K50" s="385">
        <v>16342200</v>
      </c>
      <c r="L50" s="25"/>
      <c r="M50" s="25"/>
    </row>
    <row r="51" spans="1:13" ht="23.25">
      <c r="A51" s="146"/>
      <c r="B51" s="67"/>
      <c r="C51" s="145"/>
      <c r="D51" s="18"/>
      <c r="E51" s="18"/>
      <c r="F51" s="18"/>
      <c r="J51" s="357" t="s">
        <v>1018</v>
      </c>
      <c r="K51" s="386"/>
      <c r="L51" s="386">
        <v>2097900</v>
      </c>
      <c r="M51" s="25"/>
    </row>
    <row r="52" spans="1:13" ht="23.25">
      <c r="A52" s="17"/>
      <c r="B52" s="67"/>
      <c r="C52" s="145"/>
      <c r="D52" s="18"/>
      <c r="E52" s="18"/>
      <c r="J52" s="357" t="s">
        <v>728</v>
      </c>
      <c r="K52" s="387">
        <v>2097900</v>
      </c>
      <c r="L52" s="25"/>
      <c r="M52" s="25"/>
    </row>
    <row r="53" spans="2:13" ht="23.25">
      <c r="B53" s="67"/>
      <c r="C53" s="70"/>
      <c r="D53" s="18"/>
      <c r="E53" s="18"/>
      <c r="J53" s="357" t="s">
        <v>729</v>
      </c>
      <c r="K53" s="385"/>
      <c r="L53" s="25"/>
      <c r="M53" s="25"/>
    </row>
    <row r="54" spans="2:12" ht="23.25">
      <c r="B54" s="18"/>
      <c r="C54" s="18"/>
      <c r="D54" s="18"/>
      <c r="E54" s="18"/>
      <c r="J54" s="357" t="s">
        <v>730</v>
      </c>
      <c r="K54" s="385"/>
      <c r="L54" s="385">
        <v>1294560</v>
      </c>
    </row>
    <row r="55" spans="2:14" ht="23.25">
      <c r="B55" s="18"/>
      <c r="C55" s="36"/>
      <c r="D55" s="18"/>
      <c r="E55" s="18"/>
      <c r="J55" s="357" t="s">
        <v>731</v>
      </c>
      <c r="K55" s="388">
        <v>1000000</v>
      </c>
      <c r="L55" s="25"/>
      <c r="M55" s="25"/>
      <c r="N55" s="25"/>
    </row>
    <row r="56" spans="2:11" ht="23.25">
      <c r="B56" s="18"/>
      <c r="C56" s="18"/>
      <c r="D56" s="18"/>
      <c r="E56" s="18"/>
      <c r="J56" s="360" t="s">
        <v>1024</v>
      </c>
      <c r="K56" s="389">
        <v>1300000</v>
      </c>
    </row>
    <row r="57" spans="2:12" ht="23.25">
      <c r="B57" s="18"/>
      <c r="C57" s="18"/>
      <c r="D57" s="18"/>
      <c r="E57" s="18"/>
      <c r="J57" s="360" t="s">
        <v>1025</v>
      </c>
      <c r="K57" s="385">
        <v>1700000</v>
      </c>
      <c r="L57" s="25">
        <v>300000</v>
      </c>
    </row>
    <row r="58" spans="2:11" ht="23.25">
      <c r="B58" s="18"/>
      <c r="C58" s="18"/>
      <c r="D58" s="18"/>
      <c r="E58" s="18"/>
      <c r="J58" s="375"/>
      <c r="K58" s="388"/>
    </row>
    <row r="59" spans="2:11" ht="23.25">
      <c r="B59" s="18"/>
      <c r="C59" s="36"/>
      <c r="D59" s="18"/>
      <c r="E59" s="18"/>
      <c r="J59" s="376"/>
      <c r="K59" s="388"/>
    </row>
    <row r="60" spans="2:11" ht="23.25">
      <c r="B60" s="18"/>
      <c r="C60" s="36"/>
      <c r="D60" s="18"/>
      <c r="E60" s="18"/>
      <c r="J60" s="375" t="s">
        <v>818</v>
      </c>
      <c r="K60" s="388">
        <v>1717500</v>
      </c>
    </row>
    <row r="61" spans="2:12" ht="23.25">
      <c r="B61" s="18"/>
      <c r="C61" s="36"/>
      <c r="D61" s="18"/>
      <c r="E61" s="18"/>
      <c r="J61" s="375" t="s">
        <v>1028</v>
      </c>
      <c r="K61" s="385"/>
      <c r="L61" s="385">
        <v>40080</v>
      </c>
    </row>
    <row r="62" spans="2:12" ht="23.25">
      <c r="B62" s="18"/>
      <c r="C62" s="18"/>
      <c r="D62" s="18"/>
      <c r="E62" s="18"/>
      <c r="J62" s="375" t="s">
        <v>1027</v>
      </c>
      <c r="K62" s="389"/>
      <c r="L62" s="389">
        <v>11380</v>
      </c>
    </row>
    <row r="63" spans="10:12" ht="18">
      <c r="J63" s="450" t="s">
        <v>732</v>
      </c>
      <c r="K63" s="451"/>
      <c r="L63" s="451">
        <v>1976500</v>
      </c>
    </row>
    <row r="64" spans="10:12" ht="18">
      <c r="J64" s="450" t="s">
        <v>1026</v>
      </c>
      <c r="K64" s="453">
        <v>207580</v>
      </c>
      <c r="L64" s="452"/>
    </row>
    <row r="65" spans="10:12" ht="18">
      <c r="J65" s="452"/>
      <c r="K65" s="454"/>
      <c r="L65" s="452"/>
    </row>
    <row r="66" spans="10:12" ht="18">
      <c r="J66" s="452"/>
      <c r="K66" s="455">
        <f>SUM(K50:K64)</f>
        <v>24365180</v>
      </c>
      <c r="L66" s="452"/>
    </row>
    <row r="67" ht="12.75">
      <c r="K67" s="25">
        <v>24452080</v>
      </c>
    </row>
    <row r="68" ht="12.75">
      <c r="K68" s="25">
        <f>K66-K67</f>
        <v>-86900</v>
      </c>
    </row>
  </sheetData>
  <sheetProtection/>
  <mergeCells count="3">
    <mergeCell ref="A4:G4"/>
    <mergeCell ref="A5:G5"/>
    <mergeCell ref="A3:G3"/>
  </mergeCells>
  <printOptions/>
  <pageMargins left="0.25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28125" style="44" customWidth="1"/>
    <col min="2" max="2" width="8.7109375" style="33" customWidth="1"/>
    <col min="3" max="3" width="33.140625" style="33" customWidth="1"/>
    <col min="4" max="4" width="11.28125" style="33" customWidth="1"/>
    <col min="5" max="5" width="9.57421875" style="33" customWidth="1"/>
    <col min="6" max="6" width="8.7109375" style="33" customWidth="1"/>
    <col min="7" max="7" width="11.28125" style="33" customWidth="1"/>
    <col min="8" max="8" width="9.140625" style="44" customWidth="1"/>
    <col min="9" max="9" width="9.140625" style="33" customWidth="1"/>
    <col min="10" max="10" width="16.00390625" style="33" customWidth="1"/>
    <col min="11" max="11" width="11.140625" style="33" customWidth="1"/>
    <col min="12" max="12" width="10.421875" style="33" customWidth="1"/>
    <col min="13" max="13" width="9.140625" style="33" customWidth="1"/>
    <col min="14" max="14" width="14.421875" style="1" customWidth="1"/>
    <col min="15" max="15" width="11.28125" style="33" customWidth="1"/>
    <col min="16" max="16" width="8.00390625" style="33" customWidth="1"/>
    <col min="17" max="16384" width="9.140625" style="33" customWidth="1"/>
  </cols>
  <sheetData>
    <row r="1" spans="1:8" ht="18.75">
      <c r="A1" s="691" t="s">
        <v>791</v>
      </c>
      <c r="B1" s="691"/>
      <c r="C1" s="691"/>
      <c r="D1" s="691"/>
      <c r="E1" s="691"/>
      <c r="F1" s="691"/>
      <c r="G1" s="691"/>
      <c r="H1" s="261" t="s">
        <v>790</v>
      </c>
    </row>
    <row r="2" spans="1:8" ht="18.75">
      <c r="A2" s="691" t="s">
        <v>3855</v>
      </c>
      <c r="B2" s="691"/>
      <c r="C2" s="691"/>
      <c r="D2" s="691"/>
      <c r="E2" s="691"/>
      <c r="F2" s="691"/>
      <c r="G2" s="691"/>
      <c r="H2" s="261"/>
    </row>
    <row r="3" spans="1:8" ht="18.75">
      <c r="A3" s="261" t="s">
        <v>32</v>
      </c>
      <c r="B3" s="222"/>
      <c r="C3" s="222"/>
      <c r="D3" s="222"/>
      <c r="E3" s="222"/>
      <c r="F3" s="222"/>
      <c r="G3" s="222"/>
      <c r="H3" s="261"/>
    </row>
    <row r="4" spans="1:8" ht="18.75">
      <c r="A4" s="262" t="s">
        <v>34</v>
      </c>
      <c r="B4" s="223" t="s">
        <v>18</v>
      </c>
      <c r="C4" s="224" t="s">
        <v>4</v>
      </c>
      <c r="D4" s="225" t="s">
        <v>59</v>
      </c>
      <c r="E4" s="263" t="s">
        <v>1</v>
      </c>
      <c r="F4" s="463" t="s">
        <v>532</v>
      </c>
      <c r="G4" s="225" t="s">
        <v>2</v>
      </c>
      <c r="H4" s="264" t="s">
        <v>3</v>
      </c>
    </row>
    <row r="5" spans="1:8" ht="18.75">
      <c r="A5" s="265"/>
      <c r="B5" s="226"/>
      <c r="C5" s="227"/>
      <c r="D5" s="228"/>
      <c r="E5" s="266"/>
      <c r="F5" s="464" t="s">
        <v>99</v>
      </c>
      <c r="G5" s="228"/>
      <c r="H5" s="267" t="s">
        <v>37</v>
      </c>
    </row>
    <row r="6" spans="1:14" ht="18.75">
      <c r="A6" s="249" t="s">
        <v>792</v>
      </c>
      <c r="B6" s="250" t="s">
        <v>793</v>
      </c>
      <c r="C6" s="112" t="s">
        <v>794</v>
      </c>
      <c r="D6" s="269">
        <v>1700000</v>
      </c>
      <c r="E6" s="232"/>
      <c r="F6" s="270"/>
      <c r="G6" s="270">
        <v>1700000</v>
      </c>
      <c r="H6" s="234"/>
      <c r="N6" s="499"/>
    </row>
    <row r="7" spans="1:14" ht="18.75">
      <c r="A7" s="304"/>
      <c r="B7" s="321"/>
      <c r="C7" s="324"/>
      <c r="D7" s="437"/>
      <c r="E7" s="438"/>
      <c r="F7" s="439"/>
      <c r="G7" s="439"/>
      <c r="H7" s="443"/>
      <c r="N7" s="431"/>
    </row>
    <row r="8" spans="1:8" ht="18.75">
      <c r="A8" s="440"/>
      <c r="B8" s="441">
        <v>1</v>
      </c>
      <c r="C8" s="433" t="s">
        <v>938</v>
      </c>
      <c r="D8" s="434">
        <v>103800</v>
      </c>
      <c r="E8" s="435"/>
      <c r="F8" s="436"/>
      <c r="G8" s="436">
        <v>103800</v>
      </c>
      <c r="H8" s="442" t="s">
        <v>735</v>
      </c>
    </row>
    <row r="9" spans="1:8" ht="18.75">
      <c r="A9" s="249"/>
      <c r="B9" s="250"/>
      <c r="C9" s="112" t="s">
        <v>937</v>
      </c>
      <c r="D9" s="269"/>
      <c r="E9" s="232"/>
      <c r="F9" s="270"/>
      <c r="G9" s="270"/>
      <c r="H9" s="234"/>
    </row>
    <row r="10" spans="1:8" ht="18.75">
      <c r="A10" s="268" t="s">
        <v>835</v>
      </c>
      <c r="B10" s="229" t="s">
        <v>861</v>
      </c>
      <c r="C10" s="112" t="s">
        <v>939</v>
      </c>
      <c r="D10" s="269"/>
      <c r="E10" s="270">
        <v>103800</v>
      </c>
      <c r="F10" s="270"/>
      <c r="G10" s="270">
        <f>G8-E10</f>
        <v>0</v>
      </c>
      <c r="H10" s="234" t="s">
        <v>735</v>
      </c>
    </row>
    <row r="11" spans="1:8" ht="18.75">
      <c r="A11" s="268"/>
      <c r="B11" s="229"/>
      <c r="C11" s="112" t="s">
        <v>1846</v>
      </c>
      <c r="D11" s="269"/>
      <c r="E11" s="270">
        <v>-3880</v>
      </c>
      <c r="F11" s="270"/>
      <c r="G11" s="270">
        <f>G9-E11</f>
        <v>3880</v>
      </c>
      <c r="H11" s="234"/>
    </row>
    <row r="12" spans="1:8" ht="18.75">
      <c r="A12" s="268"/>
      <c r="B12" s="229"/>
      <c r="C12" s="112" t="s">
        <v>2260</v>
      </c>
      <c r="D12" s="270">
        <v>-3880</v>
      </c>
      <c r="E12" s="270"/>
      <c r="F12" s="270"/>
      <c r="G12" s="270">
        <f>G11+D12</f>
        <v>0</v>
      </c>
      <c r="H12" s="234"/>
    </row>
    <row r="13" spans="1:8" ht="18.75">
      <c r="A13" s="268"/>
      <c r="B13" s="229"/>
      <c r="C13" s="112"/>
      <c r="D13" s="269"/>
      <c r="E13" s="270"/>
      <c r="F13" s="270"/>
      <c r="G13" s="270"/>
      <c r="H13" s="234"/>
    </row>
    <row r="14" spans="1:8" ht="18.75">
      <c r="A14" s="268"/>
      <c r="B14" s="250">
        <v>2</v>
      </c>
      <c r="C14" s="112" t="s">
        <v>940</v>
      </c>
      <c r="D14" s="269">
        <v>50800</v>
      </c>
      <c r="E14" s="270"/>
      <c r="F14" s="270"/>
      <c r="G14" s="270">
        <v>50800</v>
      </c>
      <c r="H14" s="254" t="s">
        <v>56</v>
      </c>
    </row>
    <row r="15" spans="1:8" ht="18.75">
      <c r="A15" s="268" t="s">
        <v>952</v>
      </c>
      <c r="B15" s="250" t="s">
        <v>1858</v>
      </c>
      <c r="C15" s="112" t="s">
        <v>712</v>
      </c>
      <c r="D15" s="269"/>
      <c r="E15" s="270">
        <v>40000</v>
      </c>
      <c r="F15" s="270"/>
      <c r="G15" s="270">
        <f>G14-E15</f>
        <v>10800</v>
      </c>
      <c r="H15" s="234"/>
    </row>
    <row r="16" spans="1:8" ht="18.75">
      <c r="A16" s="268" t="s">
        <v>1323</v>
      </c>
      <c r="B16" s="250" t="s">
        <v>1419</v>
      </c>
      <c r="C16" s="112" t="s">
        <v>1420</v>
      </c>
      <c r="D16" s="269"/>
      <c r="E16" s="270">
        <v>3460</v>
      </c>
      <c r="F16" s="270"/>
      <c r="G16" s="270">
        <f>G15-E16</f>
        <v>7340</v>
      </c>
      <c r="H16" s="234"/>
    </row>
    <row r="17" spans="1:8" ht="18.75">
      <c r="A17" s="268"/>
      <c r="B17" s="250"/>
      <c r="C17" s="112" t="s">
        <v>1857</v>
      </c>
      <c r="D17" s="269"/>
      <c r="E17" s="270">
        <v>-9752</v>
      </c>
      <c r="F17" s="270"/>
      <c r="G17" s="270">
        <f>G16-E17</f>
        <v>17092</v>
      </c>
      <c r="H17" s="234"/>
    </row>
    <row r="18" spans="1:8" ht="18.75">
      <c r="A18" s="268"/>
      <c r="B18" s="250"/>
      <c r="C18" s="112" t="s">
        <v>2260</v>
      </c>
      <c r="D18" s="270">
        <v>-17092</v>
      </c>
      <c r="E18" s="270"/>
      <c r="F18" s="270"/>
      <c r="G18" s="270">
        <f>G17+D18</f>
        <v>0</v>
      </c>
      <c r="H18" s="234"/>
    </row>
    <row r="19" spans="1:8" ht="18.75">
      <c r="A19" s="268"/>
      <c r="B19" s="250"/>
      <c r="C19" s="112"/>
      <c r="D19" s="270"/>
      <c r="E19" s="270"/>
      <c r="F19" s="270"/>
      <c r="G19" s="270"/>
      <c r="H19" s="234"/>
    </row>
    <row r="20" spans="1:8" ht="18.75">
      <c r="A20" s="268"/>
      <c r="B20" s="250">
        <v>3</v>
      </c>
      <c r="C20" s="112" t="s">
        <v>943</v>
      </c>
      <c r="D20" s="269">
        <v>100000</v>
      </c>
      <c r="E20" s="270"/>
      <c r="F20" s="270"/>
      <c r="G20" s="270">
        <v>100000</v>
      </c>
      <c r="H20" s="254" t="s">
        <v>56</v>
      </c>
    </row>
    <row r="21" spans="1:8" ht="18.75">
      <c r="A21" s="268"/>
      <c r="B21" s="250"/>
      <c r="C21" s="112" t="s">
        <v>721</v>
      </c>
      <c r="D21" s="269"/>
      <c r="E21" s="270"/>
      <c r="F21" s="270"/>
      <c r="G21" s="270"/>
      <c r="H21" s="234"/>
    </row>
    <row r="22" spans="1:8" ht="18.75">
      <c r="A22" s="268" t="s">
        <v>952</v>
      </c>
      <c r="B22" s="250" t="s">
        <v>960</v>
      </c>
      <c r="C22" s="112" t="s">
        <v>2317</v>
      </c>
      <c r="D22" s="269"/>
      <c r="E22" s="270">
        <v>4452</v>
      </c>
      <c r="F22" s="270"/>
      <c r="G22" s="270">
        <f>G20-E22</f>
        <v>95548</v>
      </c>
      <c r="H22" s="234"/>
    </row>
    <row r="23" spans="1:8" ht="18.75">
      <c r="A23" s="342" t="s">
        <v>1060</v>
      </c>
      <c r="B23" s="250" t="s">
        <v>1068</v>
      </c>
      <c r="C23" s="112" t="s">
        <v>2318</v>
      </c>
      <c r="D23" s="269"/>
      <c r="E23" s="270">
        <v>736</v>
      </c>
      <c r="F23" s="270"/>
      <c r="G23" s="270">
        <f aca="true" t="shared" si="0" ref="G23:G38">G22-E23</f>
        <v>94812</v>
      </c>
      <c r="H23" s="234"/>
    </row>
    <row r="24" spans="1:8" ht="18.75">
      <c r="A24" s="268"/>
      <c r="B24" s="250" t="s">
        <v>1068</v>
      </c>
      <c r="C24" s="112" t="s">
        <v>2319</v>
      </c>
      <c r="D24" s="269"/>
      <c r="E24" s="270">
        <v>1096</v>
      </c>
      <c r="F24" s="270"/>
      <c r="G24" s="270">
        <f t="shared" si="0"/>
        <v>93716</v>
      </c>
      <c r="H24" s="234"/>
    </row>
    <row r="25" spans="1:8" ht="18.75">
      <c r="A25" s="268"/>
      <c r="B25" s="250" t="s">
        <v>1068</v>
      </c>
      <c r="C25" s="112" t="s">
        <v>2319</v>
      </c>
      <c r="D25" s="269"/>
      <c r="E25" s="270">
        <v>2712</v>
      </c>
      <c r="F25" s="270"/>
      <c r="G25" s="270">
        <f t="shared" si="0"/>
        <v>91004</v>
      </c>
      <c r="H25" s="234"/>
    </row>
    <row r="26" spans="1:8" ht="18.75">
      <c r="A26" s="268" t="s">
        <v>1078</v>
      </c>
      <c r="B26" s="250" t="s">
        <v>1082</v>
      </c>
      <c r="C26" s="112" t="s">
        <v>2292</v>
      </c>
      <c r="D26" s="269"/>
      <c r="E26" s="270">
        <v>2204</v>
      </c>
      <c r="F26" s="270"/>
      <c r="G26" s="270">
        <f t="shared" si="0"/>
        <v>88800</v>
      </c>
      <c r="H26" s="234"/>
    </row>
    <row r="27" spans="1:8" ht="18.75">
      <c r="A27" s="268" t="s">
        <v>1127</v>
      </c>
      <c r="B27" s="250" t="s">
        <v>1136</v>
      </c>
      <c r="C27" s="112" t="s">
        <v>2292</v>
      </c>
      <c r="D27" s="269"/>
      <c r="E27" s="270">
        <v>1740</v>
      </c>
      <c r="F27" s="270"/>
      <c r="G27" s="270">
        <f t="shared" si="0"/>
        <v>87060</v>
      </c>
      <c r="H27" s="234"/>
    </row>
    <row r="28" spans="1:8" ht="18.75">
      <c r="A28" s="268" t="s">
        <v>1316</v>
      </c>
      <c r="B28" s="249" t="s">
        <v>1332</v>
      </c>
      <c r="C28" s="112" t="s">
        <v>1331</v>
      </c>
      <c r="D28" s="269"/>
      <c r="E28" s="270">
        <v>13516</v>
      </c>
      <c r="F28" s="270"/>
      <c r="G28" s="270">
        <f t="shared" si="0"/>
        <v>73544</v>
      </c>
      <c r="H28" s="234"/>
    </row>
    <row r="29" spans="1:8" ht="18.75">
      <c r="A29" s="470" t="s">
        <v>1429</v>
      </c>
      <c r="B29" s="249" t="s">
        <v>1468</v>
      </c>
      <c r="C29" s="433" t="s">
        <v>2280</v>
      </c>
      <c r="D29" s="269"/>
      <c r="E29" s="270">
        <v>1400</v>
      </c>
      <c r="F29" s="270"/>
      <c r="G29" s="270">
        <f t="shared" si="0"/>
        <v>72144</v>
      </c>
      <c r="H29" s="234"/>
    </row>
    <row r="30" spans="1:8" ht="18.75">
      <c r="A30" s="470" t="s">
        <v>1436</v>
      </c>
      <c r="B30" s="249"/>
      <c r="C30" s="433" t="s">
        <v>1850</v>
      </c>
      <c r="D30" s="269"/>
      <c r="E30" s="270">
        <v>-504</v>
      </c>
      <c r="F30" s="270"/>
      <c r="G30" s="270">
        <f t="shared" si="0"/>
        <v>72648</v>
      </c>
      <c r="H30" s="234"/>
    </row>
    <row r="31" spans="1:8" ht="18.75">
      <c r="A31" s="470" t="s">
        <v>1497</v>
      </c>
      <c r="B31" s="249" t="s">
        <v>1514</v>
      </c>
      <c r="C31" s="112" t="s">
        <v>2319</v>
      </c>
      <c r="D31" s="269"/>
      <c r="E31" s="270">
        <v>1692</v>
      </c>
      <c r="F31" s="270"/>
      <c r="G31" s="270">
        <f t="shared" si="0"/>
        <v>70956</v>
      </c>
      <c r="H31" s="234"/>
    </row>
    <row r="32" spans="1:8" ht="18.75">
      <c r="A32" s="470" t="s">
        <v>1715</v>
      </c>
      <c r="B32" s="249" t="s">
        <v>1718</v>
      </c>
      <c r="C32" s="112" t="s">
        <v>2320</v>
      </c>
      <c r="D32" s="269"/>
      <c r="E32" s="270">
        <v>2744</v>
      </c>
      <c r="F32" s="270"/>
      <c r="G32" s="270">
        <f t="shared" si="0"/>
        <v>68212</v>
      </c>
      <c r="H32" s="234"/>
    </row>
    <row r="33" spans="1:8" ht="18.75">
      <c r="A33" s="470" t="s">
        <v>1829</v>
      </c>
      <c r="B33" s="249" t="s">
        <v>1836</v>
      </c>
      <c r="C33" s="433" t="s">
        <v>2280</v>
      </c>
      <c r="D33" s="269"/>
      <c r="E33" s="270">
        <v>1900</v>
      </c>
      <c r="F33" s="270"/>
      <c r="G33" s="270">
        <f t="shared" si="0"/>
        <v>66312</v>
      </c>
      <c r="H33" s="234"/>
    </row>
    <row r="34" spans="1:8" ht="18.75">
      <c r="A34" s="470"/>
      <c r="B34" s="469"/>
      <c r="C34" s="433" t="s">
        <v>1996</v>
      </c>
      <c r="D34" s="269"/>
      <c r="E34" s="270">
        <v>9984</v>
      </c>
      <c r="F34" s="270"/>
      <c r="G34" s="270">
        <f t="shared" si="0"/>
        <v>56328</v>
      </c>
      <c r="H34" s="234"/>
    </row>
    <row r="35" spans="1:8" ht="18.75">
      <c r="A35" s="470" t="s">
        <v>2093</v>
      </c>
      <c r="B35" s="469" t="s">
        <v>2118</v>
      </c>
      <c r="C35" s="433" t="s">
        <v>2117</v>
      </c>
      <c r="D35" s="269"/>
      <c r="E35" s="270">
        <v>10912</v>
      </c>
      <c r="F35" s="270"/>
      <c r="G35" s="270">
        <f t="shared" si="0"/>
        <v>45416</v>
      </c>
      <c r="H35" s="234"/>
    </row>
    <row r="36" spans="1:8" ht="18.75">
      <c r="A36" s="470" t="s">
        <v>2228</v>
      </c>
      <c r="B36" s="469" t="s">
        <v>2235</v>
      </c>
      <c r="C36" s="433" t="s">
        <v>2321</v>
      </c>
      <c r="D36" s="269"/>
      <c r="E36" s="270">
        <v>3028</v>
      </c>
      <c r="F36" s="270"/>
      <c r="G36" s="270">
        <f t="shared" si="0"/>
        <v>42388</v>
      </c>
      <c r="H36" s="234"/>
    </row>
    <row r="37" spans="1:8" ht="18.75">
      <c r="A37" s="470" t="s">
        <v>2236</v>
      </c>
      <c r="B37" s="469" t="s">
        <v>2237</v>
      </c>
      <c r="C37" s="433" t="s">
        <v>2238</v>
      </c>
      <c r="D37" s="269"/>
      <c r="E37" s="270">
        <v>4760</v>
      </c>
      <c r="F37" s="270"/>
      <c r="G37" s="270">
        <f t="shared" si="0"/>
        <v>37628</v>
      </c>
      <c r="H37" s="234"/>
    </row>
    <row r="38" spans="1:8" ht="18.75">
      <c r="A38" s="470" t="s">
        <v>2312</v>
      </c>
      <c r="B38" s="469" t="s">
        <v>2316</v>
      </c>
      <c r="C38" s="433" t="s">
        <v>2322</v>
      </c>
      <c r="D38" s="269"/>
      <c r="E38" s="270">
        <v>598</v>
      </c>
      <c r="F38" s="270"/>
      <c r="G38" s="270">
        <f t="shared" si="0"/>
        <v>37030</v>
      </c>
      <c r="H38" s="234"/>
    </row>
    <row r="39" spans="1:8" ht="18.75">
      <c r="A39" s="470" t="s">
        <v>2857</v>
      </c>
      <c r="B39" s="469" t="s">
        <v>2942</v>
      </c>
      <c r="C39" s="433" t="s">
        <v>2825</v>
      </c>
      <c r="D39" s="269"/>
      <c r="E39" s="270">
        <v>1430</v>
      </c>
      <c r="F39" s="270"/>
      <c r="G39" s="270">
        <f aca="true" t="shared" si="1" ref="G39:G47">G38-E39-F39</f>
        <v>35600</v>
      </c>
      <c r="H39" s="234"/>
    </row>
    <row r="40" spans="1:8" ht="18.75">
      <c r="A40" s="470"/>
      <c r="B40" s="469" t="s">
        <v>2942</v>
      </c>
      <c r="C40" s="433" t="s">
        <v>2825</v>
      </c>
      <c r="D40" s="269"/>
      <c r="E40" s="270">
        <v>424</v>
      </c>
      <c r="F40" s="270"/>
      <c r="G40" s="270">
        <f t="shared" si="1"/>
        <v>35176</v>
      </c>
      <c r="H40" s="234"/>
    </row>
    <row r="41" spans="1:8" ht="18.75">
      <c r="A41" s="470"/>
      <c r="B41" s="469" t="s">
        <v>2942</v>
      </c>
      <c r="C41" s="433" t="s">
        <v>2825</v>
      </c>
      <c r="D41" s="269"/>
      <c r="E41" s="270">
        <v>800</v>
      </c>
      <c r="F41" s="270"/>
      <c r="G41" s="270">
        <f t="shared" si="1"/>
        <v>34376</v>
      </c>
      <c r="H41" s="234"/>
    </row>
    <row r="42" spans="1:8" ht="18.75">
      <c r="A42" s="470" t="s">
        <v>3072</v>
      </c>
      <c r="B42" s="469" t="s">
        <v>3088</v>
      </c>
      <c r="C42" s="433" t="s">
        <v>3089</v>
      </c>
      <c r="D42" s="269"/>
      <c r="E42" s="270">
        <v>928</v>
      </c>
      <c r="F42" s="270"/>
      <c r="G42" s="270">
        <f t="shared" si="1"/>
        <v>33448</v>
      </c>
      <c r="H42" s="234"/>
    </row>
    <row r="43" spans="1:8" ht="18.75">
      <c r="A43" s="470" t="s">
        <v>3057</v>
      </c>
      <c r="B43" s="469" t="s">
        <v>3424</v>
      </c>
      <c r="C43" s="433" t="s">
        <v>3591</v>
      </c>
      <c r="D43" s="269"/>
      <c r="E43" s="270">
        <v>2330</v>
      </c>
      <c r="F43" s="270"/>
      <c r="G43" s="270">
        <f t="shared" si="1"/>
        <v>31118</v>
      </c>
      <c r="H43" s="234"/>
    </row>
    <row r="44" spans="1:8" ht="18.75">
      <c r="A44" s="470" t="s">
        <v>3409</v>
      </c>
      <c r="B44" s="469" t="s">
        <v>3425</v>
      </c>
      <c r="C44" s="433" t="s">
        <v>3423</v>
      </c>
      <c r="D44" s="269"/>
      <c r="E44" s="270">
        <v>320</v>
      </c>
      <c r="F44" s="270"/>
      <c r="G44" s="270">
        <f t="shared" si="1"/>
        <v>30798</v>
      </c>
      <c r="H44" s="234"/>
    </row>
    <row r="45" spans="1:8" ht="18.75">
      <c r="A45" s="470" t="s">
        <v>3475</v>
      </c>
      <c r="B45" s="469" t="s">
        <v>3478</v>
      </c>
      <c r="C45" s="433" t="s">
        <v>3477</v>
      </c>
      <c r="D45" s="269"/>
      <c r="E45" s="270">
        <v>1784</v>
      </c>
      <c r="F45" s="270"/>
      <c r="G45" s="270">
        <f t="shared" si="1"/>
        <v>29014</v>
      </c>
      <c r="H45" s="234"/>
    </row>
    <row r="46" spans="1:8" ht="18.75">
      <c r="A46" s="470"/>
      <c r="B46" s="469"/>
      <c r="C46" s="433" t="s">
        <v>3697</v>
      </c>
      <c r="D46" s="269"/>
      <c r="E46" s="270">
        <v>1480</v>
      </c>
      <c r="F46" s="270"/>
      <c r="G46" s="270">
        <f t="shared" si="1"/>
        <v>27534</v>
      </c>
      <c r="H46" s="234"/>
    </row>
    <row r="47" spans="1:8" ht="18.75">
      <c r="A47" s="470"/>
      <c r="B47" s="469"/>
      <c r="C47" s="433" t="s">
        <v>3698</v>
      </c>
      <c r="D47" s="269"/>
      <c r="E47" s="270">
        <v>1690</v>
      </c>
      <c r="F47" s="270"/>
      <c r="G47" s="270">
        <f t="shared" si="1"/>
        <v>25844</v>
      </c>
      <c r="H47" s="234"/>
    </row>
    <row r="48" spans="1:8" ht="18.75">
      <c r="A48" s="470"/>
      <c r="B48" s="469"/>
      <c r="C48" s="433"/>
      <c r="D48" s="269"/>
      <c r="E48" s="270"/>
      <c r="F48" s="270"/>
      <c r="G48" s="270"/>
      <c r="H48" s="234"/>
    </row>
    <row r="49" spans="1:8" ht="18.75">
      <c r="A49" s="470"/>
      <c r="B49" s="469"/>
      <c r="C49" s="433"/>
      <c r="D49" s="269"/>
      <c r="E49" s="270"/>
      <c r="F49" s="270"/>
      <c r="G49" s="270"/>
      <c r="H49" s="234"/>
    </row>
    <row r="50" spans="1:8" ht="18.75">
      <c r="A50" s="470"/>
      <c r="B50" s="469"/>
      <c r="C50" s="433"/>
      <c r="D50" s="269"/>
      <c r="E50" s="270"/>
      <c r="F50" s="270"/>
      <c r="G50" s="270"/>
      <c r="H50" s="234"/>
    </row>
    <row r="51" spans="1:8" ht="18.75">
      <c r="A51" s="268"/>
      <c r="B51" s="250">
        <v>4</v>
      </c>
      <c r="C51" s="112" t="s">
        <v>946</v>
      </c>
      <c r="D51" s="269">
        <v>263080</v>
      </c>
      <c r="E51" s="270"/>
      <c r="F51" s="270"/>
      <c r="G51" s="270">
        <v>263080</v>
      </c>
      <c r="H51" s="254" t="s">
        <v>56</v>
      </c>
    </row>
    <row r="52" spans="1:8" ht="18.75">
      <c r="A52" s="268"/>
      <c r="B52" s="250"/>
      <c r="C52" s="112" t="s">
        <v>947</v>
      </c>
      <c r="D52" s="269"/>
      <c r="E52" s="270"/>
      <c r="F52" s="270"/>
      <c r="G52" s="270"/>
      <c r="H52" s="234"/>
    </row>
    <row r="53" spans="1:8" ht="18.75">
      <c r="A53" s="268" t="s">
        <v>1317</v>
      </c>
      <c r="B53" s="250" t="s">
        <v>1346</v>
      </c>
      <c r="C53" s="112" t="s">
        <v>1347</v>
      </c>
      <c r="D53" s="269"/>
      <c r="E53" s="270">
        <v>2600</v>
      </c>
      <c r="F53" s="270"/>
      <c r="G53" s="270">
        <f>G51-E53</f>
        <v>260480</v>
      </c>
      <c r="H53" s="234"/>
    </row>
    <row r="54" spans="1:8" ht="18.75">
      <c r="A54" s="268" t="s">
        <v>1270</v>
      </c>
      <c r="B54" s="250" t="s">
        <v>1364</v>
      </c>
      <c r="C54" s="112" t="s">
        <v>712</v>
      </c>
      <c r="D54" s="269"/>
      <c r="E54" s="270">
        <v>32200</v>
      </c>
      <c r="F54" s="270"/>
      <c r="G54" s="270">
        <f aca="true" t="shared" si="2" ref="G54:G59">G53-E54</f>
        <v>228280</v>
      </c>
      <c r="H54" s="234"/>
    </row>
    <row r="55" spans="1:8" ht="18.75">
      <c r="A55" s="268" t="s">
        <v>1365</v>
      </c>
      <c r="B55" s="250" t="s">
        <v>1366</v>
      </c>
      <c r="C55" s="112" t="s">
        <v>1367</v>
      </c>
      <c r="D55" s="269"/>
      <c r="E55" s="270">
        <v>66015</v>
      </c>
      <c r="F55" s="270"/>
      <c r="G55" s="270">
        <f t="shared" si="2"/>
        <v>162265</v>
      </c>
      <c r="H55" s="234"/>
    </row>
    <row r="56" spans="1:8" ht="18.75">
      <c r="A56" s="268" t="s">
        <v>1497</v>
      </c>
      <c r="B56" s="250" t="s">
        <v>1509</v>
      </c>
      <c r="C56" s="112" t="s">
        <v>1510</v>
      </c>
      <c r="D56" s="269"/>
      <c r="E56" s="270">
        <v>9060</v>
      </c>
      <c r="F56" s="270"/>
      <c r="G56" s="270">
        <f t="shared" si="2"/>
        <v>153205</v>
      </c>
      <c r="H56" s="234"/>
    </row>
    <row r="57" spans="1:8" ht="18.75">
      <c r="A57" s="268" t="s">
        <v>1891</v>
      </c>
      <c r="B57" s="250" t="s">
        <v>1919</v>
      </c>
      <c r="C57" s="112" t="s">
        <v>1920</v>
      </c>
      <c r="D57" s="269"/>
      <c r="E57" s="270">
        <v>7920</v>
      </c>
      <c r="F57" s="270"/>
      <c r="G57" s="270">
        <f t="shared" si="2"/>
        <v>145285</v>
      </c>
      <c r="H57" s="234"/>
    </row>
    <row r="58" spans="1:8" ht="18.75">
      <c r="A58" s="268" t="s">
        <v>1942</v>
      </c>
      <c r="B58" s="250" t="s">
        <v>1968</v>
      </c>
      <c r="C58" s="112" t="s">
        <v>1920</v>
      </c>
      <c r="D58" s="269"/>
      <c r="E58" s="270">
        <v>990</v>
      </c>
      <c r="F58" s="270"/>
      <c r="G58" s="270">
        <f t="shared" si="2"/>
        <v>144295</v>
      </c>
      <c r="H58" s="234"/>
    </row>
    <row r="59" spans="1:8" ht="18.75">
      <c r="A59" s="268" t="s">
        <v>2202</v>
      </c>
      <c r="B59" s="250" t="s">
        <v>2210</v>
      </c>
      <c r="C59" s="112" t="s">
        <v>2211</v>
      </c>
      <c r="D59" s="269"/>
      <c r="E59" s="270">
        <v>86670</v>
      </c>
      <c r="F59" s="270"/>
      <c r="G59" s="270">
        <f t="shared" si="2"/>
        <v>57625</v>
      </c>
      <c r="H59" s="234"/>
    </row>
    <row r="60" spans="1:8" ht="18.75">
      <c r="A60" s="268"/>
      <c r="B60" s="250"/>
      <c r="C60" s="112" t="s">
        <v>2260</v>
      </c>
      <c r="D60" s="270">
        <v>-57625</v>
      </c>
      <c r="E60" s="270"/>
      <c r="F60" s="270"/>
      <c r="G60" s="270">
        <f>G59+D60</f>
        <v>0</v>
      </c>
      <c r="H60" s="234"/>
    </row>
    <row r="61" spans="1:8" ht="18.75">
      <c r="A61" s="268"/>
      <c r="B61" s="250"/>
      <c r="C61" s="112"/>
      <c r="D61" s="270"/>
      <c r="E61" s="270"/>
      <c r="F61" s="270"/>
      <c r="G61" s="270"/>
      <c r="H61" s="234"/>
    </row>
    <row r="62" spans="1:8" ht="18.75">
      <c r="A62" s="268"/>
      <c r="B62" s="250">
        <v>5</v>
      </c>
      <c r="C62" s="112" t="s">
        <v>948</v>
      </c>
      <c r="D62" s="269">
        <v>248340</v>
      </c>
      <c r="E62" s="270"/>
      <c r="F62" s="270"/>
      <c r="G62" s="270">
        <v>248340</v>
      </c>
      <c r="H62" s="234" t="s">
        <v>1886</v>
      </c>
    </row>
    <row r="63" spans="1:8" ht="18.75">
      <c r="A63" s="268" t="s">
        <v>914</v>
      </c>
      <c r="B63" s="229" t="s">
        <v>915</v>
      </c>
      <c r="C63" s="112" t="s">
        <v>916</v>
      </c>
      <c r="D63" s="269"/>
      <c r="E63" s="270">
        <v>27870</v>
      </c>
      <c r="F63" s="270"/>
      <c r="G63" s="270">
        <f aca="true" t="shared" si="3" ref="G63:G80">G62-E63</f>
        <v>220470</v>
      </c>
      <c r="H63" s="234"/>
    </row>
    <row r="64" spans="1:8" ht="18.75">
      <c r="A64" s="268"/>
      <c r="B64" s="229"/>
      <c r="C64" s="112"/>
      <c r="D64" s="232"/>
      <c r="E64" s="232"/>
      <c r="F64" s="271"/>
      <c r="G64" s="270">
        <f t="shared" si="3"/>
        <v>220470</v>
      </c>
      <c r="H64" s="234"/>
    </row>
    <row r="65" spans="1:8" ht="18.75">
      <c r="A65" s="268" t="s">
        <v>981</v>
      </c>
      <c r="B65" s="229" t="s">
        <v>982</v>
      </c>
      <c r="C65" s="112" t="s">
        <v>980</v>
      </c>
      <c r="D65" s="269"/>
      <c r="E65" s="232">
        <v>3745</v>
      </c>
      <c r="F65" s="271"/>
      <c r="G65" s="270">
        <f t="shared" si="3"/>
        <v>216725</v>
      </c>
      <c r="H65" s="234"/>
    </row>
    <row r="66" spans="1:8" ht="18.75">
      <c r="A66" s="268" t="s">
        <v>1078</v>
      </c>
      <c r="B66" s="229" t="s">
        <v>1084</v>
      </c>
      <c r="C66" s="112" t="s">
        <v>1083</v>
      </c>
      <c r="D66" s="269"/>
      <c r="E66" s="232">
        <v>5500</v>
      </c>
      <c r="F66" s="271"/>
      <c r="G66" s="270">
        <f t="shared" si="3"/>
        <v>211225</v>
      </c>
      <c r="H66" s="234"/>
    </row>
    <row r="67" spans="1:8" ht="18.75">
      <c r="A67" s="268" t="s">
        <v>1105</v>
      </c>
      <c r="B67" s="229" t="s">
        <v>1111</v>
      </c>
      <c r="C67" s="112" t="s">
        <v>1110</v>
      </c>
      <c r="D67" s="269"/>
      <c r="E67" s="270">
        <v>11780</v>
      </c>
      <c r="F67" s="271"/>
      <c r="G67" s="270">
        <f t="shared" si="3"/>
        <v>199445</v>
      </c>
      <c r="H67" s="234"/>
    </row>
    <row r="68" spans="1:8" ht="18.75">
      <c r="A68" s="268" t="s">
        <v>1237</v>
      </c>
      <c r="B68" s="229" t="s">
        <v>1249</v>
      </c>
      <c r="C68" s="112" t="s">
        <v>1248</v>
      </c>
      <c r="D68" s="269"/>
      <c r="E68" s="232">
        <v>1925</v>
      </c>
      <c r="F68" s="271"/>
      <c r="G68" s="270">
        <f t="shared" si="3"/>
        <v>197520</v>
      </c>
      <c r="H68" s="234"/>
    </row>
    <row r="69" spans="1:8" ht="18.75">
      <c r="A69" s="268" t="s">
        <v>1425</v>
      </c>
      <c r="B69" s="229" t="s">
        <v>1450</v>
      </c>
      <c r="C69" s="112" t="s">
        <v>755</v>
      </c>
      <c r="D69" s="269"/>
      <c r="E69" s="270">
        <v>27820</v>
      </c>
      <c r="F69" s="271"/>
      <c r="G69" s="270">
        <f t="shared" si="3"/>
        <v>169700</v>
      </c>
      <c r="H69" s="234"/>
    </row>
    <row r="70" spans="1:8" ht="18.75">
      <c r="A70" s="268" t="s">
        <v>1453</v>
      </c>
      <c r="B70" s="229" t="s">
        <v>1486</v>
      </c>
      <c r="C70" s="112" t="s">
        <v>1487</v>
      </c>
      <c r="D70" s="269"/>
      <c r="E70" s="232">
        <v>1498</v>
      </c>
      <c r="F70" s="271"/>
      <c r="G70" s="270">
        <f t="shared" si="3"/>
        <v>168202</v>
      </c>
      <c r="H70" s="234"/>
    </row>
    <row r="71" spans="1:8" ht="18.75">
      <c r="A71" s="268" t="s">
        <v>1497</v>
      </c>
      <c r="B71" s="229" t="s">
        <v>1512</v>
      </c>
      <c r="C71" s="112" t="s">
        <v>1513</v>
      </c>
      <c r="D71" s="269"/>
      <c r="E71" s="232">
        <v>1700</v>
      </c>
      <c r="F71" s="271"/>
      <c r="G71" s="270">
        <f t="shared" si="3"/>
        <v>166502</v>
      </c>
      <c r="H71" s="234"/>
    </row>
    <row r="72" spans="1:8" ht="18.75">
      <c r="A72" s="268" t="s">
        <v>1781</v>
      </c>
      <c r="B72" s="229" t="s">
        <v>1803</v>
      </c>
      <c r="C72" s="112" t="s">
        <v>1513</v>
      </c>
      <c r="D72" s="269"/>
      <c r="E72" s="232">
        <v>1725</v>
      </c>
      <c r="F72" s="271"/>
      <c r="G72" s="270">
        <f t="shared" si="3"/>
        <v>164777</v>
      </c>
      <c r="H72" s="234"/>
    </row>
    <row r="73" spans="1:8" ht="18.75">
      <c r="A73" s="268" t="s">
        <v>1881</v>
      </c>
      <c r="B73" s="229" t="s">
        <v>1887</v>
      </c>
      <c r="C73" s="112" t="s">
        <v>1888</v>
      </c>
      <c r="D73" s="269"/>
      <c r="E73" s="270">
        <v>27820</v>
      </c>
      <c r="F73" s="271"/>
      <c r="G73" s="270">
        <f t="shared" si="3"/>
        <v>136957</v>
      </c>
      <c r="H73" s="234"/>
    </row>
    <row r="74" spans="1:8" ht="18.75">
      <c r="A74" s="268" t="s">
        <v>2087</v>
      </c>
      <c r="B74" s="229" t="s">
        <v>2103</v>
      </c>
      <c r="C74" s="112" t="s">
        <v>2105</v>
      </c>
      <c r="D74" s="269"/>
      <c r="E74" s="232">
        <v>1475</v>
      </c>
      <c r="F74" s="271"/>
      <c r="G74" s="270">
        <f t="shared" si="3"/>
        <v>135482</v>
      </c>
      <c r="H74" s="234"/>
    </row>
    <row r="75" spans="1:8" ht="18.75">
      <c r="A75" s="268" t="s">
        <v>2151</v>
      </c>
      <c r="B75" s="229" t="s">
        <v>2158</v>
      </c>
      <c r="C75" s="112" t="s">
        <v>2157</v>
      </c>
      <c r="D75" s="269"/>
      <c r="E75" s="232">
        <v>2140</v>
      </c>
      <c r="F75" s="271"/>
      <c r="G75" s="270">
        <f t="shared" si="3"/>
        <v>133342</v>
      </c>
      <c r="H75" s="234"/>
    </row>
    <row r="76" spans="1:8" ht="18.75">
      <c r="A76" s="268" t="s">
        <v>2202</v>
      </c>
      <c r="B76" s="229" t="s">
        <v>2212</v>
      </c>
      <c r="C76" s="112" t="s">
        <v>1513</v>
      </c>
      <c r="D76" s="269"/>
      <c r="E76" s="232">
        <v>7350</v>
      </c>
      <c r="F76" s="271"/>
      <c r="G76" s="270">
        <f t="shared" si="3"/>
        <v>125992</v>
      </c>
      <c r="H76" s="234"/>
    </row>
    <row r="77" spans="1:8" ht="18.75">
      <c r="A77" s="268" t="s">
        <v>2458</v>
      </c>
      <c r="B77" s="229" t="s">
        <v>2460</v>
      </c>
      <c r="C77" s="112" t="s">
        <v>1888</v>
      </c>
      <c r="D77" s="269"/>
      <c r="E77" s="511">
        <v>29420</v>
      </c>
      <c r="F77" s="271"/>
      <c r="G77" s="270">
        <f t="shared" si="3"/>
        <v>96572</v>
      </c>
      <c r="H77" s="234"/>
    </row>
    <row r="78" spans="1:10" ht="18.75">
      <c r="A78" s="268" t="s">
        <v>2488</v>
      </c>
      <c r="B78" s="229" t="s">
        <v>2595</v>
      </c>
      <c r="C78" s="112" t="s">
        <v>2596</v>
      </c>
      <c r="D78" s="269"/>
      <c r="E78" s="251">
        <v>20440</v>
      </c>
      <c r="F78" s="271"/>
      <c r="G78" s="270">
        <f t="shared" si="3"/>
        <v>76132</v>
      </c>
      <c r="H78" s="234"/>
      <c r="J78" s="1">
        <v>37460</v>
      </c>
    </row>
    <row r="79" spans="1:10" ht="18.75">
      <c r="A79" s="268"/>
      <c r="B79" s="229" t="s">
        <v>2597</v>
      </c>
      <c r="C79" s="112" t="s">
        <v>2598</v>
      </c>
      <c r="D79" s="269"/>
      <c r="E79" s="251">
        <v>856</v>
      </c>
      <c r="F79" s="271"/>
      <c r="G79" s="270">
        <f t="shared" si="3"/>
        <v>75276</v>
      </c>
      <c r="H79" s="234"/>
      <c r="J79" s="1"/>
    </row>
    <row r="80" spans="1:8" ht="18.75">
      <c r="A80" s="268"/>
      <c r="B80" s="229"/>
      <c r="C80" s="112"/>
      <c r="D80" s="269"/>
      <c r="E80" s="251">
        <v>2500</v>
      </c>
      <c r="F80" s="271"/>
      <c r="G80" s="270">
        <f t="shared" si="3"/>
        <v>72776</v>
      </c>
      <c r="H80" s="234"/>
    </row>
    <row r="81" spans="1:8" ht="18.75">
      <c r="A81" s="268"/>
      <c r="B81" s="229"/>
      <c r="C81" s="112" t="s">
        <v>2788</v>
      </c>
      <c r="D81" s="269"/>
      <c r="E81" s="251"/>
      <c r="F81" s="251"/>
      <c r="G81" s="270">
        <f>G80-E81-F81</f>
        <v>72776</v>
      </c>
      <c r="H81" s="234"/>
    </row>
    <row r="82" spans="1:8" ht="18.75">
      <c r="A82" s="268" t="s">
        <v>2959</v>
      </c>
      <c r="B82" s="229" t="s">
        <v>2965</v>
      </c>
      <c r="C82" s="112" t="s">
        <v>2964</v>
      </c>
      <c r="D82" s="584"/>
      <c r="E82" s="585">
        <v>1650</v>
      </c>
      <c r="F82" s="251"/>
      <c r="G82" s="270">
        <f>G81-E82-F82</f>
        <v>71126</v>
      </c>
      <c r="H82" s="234"/>
    </row>
    <row r="83" spans="1:8" ht="18.75">
      <c r="A83" s="268" t="s">
        <v>3072</v>
      </c>
      <c r="B83" s="229" t="s">
        <v>3079</v>
      </c>
      <c r="C83" s="112" t="s">
        <v>3080</v>
      </c>
      <c r="D83" s="584"/>
      <c r="E83" s="585">
        <v>2950</v>
      </c>
      <c r="F83" s="251"/>
      <c r="G83" s="270">
        <f>G82-E83-F83</f>
        <v>68176</v>
      </c>
      <c r="H83" s="234"/>
    </row>
    <row r="84" spans="1:8" ht="18.75">
      <c r="A84" s="268" t="s">
        <v>3558</v>
      </c>
      <c r="B84" s="229" t="s">
        <v>3560</v>
      </c>
      <c r="C84" s="112" t="s">
        <v>3848</v>
      </c>
      <c r="D84" s="584"/>
      <c r="E84" s="585">
        <v>27300</v>
      </c>
      <c r="F84" s="251"/>
      <c r="G84" s="270">
        <f>G83-E84-F84</f>
        <v>40876</v>
      </c>
      <c r="H84" s="234"/>
    </row>
    <row r="85" spans="1:8" ht="18.75">
      <c r="A85" s="678" t="s">
        <v>3736</v>
      </c>
      <c r="B85" s="679" t="s">
        <v>3775</v>
      </c>
      <c r="C85" s="680" t="s">
        <v>3776</v>
      </c>
      <c r="D85" s="681"/>
      <c r="E85" s="682">
        <v>1675</v>
      </c>
      <c r="F85" s="251"/>
      <c r="G85" s="270">
        <f>G84-E85-F85</f>
        <v>39201</v>
      </c>
      <c r="H85" s="234"/>
    </row>
    <row r="86" spans="1:8" ht="18.75">
      <c r="A86" s="268"/>
      <c r="B86" s="229"/>
      <c r="C86" s="112" t="s">
        <v>2260</v>
      </c>
      <c r="D86" s="269">
        <v>-37816</v>
      </c>
      <c r="E86" s="269"/>
      <c r="F86" s="271"/>
      <c r="G86" s="270">
        <f>G85+D86</f>
        <v>1385</v>
      </c>
      <c r="H86" s="234"/>
    </row>
    <row r="87" spans="1:8" ht="18.75">
      <c r="A87" s="268"/>
      <c r="B87" s="229"/>
      <c r="C87" s="112"/>
      <c r="D87" s="269"/>
      <c r="E87" s="269"/>
      <c r="F87" s="271"/>
      <c r="G87" s="270"/>
      <c r="H87" s="234"/>
    </row>
    <row r="88" spans="1:8" ht="18.75">
      <c r="A88" s="268"/>
      <c r="B88" s="229">
        <v>6</v>
      </c>
      <c r="C88" s="112" t="s">
        <v>949</v>
      </c>
      <c r="D88" s="269">
        <v>205690</v>
      </c>
      <c r="E88" s="270"/>
      <c r="F88" s="270"/>
      <c r="G88" s="270">
        <v>205690</v>
      </c>
      <c r="H88" s="234" t="s">
        <v>904</v>
      </c>
    </row>
    <row r="89" spans="1:8" ht="18.75">
      <c r="A89" s="268" t="s">
        <v>945</v>
      </c>
      <c r="B89" s="229" t="s">
        <v>905</v>
      </c>
      <c r="C89" s="112" t="s">
        <v>950</v>
      </c>
      <c r="D89" s="269"/>
      <c r="E89" s="270">
        <v>205690</v>
      </c>
      <c r="F89" s="270"/>
      <c r="G89" s="270">
        <f>G88-E89</f>
        <v>0</v>
      </c>
      <c r="H89" s="234"/>
    </row>
    <row r="90" spans="1:8" ht="18.75">
      <c r="A90" s="268"/>
      <c r="B90" s="229"/>
      <c r="C90" s="112"/>
      <c r="D90" s="232"/>
      <c r="E90" s="232"/>
      <c r="F90" s="232"/>
      <c r="G90" s="270"/>
      <c r="H90" s="234"/>
    </row>
    <row r="91" spans="1:8" ht="18.75">
      <c r="A91" s="268"/>
      <c r="B91" s="229">
        <v>7</v>
      </c>
      <c r="C91" s="112" t="s">
        <v>979</v>
      </c>
      <c r="D91" s="269">
        <v>168975</v>
      </c>
      <c r="E91" s="232"/>
      <c r="F91" s="232"/>
      <c r="G91" s="270">
        <v>168975</v>
      </c>
      <c r="H91" s="234" t="s">
        <v>2282</v>
      </c>
    </row>
    <row r="92" spans="1:8" ht="18.75">
      <c r="A92" s="268" t="s">
        <v>976</v>
      </c>
      <c r="B92" s="229" t="s">
        <v>977</v>
      </c>
      <c r="C92" s="254" t="s">
        <v>978</v>
      </c>
      <c r="D92" s="232"/>
      <c r="E92" s="270">
        <v>151775</v>
      </c>
      <c r="F92" s="232"/>
      <c r="G92" s="270">
        <f>G91-E92</f>
        <v>17200</v>
      </c>
      <c r="H92" s="234"/>
    </row>
    <row r="93" spans="1:8" ht="18.75">
      <c r="A93" s="268" t="s">
        <v>1077</v>
      </c>
      <c r="B93" s="229" t="s">
        <v>1073</v>
      </c>
      <c r="C93" s="112" t="s">
        <v>1070</v>
      </c>
      <c r="D93" s="232"/>
      <c r="E93" s="232">
        <v>3600</v>
      </c>
      <c r="F93" s="232"/>
      <c r="G93" s="270">
        <f>G92-E93</f>
        <v>13600</v>
      </c>
      <c r="H93" s="234"/>
    </row>
    <row r="94" spans="1:8" ht="18.75">
      <c r="A94" s="268"/>
      <c r="B94" s="229" t="s">
        <v>1074</v>
      </c>
      <c r="C94" s="112" t="s">
        <v>1071</v>
      </c>
      <c r="D94" s="232"/>
      <c r="E94" s="232">
        <v>7200</v>
      </c>
      <c r="F94" s="232"/>
      <c r="G94" s="270">
        <f>G93-E94</f>
        <v>6400</v>
      </c>
      <c r="H94" s="234"/>
    </row>
    <row r="95" spans="1:8" ht="18.75">
      <c r="A95" s="268"/>
      <c r="B95" s="229" t="s">
        <v>1075</v>
      </c>
      <c r="C95" s="112" t="s">
        <v>1072</v>
      </c>
      <c r="D95" s="232"/>
      <c r="E95" s="232">
        <v>2000</v>
      </c>
      <c r="F95" s="232"/>
      <c r="G95" s="270">
        <f>G94-E95</f>
        <v>4400</v>
      </c>
      <c r="H95" s="234"/>
    </row>
    <row r="96" spans="1:8" ht="18.75">
      <c r="A96" s="268"/>
      <c r="B96" s="229" t="s">
        <v>1076</v>
      </c>
      <c r="C96" s="112" t="s">
        <v>1071</v>
      </c>
      <c r="D96" s="232"/>
      <c r="E96" s="232">
        <v>3000</v>
      </c>
      <c r="F96" s="232"/>
      <c r="G96" s="270">
        <f>G95-E96</f>
        <v>1400</v>
      </c>
      <c r="H96" s="234"/>
    </row>
    <row r="97" spans="1:8" ht="18.75">
      <c r="A97" s="268"/>
      <c r="B97" s="229"/>
      <c r="C97" s="112" t="s">
        <v>2260</v>
      </c>
      <c r="D97" s="270">
        <v>-1400</v>
      </c>
      <c r="E97" s="232"/>
      <c r="F97" s="232"/>
      <c r="G97" s="270">
        <f>G96+D97</f>
        <v>0</v>
      </c>
      <c r="H97" s="234"/>
    </row>
    <row r="98" spans="1:8" ht="18.75">
      <c r="A98" s="268"/>
      <c r="B98" s="229"/>
      <c r="C98" s="112"/>
      <c r="D98" s="232"/>
      <c r="E98" s="232"/>
      <c r="F98" s="232"/>
      <c r="G98" s="270"/>
      <c r="H98" s="234"/>
    </row>
    <row r="99" spans="1:8" ht="18.75">
      <c r="A99" s="268" t="s">
        <v>1060</v>
      </c>
      <c r="B99" s="229">
        <v>8</v>
      </c>
      <c r="C99" s="112" t="s">
        <v>1085</v>
      </c>
      <c r="D99" s="232">
        <v>175620</v>
      </c>
      <c r="E99" s="232"/>
      <c r="F99" s="232"/>
      <c r="G99" s="270">
        <v>175620</v>
      </c>
      <c r="H99" s="234" t="s">
        <v>1174</v>
      </c>
    </row>
    <row r="100" spans="1:8" ht="18.75">
      <c r="A100" s="268" t="s">
        <v>1060</v>
      </c>
      <c r="B100" s="229" t="s">
        <v>1086</v>
      </c>
      <c r="C100" s="112" t="s">
        <v>1087</v>
      </c>
      <c r="D100" s="232"/>
      <c r="E100" s="270">
        <v>36660</v>
      </c>
      <c r="F100" s="232"/>
      <c r="G100" s="270">
        <f aca="true" t="shared" si="4" ref="G100:G116">G99-E100</f>
        <v>138960</v>
      </c>
      <c r="H100" s="234"/>
    </row>
    <row r="101" spans="1:8" ht="18.75">
      <c r="A101" s="268" t="s">
        <v>914</v>
      </c>
      <c r="B101" s="229" t="s">
        <v>926</v>
      </c>
      <c r="C101" s="112" t="s">
        <v>924</v>
      </c>
      <c r="D101" s="269"/>
      <c r="E101" s="270">
        <v>1080</v>
      </c>
      <c r="F101" s="232"/>
      <c r="G101" s="270">
        <f t="shared" si="4"/>
        <v>137880</v>
      </c>
      <c r="H101" s="234"/>
    </row>
    <row r="102" spans="1:8" ht="18.75">
      <c r="A102" s="268" t="s">
        <v>1114</v>
      </c>
      <c r="B102" s="229" t="s">
        <v>967</v>
      </c>
      <c r="C102" s="112" t="s">
        <v>968</v>
      </c>
      <c r="D102" s="269"/>
      <c r="E102" s="270">
        <v>1080</v>
      </c>
      <c r="F102" s="232"/>
      <c r="G102" s="270">
        <f t="shared" si="4"/>
        <v>136800</v>
      </c>
      <c r="H102" s="234"/>
    </row>
    <row r="103" spans="1:8" ht="18.75">
      <c r="A103" s="268" t="s">
        <v>1115</v>
      </c>
      <c r="B103" s="229" t="s">
        <v>1116</v>
      </c>
      <c r="C103" s="112" t="s">
        <v>1117</v>
      </c>
      <c r="D103" s="232"/>
      <c r="E103" s="270">
        <v>1080</v>
      </c>
      <c r="F103" s="232"/>
      <c r="G103" s="270">
        <f t="shared" si="4"/>
        <v>135720</v>
      </c>
      <c r="H103" s="234"/>
    </row>
    <row r="104" spans="1:8" ht="18.75">
      <c r="A104" s="268" t="s">
        <v>1115</v>
      </c>
      <c r="B104" s="229" t="s">
        <v>1140</v>
      </c>
      <c r="C104" s="112" t="s">
        <v>1141</v>
      </c>
      <c r="D104" s="232"/>
      <c r="E104" s="270">
        <v>2730</v>
      </c>
      <c r="F104" s="232"/>
      <c r="G104" s="270">
        <f t="shared" si="4"/>
        <v>132990</v>
      </c>
      <c r="H104" s="234" t="s">
        <v>748</v>
      </c>
    </row>
    <row r="105" spans="1:8" ht="18.75">
      <c r="A105" s="268" t="s">
        <v>1153</v>
      </c>
      <c r="B105" s="229" t="s">
        <v>1154</v>
      </c>
      <c r="C105" s="112" t="s">
        <v>1155</v>
      </c>
      <c r="D105" s="232"/>
      <c r="E105" s="270">
        <v>1850</v>
      </c>
      <c r="F105" s="232"/>
      <c r="G105" s="270">
        <f t="shared" si="4"/>
        <v>131140</v>
      </c>
      <c r="H105" s="234"/>
    </row>
    <row r="106" spans="1:8" ht="18.75">
      <c r="A106" s="268" t="s">
        <v>1859</v>
      </c>
      <c r="B106" s="229" t="s">
        <v>1184</v>
      </c>
      <c r="C106" s="112" t="s">
        <v>706</v>
      </c>
      <c r="D106" s="232"/>
      <c r="E106" s="270">
        <v>1250</v>
      </c>
      <c r="F106" s="232"/>
      <c r="G106" s="270">
        <f t="shared" si="4"/>
        <v>129890</v>
      </c>
      <c r="H106" s="234"/>
    </row>
    <row r="107" spans="1:8" ht="18.75">
      <c r="A107" s="268"/>
      <c r="B107" s="229" t="s">
        <v>1185</v>
      </c>
      <c r="C107" s="112" t="s">
        <v>1186</v>
      </c>
      <c r="D107" s="232"/>
      <c r="E107" s="270">
        <v>13135</v>
      </c>
      <c r="F107" s="232"/>
      <c r="G107" s="270">
        <f t="shared" si="4"/>
        <v>116755</v>
      </c>
      <c r="H107" s="234"/>
    </row>
    <row r="108" spans="1:8" ht="18.75">
      <c r="A108" s="268" t="s">
        <v>1188</v>
      </c>
      <c r="B108" s="229"/>
      <c r="C108" s="112" t="s">
        <v>1860</v>
      </c>
      <c r="D108" s="232"/>
      <c r="E108" s="270">
        <v>-4420</v>
      </c>
      <c r="F108" s="232"/>
      <c r="G108" s="270">
        <f t="shared" si="4"/>
        <v>121175</v>
      </c>
      <c r="H108" s="234"/>
    </row>
    <row r="109" spans="1:8" ht="18.75">
      <c r="A109" s="268" t="s">
        <v>1453</v>
      </c>
      <c r="B109" s="229" t="s">
        <v>1489</v>
      </c>
      <c r="C109" s="112" t="s">
        <v>1488</v>
      </c>
      <c r="D109" s="232"/>
      <c r="E109" s="270">
        <v>1080</v>
      </c>
      <c r="F109" s="232"/>
      <c r="G109" s="270">
        <f t="shared" si="4"/>
        <v>120095</v>
      </c>
      <c r="H109" s="234"/>
    </row>
    <row r="110" spans="1:8" ht="18.75">
      <c r="A110" s="268" t="s">
        <v>1726</v>
      </c>
      <c r="B110" s="229" t="s">
        <v>686</v>
      </c>
      <c r="C110" s="112" t="s">
        <v>1731</v>
      </c>
      <c r="D110" s="232"/>
      <c r="E110" s="270">
        <v>32890</v>
      </c>
      <c r="F110" s="232"/>
      <c r="G110" s="270">
        <f t="shared" si="4"/>
        <v>87205</v>
      </c>
      <c r="H110" s="234"/>
    </row>
    <row r="111" spans="1:8" ht="18.75">
      <c r="A111" s="268" t="s">
        <v>1766</v>
      </c>
      <c r="B111" s="229" t="s">
        <v>1770</v>
      </c>
      <c r="C111" s="112" t="s">
        <v>1771</v>
      </c>
      <c r="D111" s="232"/>
      <c r="E111" s="270">
        <v>1080</v>
      </c>
      <c r="F111" s="232"/>
      <c r="G111" s="270">
        <f t="shared" si="4"/>
        <v>86125</v>
      </c>
      <c r="H111" s="234"/>
    </row>
    <row r="112" spans="1:8" ht="18.75">
      <c r="A112" s="268" t="s">
        <v>1891</v>
      </c>
      <c r="B112" s="229" t="s">
        <v>1908</v>
      </c>
      <c r="C112" s="112" t="s">
        <v>1909</v>
      </c>
      <c r="D112" s="232"/>
      <c r="E112" s="270">
        <v>12680</v>
      </c>
      <c r="F112" s="232"/>
      <c r="G112" s="270">
        <f t="shared" si="4"/>
        <v>73445</v>
      </c>
      <c r="H112" s="234"/>
    </row>
    <row r="113" spans="1:8" ht="18.75">
      <c r="A113" s="268"/>
      <c r="B113" s="229" t="s">
        <v>1917</v>
      </c>
      <c r="C113" s="112" t="s">
        <v>1918</v>
      </c>
      <c r="D113" s="232"/>
      <c r="E113" s="270">
        <v>1080</v>
      </c>
      <c r="F113" s="232"/>
      <c r="G113" s="270">
        <f t="shared" si="4"/>
        <v>72365</v>
      </c>
      <c r="H113" s="234"/>
    </row>
    <row r="114" spans="1:8" ht="18.75">
      <c r="A114" s="268" t="s">
        <v>2087</v>
      </c>
      <c r="B114" s="229" t="s">
        <v>2103</v>
      </c>
      <c r="C114" s="112" t="s">
        <v>2105</v>
      </c>
      <c r="D114" s="232"/>
      <c r="E114" s="270">
        <v>625</v>
      </c>
      <c r="F114" s="232"/>
      <c r="G114" s="270">
        <f t="shared" si="4"/>
        <v>71740</v>
      </c>
      <c r="H114" s="234"/>
    </row>
    <row r="115" spans="1:8" ht="18.75">
      <c r="A115" s="268" t="s">
        <v>2093</v>
      </c>
      <c r="B115" s="229" t="s">
        <v>717</v>
      </c>
      <c r="C115" s="112" t="s">
        <v>2136</v>
      </c>
      <c r="D115" s="232"/>
      <c r="E115" s="270">
        <v>1080</v>
      </c>
      <c r="F115" s="232"/>
      <c r="G115" s="270">
        <f t="shared" si="4"/>
        <v>70660</v>
      </c>
      <c r="H115" s="234"/>
    </row>
    <row r="116" spans="1:8" ht="18.75">
      <c r="A116" s="268" t="s">
        <v>2202</v>
      </c>
      <c r="B116" s="229" t="s">
        <v>2214</v>
      </c>
      <c r="C116" s="112" t="s">
        <v>2213</v>
      </c>
      <c r="D116" s="232"/>
      <c r="E116" s="270">
        <v>750</v>
      </c>
      <c r="F116" s="232"/>
      <c r="G116" s="270">
        <f t="shared" si="4"/>
        <v>69910</v>
      </c>
      <c r="H116" s="234"/>
    </row>
    <row r="117" spans="1:14" ht="18.75">
      <c r="A117" s="268" t="s">
        <v>2378</v>
      </c>
      <c r="B117" s="229" t="s">
        <v>2407</v>
      </c>
      <c r="C117" s="112" t="s">
        <v>2408</v>
      </c>
      <c r="D117" s="232"/>
      <c r="E117" s="270">
        <v>1080</v>
      </c>
      <c r="F117" s="232"/>
      <c r="G117" s="270">
        <f>G116-E117-F117</f>
        <v>68830</v>
      </c>
      <c r="H117" s="234"/>
      <c r="J117" s="547">
        <f>F119+F121</f>
        <v>0</v>
      </c>
      <c r="N117" s="1" t="s">
        <v>2307</v>
      </c>
    </row>
    <row r="118" spans="1:8" ht="18.75">
      <c r="A118" s="268" t="s">
        <v>2694</v>
      </c>
      <c r="B118" s="229" t="s">
        <v>2691</v>
      </c>
      <c r="C118" s="112" t="s">
        <v>2695</v>
      </c>
      <c r="D118" s="232"/>
      <c r="E118" s="270">
        <v>1080</v>
      </c>
      <c r="F118" s="232"/>
      <c r="G118" s="270">
        <f aca="true" t="shared" si="5" ref="G118:G126">G117-E118-F118</f>
        <v>67750</v>
      </c>
      <c r="H118" s="234"/>
    </row>
    <row r="119" spans="1:10" ht="18.75">
      <c r="A119" s="268" t="s">
        <v>3764</v>
      </c>
      <c r="B119" s="229" t="s">
        <v>3815</v>
      </c>
      <c r="C119" s="112" t="s">
        <v>2645</v>
      </c>
      <c r="D119" s="232"/>
      <c r="E119" s="270">
        <v>1080</v>
      </c>
      <c r="F119" s="270"/>
      <c r="G119" s="270">
        <f t="shared" si="5"/>
        <v>66670</v>
      </c>
      <c r="H119" s="234"/>
      <c r="J119" s="1">
        <v>46380</v>
      </c>
    </row>
    <row r="120" spans="1:10" ht="18.75">
      <c r="A120" s="268" t="s">
        <v>2928</v>
      </c>
      <c r="B120" s="229" t="s">
        <v>2937</v>
      </c>
      <c r="C120" s="112" t="s">
        <v>3847</v>
      </c>
      <c r="D120" s="232"/>
      <c r="E120" s="270">
        <v>19630</v>
      </c>
      <c r="F120" s="295"/>
      <c r="G120" s="270">
        <f t="shared" si="5"/>
        <v>47040</v>
      </c>
      <c r="H120" s="234"/>
      <c r="J120" s="1">
        <v>19630</v>
      </c>
    </row>
    <row r="121" spans="1:10" ht="18.75">
      <c r="A121" s="268"/>
      <c r="B121" s="229" t="s">
        <v>472</v>
      </c>
      <c r="C121" s="112" t="s">
        <v>3849</v>
      </c>
      <c r="D121" s="232"/>
      <c r="E121" s="270"/>
      <c r="F121" s="295"/>
      <c r="G121" s="270">
        <f t="shared" si="5"/>
        <v>47040</v>
      </c>
      <c r="H121" s="234"/>
      <c r="J121" s="1">
        <f>J119-J120</f>
        <v>26750</v>
      </c>
    </row>
    <row r="122" spans="1:10" ht="18.75">
      <c r="A122" s="268" t="s">
        <v>3005</v>
      </c>
      <c r="B122" s="229" t="s">
        <v>3021</v>
      </c>
      <c r="C122" s="112" t="s">
        <v>3022</v>
      </c>
      <c r="D122" s="232"/>
      <c r="E122" s="270">
        <v>4995</v>
      </c>
      <c r="F122" s="295"/>
      <c r="G122" s="270">
        <f t="shared" si="5"/>
        <v>42045</v>
      </c>
      <c r="H122" s="234"/>
      <c r="J122" s="1"/>
    </row>
    <row r="123" spans="1:8" ht="18.75">
      <c r="A123" s="268" t="s">
        <v>2699</v>
      </c>
      <c r="B123" s="229" t="s">
        <v>2708</v>
      </c>
      <c r="C123" s="395" t="s">
        <v>2709</v>
      </c>
      <c r="D123" s="535"/>
      <c r="E123" s="536">
        <v>2000</v>
      </c>
      <c r="F123" s="232"/>
      <c r="G123" s="270">
        <f t="shared" si="5"/>
        <v>40045</v>
      </c>
      <c r="H123" s="234"/>
    </row>
    <row r="124" spans="1:8" ht="18.75">
      <c r="A124" s="268" t="s">
        <v>2699</v>
      </c>
      <c r="B124" s="229" t="s">
        <v>2720</v>
      </c>
      <c r="C124" s="395" t="s">
        <v>2721</v>
      </c>
      <c r="D124" s="535"/>
      <c r="E124" s="536">
        <v>1650</v>
      </c>
      <c r="F124" s="232"/>
      <c r="G124" s="270">
        <f t="shared" si="5"/>
        <v>38395</v>
      </c>
      <c r="H124" s="234"/>
    </row>
    <row r="125" spans="1:8" ht="18.75">
      <c r="A125" s="268" t="s">
        <v>3131</v>
      </c>
      <c r="B125" s="229" t="s">
        <v>3149</v>
      </c>
      <c r="C125" s="395" t="s">
        <v>3148</v>
      </c>
      <c r="D125" s="535"/>
      <c r="E125" s="536">
        <v>5260</v>
      </c>
      <c r="F125" s="232"/>
      <c r="G125" s="270">
        <f t="shared" si="5"/>
        <v>33135</v>
      </c>
      <c r="H125" s="234"/>
    </row>
    <row r="126" spans="1:8" ht="18.75">
      <c r="A126" s="268"/>
      <c r="B126" s="229" t="s">
        <v>3150</v>
      </c>
      <c r="C126" s="395" t="s">
        <v>3151</v>
      </c>
      <c r="D126" s="535"/>
      <c r="E126" s="536">
        <v>1080</v>
      </c>
      <c r="F126" s="232"/>
      <c r="G126" s="270">
        <f t="shared" si="5"/>
        <v>32055</v>
      </c>
      <c r="H126" s="234"/>
    </row>
    <row r="127" spans="1:8" ht="18.75">
      <c r="A127" s="268"/>
      <c r="B127" s="229"/>
      <c r="C127" s="112" t="s">
        <v>2646</v>
      </c>
      <c r="D127" s="535">
        <v>-17560</v>
      </c>
      <c r="E127" s="270"/>
      <c r="F127" s="232"/>
      <c r="G127" s="270">
        <f>G126+D127</f>
        <v>14495</v>
      </c>
      <c r="H127" s="234"/>
    </row>
    <row r="128" spans="1:16" ht="18.75">
      <c r="A128" s="268"/>
      <c r="B128" s="229"/>
      <c r="C128" s="112"/>
      <c r="D128" s="232"/>
      <c r="E128" s="270"/>
      <c r="F128" s="232"/>
      <c r="G128" s="270"/>
      <c r="H128" s="234"/>
      <c r="L128" s="268" t="s">
        <v>1224</v>
      </c>
      <c r="M128" s="229" t="s">
        <v>1228</v>
      </c>
      <c r="N128" s="112" t="s">
        <v>1229</v>
      </c>
      <c r="O128" s="232"/>
      <c r="P128" s="270">
        <v>10495</v>
      </c>
    </row>
    <row r="129" spans="1:16" ht="18.75">
      <c r="A129" s="268"/>
      <c r="B129" s="229">
        <v>9</v>
      </c>
      <c r="C129" s="112" t="s">
        <v>1145</v>
      </c>
      <c r="D129" s="232">
        <v>11000</v>
      </c>
      <c r="E129" s="270"/>
      <c r="F129" s="232"/>
      <c r="G129" s="270">
        <v>11000</v>
      </c>
      <c r="H129" s="234" t="s">
        <v>1422</v>
      </c>
      <c r="L129" s="268" t="s">
        <v>1987</v>
      </c>
      <c r="M129" s="229" t="s">
        <v>1988</v>
      </c>
      <c r="N129" s="112" t="s">
        <v>1989</v>
      </c>
      <c r="O129" s="232"/>
      <c r="P129" s="270">
        <v>12700</v>
      </c>
    </row>
    <row r="130" spans="1:16" ht="18.75">
      <c r="A130" s="268" t="s">
        <v>914</v>
      </c>
      <c r="B130" s="229" t="s">
        <v>925</v>
      </c>
      <c r="C130" s="112" t="s">
        <v>923</v>
      </c>
      <c r="D130" s="232"/>
      <c r="E130" s="270">
        <v>1500</v>
      </c>
      <c r="F130" s="232"/>
      <c r="G130" s="270">
        <f aca="true" t="shared" si="6" ref="G130:G136">G129-E130</f>
        <v>9500</v>
      </c>
      <c r="H130" s="234"/>
      <c r="L130" s="268"/>
      <c r="M130" s="229"/>
      <c r="N130" s="112"/>
      <c r="O130" s="232"/>
      <c r="P130" s="270"/>
    </row>
    <row r="131" spans="1:16" ht="18.75">
      <c r="A131" s="268" t="s">
        <v>1146</v>
      </c>
      <c r="B131" s="229" t="s">
        <v>1147</v>
      </c>
      <c r="C131" s="112" t="s">
        <v>1150</v>
      </c>
      <c r="D131" s="232"/>
      <c r="E131" s="270">
        <v>1800</v>
      </c>
      <c r="F131" s="232"/>
      <c r="G131" s="270">
        <f t="shared" si="6"/>
        <v>7700</v>
      </c>
      <c r="H131" s="234"/>
      <c r="L131" s="268" t="s">
        <v>2093</v>
      </c>
      <c r="M131" s="229" t="s">
        <v>2134</v>
      </c>
      <c r="N131" s="112" t="s">
        <v>2135</v>
      </c>
      <c r="O131" s="232"/>
      <c r="P131" s="270">
        <v>885</v>
      </c>
    </row>
    <row r="132" spans="1:16" ht="18.75">
      <c r="A132" s="268"/>
      <c r="B132" s="229" t="s">
        <v>1149</v>
      </c>
      <c r="C132" s="112" t="s">
        <v>1151</v>
      </c>
      <c r="D132" s="232"/>
      <c r="E132" s="270">
        <v>1050</v>
      </c>
      <c r="F132" s="232"/>
      <c r="G132" s="270">
        <f t="shared" si="6"/>
        <v>6650</v>
      </c>
      <c r="H132" s="234"/>
      <c r="L132" s="268" t="s">
        <v>2151</v>
      </c>
      <c r="M132" s="229" t="s">
        <v>2155</v>
      </c>
      <c r="N132" s="112" t="s">
        <v>2156</v>
      </c>
      <c r="O132" s="232"/>
      <c r="P132" s="270">
        <v>135</v>
      </c>
    </row>
    <row r="133" spans="1:16" ht="18.75">
      <c r="A133" s="268" t="s">
        <v>1190</v>
      </c>
      <c r="B133" s="229" t="s">
        <v>1191</v>
      </c>
      <c r="C133" s="112" t="s">
        <v>1192</v>
      </c>
      <c r="D133" s="232"/>
      <c r="E133" s="270">
        <v>2500</v>
      </c>
      <c r="F133" s="232"/>
      <c r="G133" s="270">
        <f t="shared" si="6"/>
        <v>4150</v>
      </c>
      <c r="H133" s="234"/>
      <c r="L133" s="268" t="s">
        <v>2202</v>
      </c>
      <c r="M133" s="229" t="s">
        <v>2214</v>
      </c>
      <c r="N133" s="112" t="s">
        <v>2215</v>
      </c>
      <c r="O133" s="232"/>
      <c r="P133" s="270">
        <v>350</v>
      </c>
    </row>
    <row r="134" spans="1:8" ht="18.75">
      <c r="A134" s="268"/>
      <c r="B134" s="229" t="s">
        <v>1194</v>
      </c>
      <c r="C134" s="112" t="s">
        <v>1193</v>
      </c>
      <c r="D134" s="232"/>
      <c r="E134" s="270">
        <v>1000</v>
      </c>
      <c r="F134" s="232"/>
      <c r="G134" s="270">
        <f t="shared" si="6"/>
        <v>3150</v>
      </c>
      <c r="H134" s="234"/>
    </row>
    <row r="135" spans="1:8" ht="18.75">
      <c r="A135" s="268" t="s">
        <v>1891</v>
      </c>
      <c r="B135" s="229" t="s">
        <v>1907</v>
      </c>
      <c r="C135" s="112" t="s">
        <v>2600</v>
      </c>
      <c r="D135" s="232"/>
      <c r="E135" s="270">
        <v>1500</v>
      </c>
      <c r="F135" s="232"/>
      <c r="G135" s="270">
        <f t="shared" si="6"/>
        <v>1650</v>
      </c>
      <c r="H135" s="234"/>
    </row>
    <row r="136" spans="1:8" ht="18.75">
      <c r="A136" s="268" t="s">
        <v>2488</v>
      </c>
      <c r="B136" s="229" t="s">
        <v>2599</v>
      </c>
      <c r="C136" s="112" t="s">
        <v>2442</v>
      </c>
      <c r="D136" s="232"/>
      <c r="E136" s="270">
        <v>1500</v>
      </c>
      <c r="F136" s="232"/>
      <c r="G136" s="270">
        <f t="shared" si="6"/>
        <v>150</v>
      </c>
      <c r="H136" s="234"/>
    </row>
    <row r="137" spans="1:8" ht="18.75">
      <c r="A137" s="268"/>
      <c r="B137" s="229"/>
      <c r="C137" s="112" t="s">
        <v>2646</v>
      </c>
      <c r="D137" s="232">
        <v>-150</v>
      </c>
      <c r="E137" s="270"/>
      <c r="F137" s="232"/>
      <c r="G137" s="270">
        <f>G136+D137</f>
        <v>0</v>
      </c>
      <c r="H137" s="234"/>
    </row>
    <row r="138" spans="1:8" ht="18.75">
      <c r="A138" s="572"/>
      <c r="B138" s="573"/>
      <c r="C138" s="394"/>
      <c r="D138" s="574"/>
      <c r="E138" s="575"/>
      <c r="F138" s="435"/>
      <c r="G138" s="436">
        <v>0</v>
      </c>
      <c r="H138" s="442"/>
    </row>
    <row r="139" spans="1:8" ht="18.75">
      <c r="A139" s="268"/>
      <c r="B139" s="229"/>
      <c r="C139" s="112"/>
      <c r="D139" s="435"/>
      <c r="E139" s="436"/>
      <c r="F139" s="435"/>
      <c r="G139" s="436"/>
      <c r="H139" s="442"/>
    </row>
    <row r="140" spans="1:16" ht="18.75">
      <c r="A140" s="268"/>
      <c r="B140" s="229">
        <v>10</v>
      </c>
      <c r="C140" s="112" t="s">
        <v>1227</v>
      </c>
      <c r="D140" s="435">
        <v>91690</v>
      </c>
      <c r="E140" s="436"/>
      <c r="F140" s="435"/>
      <c r="G140" s="436">
        <v>91690</v>
      </c>
      <c r="H140" s="442" t="s">
        <v>2397</v>
      </c>
      <c r="I140" s="238" t="s">
        <v>2225</v>
      </c>
      <c r="L140" s="268"/>
      <c r="M140" s="229"/>
      <c r="N140" s="112"/>
      <c r="O140" s="232"/>
      <c r="P140" s="270"/>
    </row>
    <row r="141" spans="1:9" ht="18.75">
      <c r="A141" s="268" t="s">
        <v>2227</v>
      </c>
      <c r="B141" s="229" t="s">
        <v>2226</v>
      </c>
      <c r="C141" s="112" t="s">
        <v>2306</v>
      </c>
      <c r="D141" s="232"/>
      <c r="E141" s="270">
        <v>2600</v>
      </c>
      <c r="F141" s="232"/>
      <c r="G141" s="270">
        <f>G140-E141</f>
        <v>89090</v>
      </c>
      <c r="H141" s="234"/>
      <c r="I141" s="1">
        <v>30540</v>
      </c>
    </row>
    <row r="142" spans="1:8" ht="18.75">
      <c r="A142" s="268" t="s">
        <v>2312</v>
      </c>
      <c r="B142" s="229" t="s">
        <v>2314</v>
      </c>
      <c r="C142" s="112" t="s">
        <v>2315</v>
      </c>
      <c r="D142" s="232"/>
      <c r="E142" s="270">
        <v>3380</v>
      </c>
      <c r="F142" s="232"/>
      <c r="G142" s="270">
        <f>G141-E142</f>
        <v>85710</v>
      </c>
      <c r="H142" s="234"/>
    </row>
    <row r="143" spans="1:8" ht="18.75">
      <c r="A143" s="268" t="s">
        <v>2857</v>
      </c>
      <c r="B143" s="229" t="s">
        <v>2941</v>
      </c>
      <c r="C143" s="112" t="s">
        <v>2838</v>
      </c>
      <c r="D143" s="232"/>
      <c r="E143" s="270">
        <v>975</v>
      </c>
      <c r="F143" s="232"/>
      <c r="G143" s="270">
        <f>G142-E143-F143</f>
        <v>84735</v>
      </c>
      <c r="H143" s="234"/>
    </row>
    <row r="144" spans="1:8" ht="18.75">
      <c r="A144" s="268"/>
      <c r="B144" s="229"/>
      <c r="C144" s="112" t="s">
        <v>2646</v>
      </c>
      <c r="D144" s="232">
        <v>-84735</v>
      </c>
      <c r="E144" s="270"/>
      <c r="F144" s="232"/>
      <c r="G144" s="270">
        <f>G143+D144</f>
        <v>0</v>
      </c>
      <c r="H144" s="234"/>
    </row>
    <row r="145" spans="1:8" ht="18.75">
      <c r="A145" s="268"/>
      <c r="B145" s="229"/>
      <c r="C145" s="112"/>
      <c r="D145" s="232"/>
      <c r="E145" s="270"/>
      <c r="F145" s="232"/>
      <c r="G145" s="270"/>
      <c r="H145" s="234"/>
    </row>
    <row r="146" spans="1:8" ht="18.75">
      <c r="A146" s="268"/>
      <c r="B146" s="229"/>
      <c r="C146" s="112"/>
      <c r="D146" s="232"/>
      <c r="E146" s="270"/>
      <c r="F146" s="232"/>
      <c r="G146" s="270"/>
      <c r="H146" s="234"/>
    </row>
    <row r="147" spans="1:8" ht="18.75">
      <c r="A147" s="268"/>
      <c r="B147" s="229">
        <v>11</v>
      </c>
      <c r="C147" s="112" t="s">
        <v>1175</v>
      </c>
      <c r="D147" s="232">
        <v>119100</v>
      </c>
      <c r="E147" s="270"/>
      <c r="F147" s="232"/>
      <c r="G147" s="270">
        <v>119100</v>
      </c>
      <c r="H147" s="234" t="s">
        <v>1174</v>
      </c>
    </row>
    <row r="148" spans="1:14" ht="21">
      <c r="A148" s="268" t="s">
        <v>1130</v>
      </c>
      <c r="B148" s="229" t="s">
        <v>1176</v>
      </c>
      <c r="C148" s="112" t="s">
        <v>1177</v>
      </c>
      <c r="D148" s="232"/>
      <c r="E148" s="270">
        <v>46800</v>
      </c>
      <c r="F148" s="232"/>
      <c r="G148" s="270">
        <f>G147-E148</f>
        <v>72300</v>
      </c>
      <c r="H148" s="234"/>
      <c r="J148" s="34">
        <f>72300-44300</f>
        <v>28000</v>
      </c>
      <c r="N148" s="1">
        <v>3880</v>
      </c>
    </row>
    <row r="149" spans="1:8" ht="18.75">
      <c r="A149" s="268" t="s">
        <v>2975</v>
      </c>
      <c r="B149" s="229" t="s">
        <v>2997</v>
      </c>
      <c r="C149" s="112" t="s">
        <v>2823</v>
      </c>
      <c r="D149" s="232"/>
      <c r="E149" s="270">
        <v>28000</v>
      </c>
      <c r="F149" s="511"/>
      <c r="G149" s="270">
        <f>G148-E149-F149</f>
        <v>44300</v>
      </c>
      <c r="H149" s="234"/>
    </row>
    <row r="150" spans="1:8" ht="18.75">
      <c r="A150" s="268"/>
      <c r="B150" s="229"/>
      <c r="C150" s="112"/>
      <c r="D150" s="232">
        <v>-44300</v>
      </c>
      <c r="E150" s="270"/>
      <c r="F150" s="232"/>
      <c r="G150" s="270">
        <f>G149+D150</f>
        <v>0</v>
      </c>
      <c r="H150" s="234"/>
    </row>
    <row r="151" spans="1:14" ht="18.75">
      <c r="A151" s="268"/>
      <c r="B151" s="229"/>
      <c r="C151" s="112"/>
      <c r="D151" s="232"/>
      <c r="E151" s="270"/>
      <c r="F151" s="232"/>
      <c r="G151" s="270"/>
      <c r="H151" s="234"/>
      <c r="N151" s="1">
        <v>17092</v>
      </c>
    </row>
    <row r="152" spans="1:14" ht="18.75">
      <c r="A152" s="268"/>
      <c r="B152" s="229">
        <v>12</v>
      </c>
      <c r="C152" s="112" t="s">
        <v>1417</v>
      </c>
      <c r="D152" s="232">
        <v>65300</v>
      </c>
      <c r="E152" s="232"/>
      <c r="F152" s="232"/>
      <c r="G152" s="270">
        <v>65300</v>
      </c>
      <c r="H152" s="234" t="s">
        <v>46</v>
      </c>
      <c r="J152" s="272"/>
      <c r="N152" s="15">
        <v>57625</v>
      </c>
    </row>
    <row r="153" spans="1:14" ht="18.75">
      <c r="A153" s="268" t="s">
        <v>1429</v>
      </c>
      <c r="B153" s="229" t="s">
        <v>1465</v>
      </c>
      <c r="C153" s="112" t="s">
        <v>1466</v>
      </c>
      <c r="D153" s="232"/>
      <c r="E153" s="270">
        <v>50000</v>
      </c>
      <c r="F153" s="232"/>
      <c r="G153" s="270">
        <f>G152-E153</f>
        <v>15300</v>
      </c>
      <c r="H153" s="234"/>
      <c r="J153" s="272"/>
      <c r="N153" s="15">
        <v>1400</v>
      </c>
    </row>
    <row r="154" spans="1:14" ht="18.75">
      <c r="A154" s="268"/>
      <c r="B154" s="229"/>
      <c r="C154" s="112" t="s">
        <v>2646</v>
      </c>
      <c r="D154" s="232">
        <v>-10000</v>
      </c>
      <c r="E154" s="232"/>
      <c r="F154" s="232"/>
      <c r="G154" s="270">
        <f>G153+D154</f>
        <v>5300</v>
      </c>
      <c r="H154" s="234"/>
      <c r="J154" s="272"/>
      <c r="N154" s="15"/>
    </row>
    <row r="155" spans="1:14" ht="18.75">
      <c r="A155" s="268" t="s">
        <v>3005</v>
      </c>
      <c r="B155" s="229" t="s">
        <v>3016</v>
      </c>
      <c r="C155" s="112" t="s">
        <v>3017</v>
      </c>
      <c r="D155" s="232"/>
      <c r="E155" s="232">
        <v>2515</v>
      </c>
      <c r="F155" s="232"/>
      <c r="G155" s="270">
        <f>G154-E155-F155</f>
        <v>2785</v>
      </c>
      <c r="H155" s="234"/>
      <c r="J155" s="272"/>
      <c r="N155" s="15"/>
    </row>
    <row r="156" spans="1:14" ht="18.75">
      <c r="A156" s="268"/>
      <c r="B156" s="229"/>
      <c r="C156" s="112"/>
      <c r="D156" s="232">
        <v>-2785</v>
      </c>
      <c r="E156" s="232"/>
      <c r="F156" s="232"/>
      <c r="G156" s="270">
        <f>G155+D156</f>
        <v>0</v>
      </c>
      <c r="H156" s="234"/>
      <c r="J156" s="272"/>
      <c r="N156" s="15"/>
    </row>
    <row r="157" spans="1:14" ht="18.75">
      <c r="A157" s="268"/>
      <c r="B157" s="229"/>
      <c r="C157" s="112"/>
      <c r="D157" s="232"/>
      <c r="E157" s="232"/>
      <c r="F157" s="232"/>
      <c r="G157" s="270"/>
      <c r="H157" s="234"/>
      <c r="J157" s="272"/>
      <c r="N157" s="15"/>
    </row>
    <row r="158" spans="1:14" ht="18.75">
      <c r="A158" s="268"/>
      <c r="B158" s="229">
        <v>13</v>
      </c>
      <c r="C158" s="112" t="s">
        <v>1418</v>
      </c>
      <c r="D158" s="232">
        <v>72000</v>
      </c>
      <c r="E158" s="232"/>
      <c r="F158" s="232"/>
      <c r="G158" s="270">
        <v>72000</v>
      </c>
      <c r="H158" s="234" t="s">
        <v>54</v>
      </c>
      <c r="J158" s="272"/>
      <c r="N158" s="15"/>
    </row>
    <row r="159" spans="1:14" ht="18.75">
      <c r="A159" s="268" t="s">
        <v>1463</v>
      </c>
      <c r="B159" s="229" t="s">
        <v>1501</v>
      </c>
      <c r="C159" s="112" t="s">
        <v>1502</v>
      </c>
      <c r="D159" s="232"/>
      <c r="E159" s="232">
        <v>3000</v>
      </c>
      <c r="F159" s="232"/>
      <c r="G159" s="270">
        <f>G158-E159</f>
        <v>69000</v>
      </c>
      <c r="H159" s="234"/>
      <c r="J159" s="272"/>
      <c r="N159" s="15"/>
    </row>
    <row r="160" spans="1:14" ht="18.75">
      <c r="A160" s="268" t="s">
        <v>1726</v>
      </c>
      <c r="B160" s="229" t="s">
        <v>1725</v>
      </c>
      <c r="C160" s="112" t="s">
        <v>1502</v>
      </c>
      <c r="D160" s="232"/>
      <c r="E160" s="251">
        <v>46264</v>
      </c>
      <c r="F160" s="232"/>
      <c r="G160" s="270">
        <f>G159-E160</f>
        <v>22736</v>
      </c>
      <c r="H160" s="234"/>
      <c r="J160" s="272"/>
      <c r="N160" s="15"/>
    </row>
    <row r="161" spans="1:14" ht="18.75">
      <c r="A161" s="342" t="s">
        <v>3486</v>
      </c>
      <c r="B161" s="257" t="s">
        <v>3003</v>
      </c>
      <c r="C161" s="368" t="s">
        <v>3004</v>
      </c>
      <c r="D161" s="258"/>
      <c r="E161" s="258">
        <v>15568</v>
      </c>
      <c r="F161" s="232"/>
      <c r="G161" s="270">
        <f>G160-E161</f>
        <v>7168</v>
      </c>
      <c r="H161" s="234"/>
      <c r="J161" s="272"/>
      <c r="N161" s="15"/>
    </row>
    <row r="162" spans="1:14" ht="18.75">
      <c r="A162" s="342"/>
      <c r="B162" s="257"/>
      <c r="C162" s="368"/>
      <c r="D162" s="258">
        <v>-7168</v>
      </c>
      <c r="E162" s="258"/>
      <c r="F162" s="232"/>
      <c r="G162" s="270">
        <f>G161+D162</f>
        <v>0</v>
      </c>
      <c r="H162" s="234"/>
      <c r="J162" s="272"/>
      <c r="N162" s="15"/>
    </row>
    <row r="163" spans="1:14" ht="18.75">
      <c r="A163" s="342"/>
      <c r="B163" s="257"/>
      <c r="C163" s="368"/>
      <c r="D163" s="258"/>
      <c r="E163" s="258"/>
      <c r="F163" s="232"/>
      <c r="G163" s="270"/>
      <c r="H163" s="234"/>
      <c r="J163" s="272"/>
      <c r="N163" s="15"/>
    </row>
    <row r="164" spans="1:14" ht="18.75">
      <c r="A164" s="268"/>
      <c r="B164" s="229">
        <v>14</v>
      </c>
      <c r="C164" s="112" t="s">
        <v>1421</v>
      </c>
      <c r="D164" s="232">
        <v>6300</v>
      </c>
      <c r="E164" s="232"/>
      <c r="F164" s="232"/>
      <c r="G164" s="270">
        <v>6300</v>
      </c>
      <c r="H164" s="234" t="s">
        <v>39</v>
      </c>
      <c r="J164" s="272"/>
      <c r="N164" s="15"/>
    </row>
    <row r="165" spans="1:14" ht="21">
      <c r="A165" s="268" t="s">
        <v>2261</v>
      </c>
      <c r="B165" s="229" t="s">
        <v>1476</v>
      </c>
      <c r="C165" s="112" t="s">
        <v>713</v>
      </c>
      <c r="D165" s="232"/>
      <c r="E165" s="232">
        <v>6300</v>
      </c>
      <c r="F165" s="232"/>
      <c r="G165" s="270">
        <v>0</v>
      </c>
      <c r="H165" s="234"/>
      <c r="J165" s="272"/>
      <c r="L165" s="34">
        <v>229.78</v>
      </c>
      <c r="N165" s="15"/>
    </row>
    <row r="166" spans="1:14" ht="21">
      <c r="A166" s="268"/>
      <c r="B166" s="229"/>
      <c r="C166" s="112"/>
      <c r="D166" s="232"/>
      <c r="E166" s="232"/>
      <c r="F166" s="232"/>
      <c r="G166" s="270"/>
      <c r="H166" s="234"/>
      <c r="J166" s="15">
        <v>18035</v>
      </c>
      <c r="L166" s="34">
        <v>150.73</v>
      </c>
      <c r="N166" s="15"/>
    </row>
    <row r="167" spans="1:14" ht="21">
      <c r="A167" s="268" t="s">
        <v>2262</v>
      </c>
      <c r="B167" s="229">
        <v>15</v>
      </c>
      <c r="C167" s="112" t="s">
        <v>2263</v>
      </c>
      <c r="D167" s="232">
        <v>27228</v>
      </c>
      <c r="E167" s="232"/>
      <c r="F167" s="232"/>
      <c r="G167" s="270">
        <v>27228</v>
      </c>
      <c r="H167" s="234" t="s">
        <v>695</v>
      </c>
      <c r="J167" s="15">
        <v>79997</v>
      </c>
      <c r="L167" s="34">
        <v>115.28</v>
      </c>
      <c r="N167" s="15"/>
    </row>
    <row r="168" spans="1:14" ht="21">
      <c r="A168" s="268" t="s">
        <v>2308</v>
      </c>
      <c r="B168" s="229" t="s">
        <v>2323</v>
      </c>
      <c r="C168" s="112" t="s">
        <v>2324</v>
      </c>
      <c r="D168" s="232"/>
      <c r="E168" s="295">
        <v>12580</v>
      </c>
      <c r="F168" s="232"/>
      <c r="G168" s="270">
        <f>G167-E168</f>
        <v>14648</v>
      </c>
      <c r="H168" s="234"/>
      <c r="J168" s="15"/>
      <c r="L168" s="34">
        <f>SUM(L165:L167)</f>
        <v>495.78999999999996</v>
      </c>
      <c r="N168" s="15"/>
    </row>
    <row r="169" spans="1:14" ht="18.75">
      <c r="A169" s="268"/>
      <c r="B169" s="229" t="s">
        <v>2326</v>
      </c>
      <c r="C169" s="112" t="s">
        <v>2325</v>
      </c>
      <c r="D169" s="232"/>
      <c r="E169" s="270">
        <v>9916</v>
      </c>
      <c r="F169" s="232"/>
      <c r="G169" s="270">
        <f>G168-E169</f>
        <v>4732</v>
      </c>
      <c r="H169" s="234"/>
      <c r="J169" s="15">
        <v>960</v>
      </c>
      <c r="N169" s="15"/>
    </row>
    <row r="170" spans="1:14" ht="18.75">
      <c r="A170" s="268"/>
      <c r="B170" s="229" t="s">
        <v>2328</v>
      </c>
      <c r="C170" s="112" t="s">
        <v>2327</v>
      </c>
      <c r="D170" s="232"/>
      <c r="E170" s="270">
        <v>2504</v>
      </c>
      <c r="F170" s="232"/>
      <c r="G170" s="270">
        <f>G169-E170</f>
        <v>2228</v>
      </c>
      <c r="H170" s="234"/>
      <c r="J170" s="15">
        <v>690</v>
      </c>
      <c r="K170" s="508">
        <f>J169-J170</f>
        <v>270</v>
      </c>
      <c r="N170" s="15"/>
    </row>
    <row r="171" spans="1:14" ht="18.75">
      <c r="A171" s="268"/>
      <c r="B171" s="229"/>
      <c r="C171" s="112"/>
      <c r="D171" s="232">
        <v>-2228</v>
      </c>
      <c r="E171" s="232"/>
      <c r="F171" s="232"/>
      <c r="G171" s="270">
        <f>G170+D171</f>
        <v>0</v>
      </c>
      <c r="H171" s="234"/>
      <c r="J171" s="15">
        <f>SUM(J166:J167)</f>
        <v>98032</v>
      </c>
      <c r="K171" s="33">
        <v>70804</v>
      </c>
      <c r="N171" s="15"/>
    </row>
    <row r="172" spans="1:14" ht="18.75">
      <c r="A172" s="268"/>
      <c r="B172" s="229"/>
      <c r="C172" s="112"/>
      <c r="D172" s="232"/>
      <c r="E172" s="232"/>
      <c r="F172" s="232"/>
      <c r="G172" s="270"/>
      <c r="H172" s="234"/>
      <c r="J172" s="15"/>
      <c r="N172" s="15"/>
    </row>
    <row r="173" spans="1:14" ht="18.75">
      <c r="A173" s="268"/>
      <c r="B173" s="229">
        <v>16</v>
      </c>
      <c r="C173" s="112" t="s">
        <v>2422</v>
      </c>
      <c r="D173" s="232">
        <v>32000</v>
      </c>
      <c r="E173" s="232"/>
      <c r="F173" s="232"/>
      <c r="G173" s="270">
        <v>32000</v>
      </c>
      <c r="H173" s="234" t="s">
        <v>2086</v>
      </c>
      <c r="J173" s="15"/>
      <c r="N173" s="15"/>
    </row>
    <row r="174" spans="1:14" ht="18.75">
      <c r="A174" s="268" t="s">
        <v>2398</v>
      </c>
      <c r="B174" s="229" t="s">
        <v>2423</v>
      </c>
      <c r="C174" s="112" t="s">
        <v>2296</v>
      </c>
      <c r="D174" s="232"/>
      <c r="E174" s="270">
        <v>17930</v>
      </c>
      <c r="F174" s="232"/>
      <c r="G174" s="270">
        <f>G173-E174</f>
        <v>14070</v>
      </c>
      <c r="H174" s="234"/>
      <c r="J174" s="15"/>
      <c r="N174" s="15"/>
    </row>
    <row r="175" spans="1:14" ht="18.75">
      <c r="A175" s="268" t="s">
        <v>2488</v>
      </c>
      <c r="B175" s="229" t="s">
        <v>2594</v>
      </c>
      <c r="C175" s="112" t="s">
        <v>696</v>
      </c>
      <c r="D175" s="232"/>
      <c r="E175" s="232">
        <v>2920</v>
      </c>
      <c r="F175" s="232"/>
      <c r="G175" s="270">
        <f>G174-E175</f>
        <v>11150</v>
      </c>
      <c r="H175" s="234"/>
      <c r="J175" s="15"/>
      <c r="N175" s="15"/>
    </row>
    <row r="176" spans="1:14" ht="18.75">
      <c r="A176" s="268" t="s">
        <v>2614</v>
      </c>
      <c r="B176" s="229" t="s">
        <v>2618</v>
      </c>
      <c r="C176" s="112" t="s">
        <v>2619</v>
      </c>
      <c r="D176" s="232"/>
      <c r="E176" s="232">
        <v>9500</v>
      </c>
      <c r="F176" s="232"/>
      <c r="G176" s="270">
        <f>G175-E176</f>
        <v>1650</v>
      </c>
      <c r="H176" s="234"/>
      <c r="J176" s="15"/>
      <c r="N176" s="15"/>
    </row>
    <row r="177" spans="1:14" ht="18.75">
      <c r="A177" s="268" t="s">
        <v>2717</v>
      </c>
      <c r="B177" s="229" t="s">
        <v>2733</v>
      </c>
      <c r="C177" s="112" t="s">
        <v>2296</v>
      </c>
      <c r="D177" s="232"/>
      <c r="E177" s="232">
        <v>650</v>
      </c>
      <c r="F177" s="232"/>
      <c r="G177" s="270">
        <f>G176-E177</f>
        <v>1000</v>
      </c>
      <c r="H177" s="234"/>
      <c r="J177" s="15">
        <v>98032</v>
      </c>
      <c r="N177" s="15"/>
    </row>
    <row r="178" spans="1:14" ht="18.75">
      <c r="A178" s="268" t="s">
        <v>3005</v>
      </c>
      <c r="B178" s="229" t="s">
        <v>3020</v>
      </c>
      <c r="C178" s="112" t="s">
        <v>2778</v>
      </c>
      <c r="D178" s="232"/>
      <c r="E178" s="232">
        <v>1000</v>
      </c>
      <c r="F178" s="232"/>
      <c r="G178" s="270">
        <f>G177-E178-F178</f>
        <v>0</v>
      </c>
      <c r="H178" s="234"/>
      <c r="J178" s="15"/>
      <c r="N178" s="15"/>
    </row>
    <row r="179" spans="1:14" ht="18.75">
      <c r="A179" s="268"/>
      <c r="B179" s="229"/>
      <c r="C179" s="112"/>
      <c r="D179" s="232"/>
      <c r="E179" s="232"/>
      <c r="F179" s="232"/>
      <c r="G179" s="270"/>
      <c r="H179" s="234"/>
      <c r="J179" s="15"/>
      <c r="N179" s="15"/>
    </row>
    <row r="180" spans="1:14" ht="18.75">
      <c r="A180" s="268"/>
      <c r="B180" s="229">
        <v>17</v>
      </c>
      <c r="C180" s="112" t="s">
        <v>2642</v>
      </c>
      <c r="D180" s="232">
        <v>40500</v>
      </c>
      <c r="E180" s="232"/>
      <c r="F180" s="232"/>
      <c r="G180" s="270">
        <v>40500</v>
      </c>
      <c r="H180" s="234" t="s">
        <v>2283</v>
      </c>
      <c r="J180" s="15"/>
      <c r="N180" s="15"/>
    </row>
    <row r="181" spans="1:14" ht="18.75">
      <c r="A181" s="268" t="s">
        <v>2647</v>
      </c>
      <c r="B181" s="229" t="s">
        <v>2813</v>
      </c>
      <c r="C181" s="112" t="s">
        <v>2814</v>
      </c>
      <c r="D181" s="232"/>
      <c r="E181" s="232">
        <v>3380</v>
      </c>
      <c r="F181" s="232"/>
      <c r="G181" s="270">
        <f>G180-E181-F181</f>
        <v>37120</v>
      </c>
      <c r="H181" s="234"/>
      <c r="J181" s="15"/>
      <c r="N181" s="15"/>
    </row>
    <row r="182" spans="1:14" ht="18.75">
      <c r="A182" s="268" t="s">
        <v>3072</v>
      </c>
      <c r="B182" s="229" t="s">
        <v>3078</v>
      </c>
      <c r="C182" s="112" t="s">
        <v>713</v>
      </c>
      <c r="D182" s="232"/>
      <c r="E182" s="270">
        <v>36370</v>
      </c>
      <c r="F182" s="270"/>
      <c r="G182" s="270">
        <f>G181-E182-F182</f>
        <v>750</v>
      </c>
      <c r="H182" s="234"/>
      <c r="J182" s="15"/>
      <c r="N182" s="15"/>
    </row>
    <row r="183" spans="1:14" ht="18.75">
      <c r="A183" s="268"/>
      <c r="B183" s="229"/>
      <c r="C183" s="112" t="s">
        <v>3494</v>
      </c>
      <c r="D183" s="232"/>
      <c r="E183" s="232"/>
      <c r="F183" s="232"/>
      <c r="G183" s="270"/>
      <c r="H183" s="234"/>
      <c r="J183" s="15"/>
      <c r="N183" s="15"/>
    </row>
    <row r="184" spans="1:14" ht="18.75">
      <c r="A184" s="268"/>
      <c r="B184" s="229"/>
      <c r="C184" s="112"/>
      <c r="D184" s="232"/>
      <c r="E184" s="232"/>
      <c r="F184" s="232"/>
      <c r="G184" s="270"/>
      <c r="H184" s="234"/>
      <c r="J184" s="15"/>
      <c r="N184" s="15"/>
    </row>
    <row r="185" spans="1:14" ht="18.75">
      <c r="A185" s="268"/>
      <c r="B185" s="229"/>
      <c r="C185" s="112"/>
      <c r="D185" s="232"/>
      <c r="E185" s="232"/>
      <c r="F185" s="232"/>
      <c r="G185" s="270"/>
      <c r="H185" s="234"/>
      <c r="J185" s="15"/>
      <c r="N185" s="15"/>
    </row>
    <row r="186" spans="1:14" ht="18.75">
      <c r="A186" s="249"/>
      <c r="B186" s="250">
        <v>18</v>
      </c>
      <c r="C186" s="254" t="s">
        <v>3492</v>
      </c>
      <c r="D186" s="251">
        <v>20000</v>
      </c>
      <c r="E186" s="251">
        <v>20000</v>
      </c>
      <c r="F186" s="251"/>
      <c r="G186" s="252">
        <f>D186-E186</f>
        <v>0</v>
      </c>
      <c r="H186" s="254" t="s">
        <v>3493</v>
      </c>
      <c r="J186" s="15"/>
      <c r="N186" s="15"/>
    </row>
    <row r="187" spans="1:14" ht="18.75">
      <c r="A187" s="249"/>
      <c r="B187" s="250"/>
      <c r="C187" s="112"/>
      <c r="D187" s="251"/>
      <c r="E187" s="251"/>
      <c r="F187" s="251"/>
      <c r="G187" s="252"/>
      <c r="H187" s="254"/>
      <c r="J187" s="15"/>
      <c r="N187" s="15"/>
    </row>
    <row r="188" spans="1:14" ht="18.75">
      <c r="A188" s="268"/>
      <c r="B188" s="229"/>
      <c r="C188" s="540" t="s">
        <v>3853</v>
      </c>
      <c r="D188" s="548">
        <v>61866</v>
      </c>
      <c r="E188" s="232"/>
      <c r="F188" s="232"/>
      <c r="G188" s="592"/>
      <c r="H188" s="234"/>
      <c r="J188" s="15"/>
      <c r="N188" s="15"/>
    </row>
    <row r="189" spans="1:14" ht="18.75">
      <c r="A189" s="249"/>
      <c r="B189" s="257"/>
      <c r="C189" s="540"/>
      <c r="D189" s="253"/>
      <c r="E189" s="253"/>
      <c r="F189" s="232"/>
      <c r="G189" s="270"/>
      <c r="H189" s="234"/>
      <c r="J189" s="15"/>
      <c r="N189" s="15"/>
    </row>
    <row r="190" spans="1:14" ht="18.75">
      <c r="A190" s="249"/>
      <c r="B190" s="257"/>
      <c r="C190" s="112"/>
      <c r="D190" s="232"/>
      <c r="E190" s="251"/>
      <c r="F190" s="232"/>
      <c r="G190" s="270"/>
      <c r="H190" s="234"/>
      <c r="J190" s="15"/>
      <c r="N190" s="15"/>
    </row>
    <row r="191" spans="1:14" ht="18.75">
      <c r="A191" s="268"/>
      <c r="B191" s="229"/>
      <c r="C191" s="394"/>
      <c r="D191" s="232"/>
      <c r="E191" s="232"/>
      <c r="F191" s="232"/>
      <c r="G191" s="270"/>
      <c r="H191" s="234"/>
      <c r="J191" s="15"/>
      <c r="N191" s="15"/>
    </row>
    <row r="192" spans="1:14" ht="18.75">
      <c r="A192" s="273"/>
      <c r="B192" s="274">
        <v>19</v>
      </c>
      <c r="C192" s="483" t="s">
        <v>2832</v>
      </c>
      <c r="D192" s="57">
        <v>123450</v>
      </c>
      <c r="E192" s="57"/>
      <c r="F192" s="57"/>
      <c r="G192" s="460">
        <f>D192</f>
        <v>123450</v>
      </c>
      <c r="H192" s="276" t="s">
        <v>2831</v>
      </c>
      <c r="J192" s="15"/>
      <c r="N192" s="15"/>
    </row>
    <row r="193" spans="1:14" ht="18.75">
      <c r="A193" s="273" t="s">
        <v>3131</v>
      </c>
      <c r="B193" s="274" t="s">
        <v>3159</v>
      </c>
      <c r="C193" s="483" t="s">
        <v>2839</v>
      </c>
      <c r="D193" s="57"/>
      <c r="E193" s="460">
        <v>109250</v>
      </c>
      <c r="F193" s="460"/>
      <c r="G193" s="460">
        <f>G192-E193</f>
        <v>14200</v>
      </c>
      <c r="H193" s="550">
        <v>123450</v>
      </c>
      <c r="J193" s="15"/>
      <c r="N193" s="15"/>
    </row>
    <row r="194" spans="1:14" ht="18.75">
      <c r="A194" s="273" t="s">
        <v>3764</v>
      </c>
      <c r="B194" s="274" t="s">
        <v>3841</v>
      </c>
      <c r="C194" s="275" t="s">
        <v>1966</v>
      </c>
      <c r="D194" s="57"/>
      <c r="E194" s="460">
        <v>13800</v>
      </c>
      <c r="F194" s="57"/>
      <c r="G194" s="460">
        <f>G193-E194</f>
        <v>400</v>
      </c>
      <c r="H194" s="276"/>
      <c r="J194" s="15"/>
      <c r="N194" s="15"/>
    </row>
    <row r="195" spans="1:14" ht="19.5" thickBot="1">
      <c r="A195" s="277"/>
      <c r="B195" s="278"/>
      <c r="C195" s="279" t="s">
        <v>756</v>
      </c>
      <c r="D195" s="280">
        <f>SUM(D8:D194)</f>
        <v>1700000</v>
      </c>
      <c r="E195" s="480">
        <f>SUM(E8:E194)</f>
        <v>1595260</v>
      </c>
      <c r="F195" s="480">
        <f>SUM(F6:F194)</f>
        <v>0</v>
      </c>
      <c r="G195" s="430">
        <f>D195-E195</f>
        <v>104740</v>
      </c>
      <c r="H195" s="281"/>
      <c r="J195" s="15"/>
      <c r="N195" s="15"/>
    </row>
    <row r="196" spans="4:14" ht="19.5" thickTop="1">
      <c r="D196" s="538">
        <v>1700000</v>
      </c>
      <c r="E196" s="282"/>
      <c r="F196" s="282"/>
      <c r="G196" s="282"/>
      <c r="J196" s="114"/>
      <c r="N196" s="15"/>
    </row>
    <row r="197" spans="4:14" ht="18.75">
      <c r="D197" s="546">
        <f>D195-D196</f>
        <v>0</v>
      </c>
      <c r="E197" s="282"/>
      <c r="F197" s="282"/>
      <c r="G197" s="529"/>
      <c r="J197" s="551" t="s">
        <v>2739</v>
      </c>
      <c r="K197" s="552" t="s">
        <v>2738</v>
      </c>
      <c r="L197" s="395" t="s">
        <v>2737</v>
      </c>
      <c r="M197" s="535"/>
      <c r="N197" s="553">
        <v>39962</v>
      </c>
    </row>
    <row r="198" spans="4:10" ht="18.75">
      <c r="D198" s="468"/>
      <c r="E198" s="529"/>
      <c r="F198" s="282"/>
      <c r="G198" s="538"/>
      <c r="J198" s="509"/>
    </row>
    <row r="199" spans="4:10" ht="18.75">
      <c r="D199" s="508"/>
      <c r="G199" s="43"/>
      <c r="J199" s="509"/>
    </row>
    <row r="200" spans="2:16" ht="18.75">
      <c r="B200" s="283"/>
      <c r="C200" s="283"/>
      <c r="D200" s="163"/>
      <c r="E200" s="283"/>
      <c r="F200" s="283"/>
      <c r="G200" s="539"/>
      <c r="J200" s="1"/>
      <c r="L200" s="80"/>
      <c r="O200" s="285"/>
      <c r="P200" s="44"/>
    </row>
    <row r="201" spans="2:16" ht="21">
      <c r="B201" s="286"/>
      <c r="C201" s="283"/>
      <c r="D201" s="163"/>
      <c r="E201" s="283"/>
      <c r="F201" s="283"/>
      <c r="G201" s="498"/>
      <c r="J201" s="43"/>
      <c r="L201" s="80"/>
      <c r="O201" s="285"/>
      <c r="P201" s="44"/>
    </row>
    <row r="202" spans="1:16" ht="19.5" thickBot="1">
      <c r="A202" s="580"/>
      <c r="B202" s="580"/>
      <c r="C202" s="581"/>
      <c r="D202" s="582"/>
      <c r="E202" s="583"/>
      <c r="F202" s="283"/>
      <c r="G202" s="284"/>
      <c r="J202" s="541"/>
      <c r="L202" s="80"/>
      <c r="O202" s="285"/>
      <c r="P202" s="44"/>
    </row>
    <row r="203" spans="1:16" ht="19.5" thickBot="1">
      <c r="A203" s="286"/>
      <c r="B203" s="283"/>
      <c r="C203" s="283"/>
      <c r="D203" s="163"/>
      <c r="E203" s="283"/>
      <c r="F203" s="283"/>
      <c r="G203" s="284"/>
      <c r="J203" s="542"/>
      <c r="L203" s="80"/>
      <c r="O203" s="287"/>
      <c r="P203" s="44"/>
    </row>
    <row r="204" spans="2:16" ht="19.5" thickBot="1">
      <c r="B204" s="283"/>
      <c r="C204" s="283"/>
      <c r="D204" s="288"/>
      <c r="E204" s="283"/>
      <c r="F204" s="283"/>
      <c r="G204" s="283"/>
      <c r="L204" s="289"/>
      <c r="O204" s="290"/>
      <c r="P204" s="44"/>
    </row>
  </sheetData>
  <sheetProtection/>
  <mergeCells count="2">
    <mergeCell ref="A1:G1"/>
    <mergeCell ref="A2:G2"/>
  </mergeCells>
  <printOptions/>
  <pageMargins left="0.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7109375" style="238" customWidth="1"/>
    <col min="2" max="2" width="8.421875" style="238" customWidth="1"/>
    <col min="3" max="3" width="26.421875" style="238" customWidth="1"/>
    <col min="4" max="4" width="12.7109375" style="238" customWidth="1"/>
    <col min="5" max="5" width="12.28125" style="238" customWidth="1"/>
    <col min="6" max="6" width="9.8515625" style="238" customWidth="1"/>
    <col min="7" max="7" width="13.28125" style="238" customWidth="1"/>
    <col min="8" max="8" width="9.7109375" style="238" customWidth="1"/>
    <col min="9" max="9" width="9.140625" style="238" customWidth="1"/>
    <col min="10" max="10" width="11.28125" style="238" bestFit="1" customWidth="1"/>
    <col min="11" max="11" width="11.421875" style="238" bestFit="1" customWidth="1"/>
    <col min="12" max="12" width="10.28125" style="238" bestFit="1" customWidth="1"/>
    <col min="13" max="13" width="9.140625" style="238" customWidth="1"/>
    <col min="14" max="14" width="14.421875" style="238" customWidth="1"/>
    <col min="15" max="15" width="9.140625" style="238" customWidth="1"/>
    <col min="16" max="16" width="12.28125" style="238" customWidth="1"/>
    <col min="17" max="17" width="11.140625" style="238" customWidth="1"/>
    <col min="18" max="16384" width="9.140625" style="238" customWidth="1"/>
  </cols>
  <sheetData>
    <row r="1" spans="1:8" ht="18.75">
      <c r="A1" s="236"/>
      <c r="B1" s="236"/>
      <c r="C1" s="236"/>
      <c r="D1" s="222" t="s">
        <v>675</v>
      </c>
      <c r="E1" s="236"/>
      <c r="F1" s="236"/>
      <c r="G1" s="236"/>
      <c r="H1" s="236"/>
    </row>
    <row r="2" spans="1:8" ht="17.25">
      <c r="A2" s="236"/>
      <c r="B2" s="236"/>
      <c r="C2" s="236" t="s">
        <v>3856</v>
      </c>
      <c r="D2" s="236"/>
      <c r="E2" s="236"/>
      <c r="F2" s="236"/>
      <c r="G2" s="236"/>
      <c r="H2" s="236" t="s">
        <v>690</v>
      </c>
    </row>
    <row r="3" spans="1:14" ht="17.25">
      <c r="A3" s="236" t="s">
        <v>32</v>
      </c>
      <c r="B3" s="236"/>
      <c r="C3" s="236"/>
      <c r="D3" s="236"/>
      <c r="E3" s="236"/>
      <c r="F3" s="236"/>
      <c r="G3" s="236"/>
      <c r="H3" s="236"/>
      <c r="N3" s="293"/>
    </row>
    <row r="4" spans="1:14" ht="17.2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41" t="s">
        <v>3</v>
      </c>
      <c r="N4" s="293"/>
    </row>
    <row r="5" spans="1:14" ht="17.25">
      <c r="A5" s="244"/>
      <c r="B5" s="244"/>
      <c r="C5" s="245"/>
      <c r="D5" s="246" t="s">
        <v>0</v>
      </c>
      <c r="E5" s="246"/>
      <c r="F5" s="246" t="s">
        <v>100</v>
      </c>
      <c r="G5" s="247"/>
      <c r="H5" s="248" t="s">
        <v>37</v>
      </c>
      <c r="N5" s="293"/>
    </row>
    <row r="6" spans="1:14" ht="17.25">
      <c r="A6" s="294" t="s">
        <v>784</v>
      </c>
      <c r="B6" s="250" t="s">
        <v>785</v>
      </c>
      <c r="C6" s="233" t="s">
        <v>676</v>
      </c>
      <c r="D6" s="295">
        <v>15619000</v>
      </c>
      <c r="E6" s="295"/>
      <c r="F6" s="251"/>
      <c r="G6" s="296">
        <v>15619000</v>
      </c>
      <c r="H6" s="291" t="s">
        <v>51</v>
      </c>
      <c r="N6" s="293"/>
    </row>
    <row r="7" spans="1:14" ht="17.25">
      <c r="A7" s="249" t="s">
        <v>876</v>
      </c>
      <c r="B7" s="249" t="s">
        <v>884</v>
      </c>
      <c r="C7" s="112" t="s">
        <v>878</v>
      </c>
      <c r="D7" s="251"/>
      <c r="E7" s="252">
        <v>3824498.86</v>
      </c>
      <c r="F7" s="251"/>
      <c r="G7" s="253">
        <f aca="true" t="shared" si="0" ref="G7:G14">G6-E7</f>
        <v>11794501.14</v>
      </c>
      <c r="H7" s="256"/>
      <c r="N7" s="293"/>
    </row>
    <row r="8" spans="1:14" ht="17.25">
      <c r="A8" s="249" t="s">
        <v>981</v>
      </c>
      <c r="B8" s="250" t="s">
        <v>1001</v>
      </c>
      <c r="C8" s="112" t="s">
        <v>985</v>
      </c>
      <c r="D8" s="297"/>
      <c r="E8" s="258">
        <v>1930780.32</v>
      </c>
      <c r="F8" s="251"/>
      <c r="G8" s="253">
        <f t="shared" si="0"/>
        <v>9863720.82</v>
      </c>
      <c r="H8" s="256"/>
      <c r="N8" s="293"/>
    </row>
    <row r="9" spans="1:14" ht="17.25">
      <c r="A9" s="249" t="s">
        <v>1148</v>
      </c>
      <c r="B9" s="250" t="s">
        <v>1163</v>
      </c>
      <c r="C9" s="112" t="s">
        <v>1113</v>
      </c>
      <c r="D9" s="251"/>
      <c r="E9" s="252">
        <v>1887778.39</v>
      </c>
      <c r="F9" s="251"/>
      <c r="G9" s="253">
        <f t="shared" si="0"/>
        <v>7975942.430000001</v>
      </c>
      <c r="H9" s="256"/>
      <c r="N9" s="293"/>
    </row>
    <row r="10" spans="1:16" ht="17.25">
      <c r="A10" s="249" t="s">
        <v>1237</v>
      </c>
      <c r="B10" s="250" t="s">
        <v>699</v>
      </c>
      <c r="C10" s="235" t="s">
        <v>1243</v>
      </c>
      <c r="D10" s="251"/>
      <c r="E10" s="252">
        <v>36793.55</v>
      </c>
      <c r="F10" s="251"/>
      <c r="G10" s="253">
        <f t="shared" si="0"/>
        <v>7939148.880000001</v>
      </c>
      <c r="H10" s="256"/>
      <c r="P10" s="298"/>
    </row>
    <row r="11" spans="1:16" ht="17.25">
      <c r="A11" s="294" t="s">
        <v>1368</v>
      </c>
      <c r="B11" s="257" t="s">
        <v>1403</v>
      </c>
      <c r="C11" s="235" t="s">
        <v>1399</v>
      </c>
      <c r="D11" s="251"/>
      <c r="E11" s="252">
        <v>1836810</v>
      </c>
      <c r="F11" s="251"/>
      <c r="G11" s="253">
        <f t="shared" si="0"/>
        <v>6102338.880000001</v>
      </c>
      <c r="H11" s="256"/>
      <c r="P11" s="298"/>
    </row>
    <row r="12" spans="1:16" ht="17.25">
      <c r="A12" s="249" t="s">
        <v>1528</v>
      </c>
      <c r="B12" s="257" t="s">
        <v>1536</v>
      </c>
      <c r="C12" s="235" t="s">
        <v>1529</v>
      </c>
      <c r="D12" s="251"/>
      <c r="E12" s="252">
        <v>1846680.97</v>
      </c>
      <c r="F12" s="251"/>
      <c r="G12" s="253">
        <f t="shared" si="0"/>
        <v>4255657.910000001</v>
      </c>
      <c r="H12" s="256"/>
      <c r="P12" s="298"/>
    </row>
    <row r="13" spans="1:16" ht="17.25">
      <c r="A13" s="249" t="s">
        <v>1541</v>
      </c>
      <c r="B13" s="257" t="s">
        <v>1540</v>
      </c>
      <c r="C13" s="235" t="s">
        <v>1542</v>
      </c>
      <c r="D13" s="251"/>
      <c r="E13" s="252">
        <v>39483.87</v>
      </c>
      <c r="F13" s="251"/>
      <c r="G13" s="253">
        <f t="shared" si="0"/>
        <v>4216174.040000001</v>
      </c>
      <c r="H13" s="254"/>
      <c r="P13" s="298"/>
    </row>
    <row r="14" spans="1:18" ht="17.25">
      <c r="A14" s="249" t="s">
        <v>1188</v>
      </c>
      <c r="B14" s="250">
        <v>10075362</v>
      </c>
      <c r="C14" s="112" t="s">
        <v>1554</v>
      </c>
      <c r="D14" s="251"/>
      <c r="E14" s="251">
        <v>-17316.77</v>
      </c>
      <c r="F14" s="251"/>
      <c r="G14" s="253">
        <f t="shared" si="0"/>
        <v>4233490.8100000005</v>
      </c>
      <c r="H14" s="254"/>
      <c r="J14" s="299"/>
      <c r="K14" s="299"/>
      <c r="L14" s="299"/>
      <c r="M14" s="299"/>
      <c r="N14" s="300"/>
      <c r="O14" s="299"/>
      <c r="P14" s="301"/>
      <c r="Q14" s="299"/>
      <c r="R14" s="299"/>
    </row>
    <row r="15" spans="1:18" ht="17.25">
      <c r="A15" s="249" t="s">
        <v>1567</v>
      </c>
      <c r="B15" s="257" t="s">
        <v>1579</v>
      </c>
      <c r="C15" s="233" t="s">
        <v>1566</v>
      </c>
      <c r="D15" s="251">
        <v>6178000</v>
      </c>
      <c r="E15" s="251"/>
      <c r="F15" s="251"/>
      <c r="G15" s="253">
        <f>G14+D15</f>
        <v>10411490.81</v>
      </c>
      <c r="H15" s="254"/>
      <c r="J15" s="299"/>
      <c r="K15" s="299"/>
      <c r="L15" s="299"/>
      <c r="M15" s="299"/>
      <c r="N15" s="300"/>
      <c r="O15" s="299"/>
      <c r="P15" s="301"/>
      <c r="Q15" s="299"/>
      <c r="R15" s="299"/>
    </row>
    <row r="16" spans="1:18" ht="17.25">
      <c r="A16" s="249" t="s">
        <v>1781</v>
      </c>
      <c r="B16" s="250" t="s">
        <v>1812</v>
      </c>
      <c r="C16" s="235" t="s">
        <v>1811</v>
      </c>
      <c r="D16" s="251"/>
      <c r="E16" s="251">
        <v>1854810</v>
      </c>
      <c r="F16" s="251"/>
      <c r="G16" s="253">
        <f aca="true" t="shared" si="1" ref="G16:G21">G15-E16</f>
        <v>8556680.81</v>
      </c>
      <c r="H16" s="254"/>
      <c r="J16" s="299"/>
      <c r="K16" s="299"/>
      <c r="L16" s="299"/>
      <c r="M16" s="299"/>
      <c r="N16" s="300"/>
      <c r="O16" s="299"/>
      <c r="P16" s="301"/>
      <c r="Q16" s="299"/>
      <c r="R16" s="299"/>
    </row>
    <row r="17" spans="1:18" ht="17.25">
      <c r="A17" s="249" t="s">
        <v>1893</v>
      </c>
      <c r="B17" s="257"/>
      <c r="C17" s="112" t="s">
        <v>1894</v>
      </c>
      <c r="D17" s="251"/>
      <c r="E17" s="251">
        <v>-1210</v>
      </c>
      <c r="F17" s="251"/>
      <c r="G17" s="253">
        <f t="shared" si="1"/>
        <v>8557890.81</v>
      </c>
      <c r="H17" s="254"/>
      <c r="J17" s="299"/>
      <c r="K17" s="299"/>
      <c r="L17" s="299"/>
      <c r="M17" s="299"/>
      <c r="N17" s="300"/>
      <c r="O17" s="299"/>
      <c r="P17" s="301"/>
      <c r="Q17" s="299"/>
      <c r="R17" s="299"/>
    </row>
    <row r="18" spans="1:18" ht="17.25">
      <c r="A18" s="249" t="s">
        <v>1942</v>
      </c>
      <c r="B18" s="257" t="s">
        <v>1974</v>
      </c>
      <c r="C18" s="235" t="s">
        <v>1975</v>
      </c>
      <c r="D18" s="251"/>
      <c r="E18" s="251">
        <v>1926810</v>
      </c>
      <c r="F18" s="251"/>
      <c r="G18" s="253">
        <f t="shared" si="1"/>
        <v>6631080.8100000005</v>
      </c>
      <c r="H18" s="254"/>
      <c r="J18" s="299"/>
      <c r="K18" s="299"/>
      <c r="L18" s="299"/>
      <c r="M18" s="299"/>
      <c r="N18" s="300"/>
      <c r="O18" s="299"/>
      <c r="P18" s="301"/>
      <c r="Q18" s="299"/>
      <c r="R18" s="299"/>
    </row>
    <row r="19" spans="1:18" ht="17.25">
      <c r="A19" s="249" t="s">
        <v>2203</v>
      </c>
      <c r="B19" s="250" t="s">
        <v>2223</v>
      </c>
      <c r="C19" s="235" t="s">
        <v>2217</v>
      </c>
      <c r="D19" s="253"/>
      <c r="E19" s="253">
        <v>1926187</v>
      </c>
      <c r="F19" s="253"/>
      <c r="G19" s="253">
        <f t="shared" si="1"/>
        <v>4704893.8100000005</v>
      </c>
      <c r="H19" s="254"/>
      <c r="J19" s="299"/>
      <c r="K19" s="299"/>
      <c r="L19" s="299"/>
      <c r="M19" s="299"/>
      <c r="N19" s="300"/>
      <c r="O19" s="299"/>
      <c r="P19" s="301"/>
      <c r="Q19" s="299"/>
      <c r="R19" s="299"/>
    </row>
    <row r="20" spans="1:18" ht="17.25">
      <c r="A20" s="249" t="s">
        <v>2494</v>
      </c>
      <c r="B20" s="250" t="s">
        <v>2505</v>
      </c>
      <c r="C20" s="235" t="s">
        <v>2498</v>
      </c>
      <c r="D20" s="251"/>
      <c r="E20" s="251">
        <v>1908120</v>
      </c>
      <c r="F20" s="251"/>
      <c r="G20" s="253">
        <f t="shared" si="1"/>
        <v>2796773.8100000005</v>
      </c>
      <c r="H20" s="254"/>
      <c r="J20" s="299"/>
      <c r="K20" s="299"/>
      <c r="L20" s="299"/>
      <c r="M20" s="299"/>
      <c r="N20" s="300"/>
      <c r="O20" s="299"/>
      <c r="P20" s="301"/>
      <c r="Q20" s="299"/>
      <c r="R20" s="299"/>
    </row>
    <row r="21" spans="1:18" ht="17.25">
      <c r="A21" s="249" t="s">
        <v>2857</v>
      </c>
      <c r="B21" s="250" t="s">
        <v>2947</v>
      </c>
      <c r="C21" s="235" t="s">
        <v>2944</v>
      </c>
      <c r="D21" s="251"/>
      <c r="E21" s="251">
        <v>1970220</v>
      </c>
      <c r="F21" s="251"/>
      <c r="G21" s="253">
        <f t="shared" si="1"/>
        <v>826553.8100000005</v>
      </c>
      <c r="H21" s="254"/>
      <c r="J21" s="299"/>
      <c r="K21" s="299"/>
      <c r="L21" s="299"/>
      <c r="M21" s="299"/>
      <c r="N21" s="300"/>
      <c r="O21" s="299"/>
      <c r="P21" s="301"/>
      <c r="Q21" s="299"/>
      <c r="R21" s="299"/>
    </row>
    <row r="22" spans="1:18" ht="17.25">
      <c r="A22" s="249" t="s">
        <v>3309</v>
      </c>
      <c r="B22" s="257" t="s">
        <v>3344</v>
      </c>
      <c r="C22" s="233" t="s">
        <v>3345</v>
      </c>
      <c r="D22" s="251">
        <v>1122160</v>
      </c>
      <c r="E22" s="251"/>
      <c r="F22" s="251"/>
      <c r="G22" s="251">
        <f>G21+D22</f>
        <v>1948713.8100000005</v>
      </c>
      <c r="H22" s="254"/>
      <c r="J22" s="299"/>
      <c r="K22" s="299"/>
      <c r="L22" s="299"/>
      <c r="M22" s="299"/>
      <c r="N22" s="300"/>
      <c r="O22" s="299"/>
      <c r="P22" s="301"/>
      <c r="Q22" s="299"/>
      <c r="R22" s="299"/>
    </row>
    <row r="23" spans="1:18" ht="17.25">
      <c r="A23" s="249" t="s">
        <v>3339</v>
      </c>
      <c r="B23" s="257" t="s">
        <v>3349</v>
      </c>
      <c r="C23" s="235" t="s">
        <v>3350</v>
      </c>
      <c r="D23" s="251"/>
      <c r="E23" s="251">
        <v>1904040</v>
      </c>
      <c r="F23" s="251"/>
      <c r="G23" s="251">
        <f>G22-E23</f>
        <v>44673.81000000052</v>
      </c>
      <c r="H23" s="254"/>
      <c r="J23" s="299"/>
      <c r="K23" s="299"/>
      <c r="L23" s="299"/>
      <c r="M23" s="299"/>
      <c r="N23" s="300"/>
      <c r="O23" s="299"/>
      <c r="P23" s="301"/>
      <c r="Q23" s="299"/>
      <c r="R23" s="299"/>
    </row>
    <row r="24" spans="1:18" ht="17.25">
      <c r="A24" s="249"/>
      <c r="B24" s="257"/>
      <c r="C24" s="235"/>
      <c r="D24" s="251"/>
      <c r="E24" s="251"/>
      <c r="F24" s="407"/>
      <c r="G24" s="251"/>
      <c r="H24" s="254"/>
      <c r="J24" s="299"/>
      <c r="K24" s="299"/>
      <c r="L24" s="299"/>
      <c r="M24" s="299"/>
      <c r="N24" s="300"/>
      <c r="O24" s="299"/>
      <c r="P24" s="301"/>
      <c r="Q24" s="299"/>
      <c r="R24" s="299"/>
    </row>
    <row r="25" spans="1:18" ht="17.25">
      <c r="A25" s="249"/>
      <c r="B25" s="257"/>
      <c r="C25" s="235"/>
      <c r="D25" s="251"/>
      <c r="E25" s="251"/>
      <c r="F25" s="251"/>
      <c r="G25" s="251"/>
      <c r="H25" s="254"/>
      <c r="J25" s="299"/>
      <c r="K25" s="299"/>
      <c r="L25" s="299"/>
      <c r="M25" s="299"/>
      <c r="N25" s="300"/>
      <c r="O25" s="299"/>
      <c r="P25" s="301"/>
      <c r="Q25" s="299"/>
      <c r="R25" s="299"/>
    </row>
    <row r="26" spans="1:18" ht="17.25">
      <c r="A26" s="249"/>
      <c r="B26" s="257"/>
      <c r="C26" s="235"/>
      <c r="D26" s="302"/>
      <c r="E26" s="302"/>
      <c r="F26" s="302"/>
      <c r="G26" s="303"/>
      <c r="H26" s="254"/>
      <c r="J26" s="299"/>
      <c r="K26" s="299"/>
      <c r="L26" s="299"/>
      <c r="M26" s="299"/>
      <c r="N26" s="300"/>
      <c r="O26" s="299"/>
      <c r="P26" s="301"/>
      <c r="Q26" s="299"/>
      <c r="R26" s="299"/>
    </row>
    <row r="27" spans="1:18" ht="18" thickBot="1">
      <c r="A27" s="249"/>
      <c r="B27" s="304"/>
      <c r="C27" s="292" t="s">
        <v>49</v>
      </c>
      <c r="D27" s="343">
        <f>SUM(D6:D26)</f>
        <v>22919160</v>
      </c>
      <c r="E27" s="343">
        <f>SUM(E6:E26)</f>
        <v>22874486.189999998</v>
      </c>
      <c r="F27" s="406">
        <f>SUM(F6:F26)</f>
        <v>0</v>
      </c>
      <c r="G27" s="305">
        <f>D27-E27-F27</f>
        <v>44673.810000002384</v>
      </c>
      <c r="H27" s="254"/>
      <c r="J27" s="299"/>
      <c r="K27" s="299"/>
      <c r="L27" s="299"/>
      <c r="M27" s="299"/>
      <c r="N27" s="300"/>
      <c r="O27" s="299"/>
      <c r="P27" s="301"/>
      <c r="Q27" s="299"/>
      <c r="R27" s="299"/>
    </row>
    <row r="28" spans="2:18" ht="18" thickTop="1">
      <c r="B28" s="306"/>
      <c r="D28" s="238" t="s">
        <v>472</v>
      </c>
      <c r="J28" s="299"/>
      <c r="K28" s="300"/>
      <c r="L28" s="299"/>
      <c r="M28" s="299"/>
      <c r="N28" s="300"/>
      <c r="O28" s="299"/>
      <c r="P28" s="301"/>
      <c r="Q28" s="299"/>
      <c r="R28" s="299"/>
    </row>
    <row r="29" spans="10:18" ht="17.25">
      <c r="J29" s="299"/>
      <c r="K29" s="299"/>
      <c r="L29" s="299"/>
      <c r="M29" s="299"/>
      <c r="N29" s="307"/>
      <c r="O29" s="299"/>
      <c r="P29" s="299"/>
      <c r="Q29" s="299"/>
      <c r="R29" s="299"/>
    </row>
    <row r="30" spans="10:18" ht="17.25">
      <c r="J30" s="299"/>
      <c r="K30" s="299"/>
      <c r="L30" s="299"/>
      <c r="M30" s="299"/>
      <c r="N30" s="299"/>
      <c r="O30" s="299"/>
      <c r="P30" s="299"/>
      <c r="Q30" s="299"/>
      <c r="R30" s="299"/>
    </row>
    <row r="31" ht="17.25">
      <c r="D31" s="293"/>
    </row>
    <row r="32" ht="17.25">
      <c r="D32" s="293"/>
    </row>
    <row r="33" ht="17.25">
      <c r="D33" s="293"/>
    </row>
    <row r="34" ht="17.25">
      <c r="D34" s="300"/>
    </row>
    <row r="35" ht="17.25">
      <c r="D35" s="300"/>
    </row>
    <row r="37" ht="17.25">
      <c r="D37" s="308"/>
    </row>
  </sheetData>
  <sheetProtection/>
  <printOptions/>
  <pageMargins left="0.27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58">
      <selection activeCell="D63" sqref="D63"/>
    </sheetView>
  </sheetViews>
  <sheetFormatPr defaultColWidth="9.140625" defaultRowHeight="12.75"/>
  <cols>
    <col min="1" max="1" width="8.7109375" style="238" customWidth="1"/>
    <col min="2" max="2" width="8.421875" style="238" customWidth="1"/>
    <col min="3" max="3" width="23.8515625" style="238" customWidth="1"/>
    <col min="4" max="4" width="11.28125" style="238" customWidth="1"/>
    <col min="5" max="5" width="12.28125" style="238" customWidth="1"/>
    <col min="6" max="6" width="9.28125" style="238" customWidth="1"/>
    <col min="7" max="7" width="13.00390625" style="238" customWidth="1"/>
    <col min="8" max="8" width="8.8515625" style="238" customWidth="1"/>
    <col min="9" max="9" width="9.140625" style="238" customWidth="1"/>
    <col min="10" max="10" width="11.28125" style="238" bestFit="1" customWidth="1"/>
    <col min="11" max="11" width="14.28125" style="238" customWidth="1"/>
    <col min="12" max="12" width="10.28125" style="238" bestFit="1" customWidth="1"/>
    <col min="13" max="13" width="9.140625" style="238" customWidth="1"/>
    <col min="14" max="14" width="14.421875" style="238" customWidth="1"/>
    <col min="15" max="15" width="9.140625" style="238" customWidth="1"/>
    <col min="16" max="16" width="12.28125" style="238" customWidth="1"/>
    <col min="17" max="17" width="11.140625" style="238" customWidth="1"/>
    <col min="18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236" t="s">
        <v>790</v>
      </c>
    </row>
    <row r="2" spans="1:8" ht="17.25">
      <c r="A2" s="692" t="s">
        <v>3277</v>
      </c>
      <c r="B2" s="692"/>
      <c r="C2" s="692"/>
      <c r="D2" s="692"/>
      <c r="E2" s="692"/>
      <c r="F2" s="692"/>
      <c r="G2" s="692"/>
      <c r="H2" s="692"/>
    </row>
    <row r="3" spans="1:8" ht="17.25">
      <c r="A3" s="236" t="s">
        <v>32</v>
      </c>
      <c r="B3" s="236"/>
      <c r="C3" s="236"/>
      <c r="D3" s="236"/>
      <c r="E3" s="236"/>
      <c r="F3" s="236"/>
      <c r="G3" s="236" t="s">
        <v>5</v>
      </c>
      <c r="H3" s="236" t="s">
        <v>685</v>
      </c>
    </row>
    <row r="4" spans="1:8" ht="17.2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41" t="s">
        <v>3</v>
      </c>
    </row>
    <row r="5" spans="1:8" ht="17.25">
      <c r="A5" s="244"/>
      <c r="B5" s="244"/>
      <c r="C5" s="245"/>
      <c r="D5" s="246" t="s">
        <v>0</v>
      </c>
      <c r="E5" s="246"/>
      <c r="F5" s="246" t="s">
        <v>100</v>
      </c>
      <c r="G5" s="247"/>
      <c r="H5" s="248" t="s">
        <v>37</v>
      </c>
    </row>
    <row r="6" spans="1:8" ht="17.25">
      <c r="A6" s="294"/>
      <c r="B6" s="250"/>
      <c r="C6" s="235"/>
      <c r="D6" s="297"/>
      <c r="E6" s="297"/>
      <c r="F6" s="253"/>
      <c r="G6" s="252"/>
      <c r="H6" s="291"/>
    </row>
    <row r="7" spans="1:8" ht="17.25">
      <c r="A7" s="294" t="s">
        <v>795</v>
      </c>
      <c r="B7" s="250" t="s">
        <v>796</v>
      </c>
      <c r="C7" s="233" t="s">
        <v>798</v>
      </c>
      <c r="D7" s="295">
        <v>3496500</v>
      </c>
      <c r="E7" s="295"/>
      <c r="F7" s="251"/>
      <c r="G7" s="296">
        <v>3496500</v>
      </c>
      <c r="H7" s="291" t="s">
        <v>51</v>
      </c>
    </row>
    <row r="8" spans="1:8" ht="17.25">
      <c r="A8" s="249" t="s">
        <v>876</v>
      </c>
      <c r="B8" s="249" t="s">
        <v>882</v>
      </c>
      <c r="C8" s="112" t="s">
        <v>878</v>
      </c>
      <c r="D8" s="297"/>
      <c r="E8" s="253">
        <v>1165500</v>
      </c>
      <c r="F8" s="253"/>
      <c r="G8" s="252">
        <f>G7-E8</f>
        <v>2331000</v>
      </c>
      <c r="H8" s="291"/>
    </row>
    <row r="9" spans="1:8" ht="17.25">
      <c r="A9" s="249" t="s">
        <v>981</v>
      </c>
      <c r="B9" s="250" t="s">
        <v>998</v>
      </c>
      <c r="C9" s="112" t="s">
        <v>999</v>
      </c>
      <c r="D9" s="297"/>
      <c r="E9" s="253">
        <v>582750</v>
      </c>
      <c r="F9" s="253"/>
      <c r="G9" s="252">
        <f>G8-E9</f>
        <v>1748250</v>
      </c>
      <c r="H9" s="291"/>
    </row>
    <row r="10" spans="1:8" ht="17.25">
      <c r="A10" s="249" t="s">
        <v>1148</v>
      </c>
      <c r="B10" s="250" t="s">
        <v>1160</v>
      </c>
      <c r="C10" s="112" t="s">
        <v>1161</v>
      </c>
      <c r="D10" s="297"/>
      <c r="E10" s="253">
        <v>551250</v>
      </c>
      <c r="F10" s="253"/>
      <c r="G10" s="252">
        <f>G9-E10</f>
        <v>1197000</v>
      </c>
      <c r="H10" s="291"/>
    </row>
    <row r="11" spans="1:8" ht="17.25">
      <c r="A11" s="294" t="s">
        <v>1368</v>
      </c>
      <c r="B11" s="257" t="s">
        <v>1401</v>
      </c>
      <c r="C11" s="235" t="s">
        <v>1399</v>
      </c>
      <c r="D11" s="297"/>
      <c r="E11" s="253">
        <v>551250</v>
      </c>
      <c r="F11" s="253"/>
      <c r="G11" s="252">
        <f>G10-E11</f>
        <v>645750</v>
      </c>
      <c r="H11" s="291"/>
    </row>
    <row r="12" spans="1:8" ht="17.25">
      <c r="A12" s="249" t="s">
        <v>1528</v>
      </c>
      <c r="B12" s="257" t="s">
        <v>1534</v>
      </c>
      <c r="C12" s="235" t="s">
        <v>1529</v>
      </c>
      <c r="D12" s="297"/>
      <c r="E12" s="253">
        <v>551250</v>
      </c>
      <c r="F12" s="253"/>
      <c r="G12" s="252">
        <f>G11-E12</f>
        <v>94500</v>
      </c>
      <c r="H12" s="291"/>
    </row>
    <row r="13" spans="1:8" ht="17.25">
      <c r="A13" s="342" t="s">
        <v>1796</v>
      </c>
      <c r="B13" s="257" t="s">
        <v>1797</v>
      </c>
      <c r="C13" s="233" t="s">
        <v>1798</v>
      </c>
      <c r="D13" s="297">
        <v>1748250</v>
      </c>
      <c r="E13" s="253"/>
      <c r="F13" s="253"/>
      <c r="G13" s="252">
        <f>G12+D13</f>
        <v>1842750</v>
      </c>
      <c r="H13" s="291"/>
    </row>
    <row r="14" spans="1:8" ht="17.25">
      <c r="A14" s="342" t="s">
        <v>1942</v>
      </c>
      <c r="B14" s="257" t="s">
        <v>1978</v>
      </c>
      <c r="C14" s="235" t="s">
        <v>1977</v>
      </c>
      <c r="D14" s="297"/>
      <c r="E14" s="253">
        <v>1134000</v>
      </c>
      <c r="F14" s="253"/>
      <c r="G14" s="252">
        <f>G13-E14</f>
        <v>708750</v>
      </c>
      <c r="H14" s="291"/>
    </row>
    <row r="15" spans="1:8" ht="17.25">
      <c r="A15" s="249" t="s">
        <v>2203</v>
      </c>
      <c r="B15" s="250" t="s">
        <v>2221</v>
      </c>
      <c r="C15" s="235" t="s">
        <v>2217</v>
      </c>
      <c r="D15" s="297"/>
      <c r="E15" s="253">
        <v>582750</v>
      </c>
      <c r="F15" s="253"/>
      <c r="G15" s="252">
        <f>G14-E15</f>
        <v>126000</v>
      </c>
      <c r="H15" s="291"/>
    </row>
    <row r="16" spans="1:8" ht="17.25">
      <c r="A16" s="342" t="s">
        <v>2417</v>
      </c>
      <c r="B16" s="257" t="s">
        <v>2426</v>
      </c>
      <c r="C16" s="233" t="s">
        <v>2425</v>
      </c>
      <c r="D16" s="297">
        <v>1622250</v>
      </c>
      <c r="E16" s="253"/>
      <c r="F16" s="253"/>
      <c r="G16" s="252">
        <f>G15+D16</f>
        <v>1748250</v>
      </c>
      <c r="H16" s="291"/>
    </row>
    <row r="17" spans="1:8" ht="17.25">
      <c r="A17" s="342" t="s">
        <v>2612</v>
      </c>
      <c r="B17" s="257" t="s">
        <v>2953</v>
      </c>
      <c r="C17" s="235" t="s">
        <v>2498</v>
      </c>
      <c r="D17" s="297"/>
      <c r="E17" s="253">
        <v>582750</v>
      </c>
      <c r="F17" s="253"/>
      <c r="G17" s="252">
        <f>G16-E17</f>
        <v>1165500</v>
      </c>
      <c r="H17" s="291"/>
    </row>
    <row r="18" spans="1:8" ht="17.25">
      <c r="A18" s="249" t="s">
        <v>2857</v>
      </c>
      <c r="B18" s="250" t="s">
        <v>2952</v>
      </c>
      <c r="C18" s="235" t="s">
        <v>2944</v>
      </c>
      <c r="D18" s="297"/>
      <c r="E18" s="253">
        <v>582750</v>
      </c>
      <c r="F18" s="253"/>
      <c r="G18" s="252">
        <f>G17-E18</f>
        <v>582750</v>
      </c>
      <c r="H18" s="291"/>
    </row>
    <row r="19" spans="1:8" ht="17.25">
      <c r="A19" s="249" t="s">
        <v>3271</v>
      </c>
      <c r="B19" s="250" t="s">
        <v>3284</v>
      </c>
      <c r="C19" s="235" t="s">
        <v>3276</v>
      </c>
      <c r="D19" s="297"/>
      <c r="E19" s="253">
        <v>582750</v>
      </c>
      <c r="F19" s="253"/>
      <c r="G19" s="252">
        <f>G18-E19</f>
        <v>0</v>
      </c>
      <c r="H19" s="291"/>
    </row>
    <row r="20" spans="1:8" ht="17.25">
      <c r="A20" s="249"/>
      <c r="B20" s="250"/>
      <c r="C20" s="235"/>
      <c r="D20" s="297"/>
      <c r="E20" s="253"/>
      <c r="F20" s="253"/>
      <c r="G20" s="252"/>
      <c r="H20" s="291"/>
    </row>
    <row r="21" spans="1:8" ht="17.25">
      <c r="A21" s="294" t="s">
        <v>795</v>
      </c>
      <c r="B21" s="250" t="s">
        <v>797</v>
      </c>
      <c r="C21" s="233" t="s">
        <v>799</v>
      </c>
      <c r="D21" s="295">
        <v>699300</v>
      </c>
      <c r="E21" s="297"/>
      <c r="F21" s="253"/>
      <c r="G21" s="252">
        <v>699300</v>
      </c>
      <c r="H21" s="291" t="s">
        <v>51</v>
      </c>
    </row>
    <row r="22" spans="1:8" ht="17.25">
      <c r="A22" s="294" t="s">
        <v>827</v>
      </c>
      <c r="B22" s="257" t="s">
        <v>862</v>
      </c>
      <c r="C22" s="235" t="s">
        <v>851</v>
      </c>
      <c r="D22" s="297"/>
      <c r="E22" s="297">
        <v>116550</v>
      </c>
      <c r="F22" s="253"/>
      <c r="G22" s="252">
        <f aca="true" t="shared" si="0" ref="G22:G27">G21-E22</f>
        <v>582750</v>
      </c>
      <c r="H22" s="291"/>
    </row>
    <row r="23" spans="1:8" ht="17.25">
      <c r="A23" s="294" t="s">
        <v>876</v>
      </c>
      <c r="B23" s="257" t="s">
        <v>881</v>
      </c>
      <c r="C23" s="235" t="s">
        <v>880</v>
      </c>
      <c r="D23" s="297"/>
      <c r="E23" s="297">
        <v>116550</v>
      </c>
      <c r="F23" s="253"/>
      <c r="G23" s="252">
        <f t="shared" si="0"/>
        <v>466200</v>
      </c>
      <c r="H23" s="291"/>
    </row>
    <row r="24" spans="1:8" ht="17.25">
      <c r="A24" s="294" t="s">
        <v>981</v>
      </c>
      <c r="B24" s="257" t="s">
        <v>998</v>
      </c>
      <c r="C24" s="235" t="s">
        <v>985</v>
      </c>
      <c r="D24" s="297"/>
      <c r="E24" s="297">
        <v>116550</v>
      </c>
      <c r="F24" s="415"/>
      <c r="G24" s="252">
        <f t="shared" si="0"/>
        <v>349650</v>
      </c>
      <c r="H24" s="291"/>
    </row>
    <row r="25" spans="1:13" ht="17.25">
      <c r="A25" s="294" t="s">
        <v>1148</v>
      </c>
      <c r="B25" s="257" t="s">
        <v>1159</v>
      </c>
      <c r="C25" s="235" t="s">
        <v>1113</v>
      </c>
      <c r="D25" s="297"/>
      <c r="E25" s="297">
        <v>116550</v>
      </c>
      <c r="F25" s="415"/>
      <c r="G25" s="252">
        <f t="shared" si="0"/>
        <v>233100</v>
      </c>
      <c r="H25" s="291"/>
      <c r="K25" s="306"/>
      <c r="L25" s="306"/>
      <c r="M25" s="336"/>
    </row>
    <row r="26" spans="1:8" ht="17.25">
      <c r="A26" s="294" t="s">
        <v>1368</v>
      </c>
      <c r="B26" s="257" t="s">
        <v>1400</v>
      </c>
      <c r="C26" s="235" t="s">
        <v>1399</v>
      </c>
      <c r="D26" s="297"/>
      <c r="E26" s="297">
        <v>116550</v>
      </c>
      <c r="F26" s="415"/>
      <c r="G26" s="252">
        <f t="shared" si="0"/>
        <v>116550</v>
      </c>
      <c r="H26" s="291"/>
    </row>
    <row r="27" spans="1:8" ht="17.25">
      <c r="A27" s="249" t="s">
        <v>1528</v>
      </c>
      <c r="B27" s="257" t="s">
        <v>1533</v>
      </c>
      <c r="C27" s="235" t="s">
        <v>1529</v>
      </c>
      <c r="D27" s="297"/>
      <c r="E27" s="297">
        <v>116550</v>
      </c>
      <c r="F27" s="415"/>
      <c r="G27" s="252">
        <f t="shared" si="0"/>
        <v>0</v>
      </c>
      <c r="H27" s="291"/>
    </row>
    <row r="28" spans="1:8" ht="17.25">
      <c r="A28" s="249" t="s">
        <v>1749</v>
      </c>
      <c r="B28" s="257" t="s">
        <v>1751</v>
      </c>
      <c r="C28" s="233" t="s">
        <v>1752</v>
      </c>
      <c r="D28" s="297">
        <v>699300</v>
      </c>
      <c r="E28" s="297"/>
      <c r="F28" s="415"/>
      <c r="G28" s="252">
        <v>699300</v>
      </c>
      <c r="H28" s="291"/>
    </row>
    <row r="29" spans="1:8" ht="17.25">
      <c r="A29" s="249" t="s">
        <v>1781</v>
      </c>
      <c r="B29" s="250" t="s">
        <v>1823</v>
      </c>
      <c r="C29" s="235" t="s">
        <v>1811</v>
      </c>
      <c r="D29" s="297"/>
      <c r="E29" s="297">
        <v>116550</v>
      </c>
      <c r="F29" s="415"/>
      <c r="G29" s="252">
        <f aca="true" t="shared" si="1" ref="G29:G34">G28-E29</f>
        <v>582750</v>
      </c>
      <c r="H29" s="291"/>
    </row>
    <row r="30" spans="1:8" ht="17.25">
      <c r="A30" s="249" t="s">
        <v>1942</v>
      </c>
      <c r="B30" s="250" t="s">
        <v>1945</v>
      </c>
      <c r="C30" s="235" t="s">
        <v>1940</v>
      </c>
      <c r="D30" s="297"/>
      <c r="E30" s="297">
        <v>116550</v>
      </c>
      <c r="F30" s="415"/>
      <c r="G30" s="252">
        <f t="shared" si="1"/>
        <v>466200</v>
      </c>
      <c r="H30" s="291"/>
    </row>
    <row r="31" spans="1:8" ht="17.25">
      <c r="A31" s="249" t="s">
        <v>2203</v>
      </c>
      <c r="B31" s="250" t="s">
        <v>2216</v>
      </c>
      <c r="C31" s="235" t="s">
        <v>2217</v>
      </c>
      <c r="D31" s="297"/>
      <c r="E31" s="297">
        <v>116550</v>
      </c>
      <c r="F31" s="415"/>
      <c r="G31" s="252">
        <f t="shared" si="1"/>
        <v>349650</v>
      </c>
      <c r="H31" s="291"/>
    </row>
    <row r="32" spans="1:8" ht="17.25">
      <c r="A32" s="249" t="s">
        <v>2494</v>
      </c>
      <c r="B32" s="250" t="s">
        <v>2497</v>
      </c>
      <c r="C32" s="235" t="s">
        <v>2498</v>
      </c>
      <c r="D32" s="297"/>
      <c r="E32" s="297">
        <v>116550</v>
      </c>
      <c r="F32" s="415"/>
      <c r="G32" s="252">
        <f t="shared" si="1"/>
        <v>233100</v>
      </c>
      <c r="H32" s="291"/>
    </row>
    <row r="33" spans="1:8" ht="17.25">
      <c r="A33" s="249" t="s">
        <v>2857</v>
      </c>
      <c r="B33" s="250" t="s">
        <v>2943</v>
      </c>
      <c r="C33" s="235" t="s">
        <v>2944</v>
      </c>
      <c r="D33" s="297"/>
      <c r="E33" s="297">
        <v>116550</v>
      </c>
      <c r="F33" s="415"/>
      <c r="G33" s="252">
        <f t="shared" si="1"/>
        <v>116550</v>
      </c>
      <c r="H33" s="291"/>
    </row>
    <row r="34" spans="1:8" ht="17.25">
      <c r="A34" s="249" t="s">
        <v>3271</v>
      </c>
      <c r="B34" s="250" t="s">
        <v>3278</v>
      </c>
      <c r="C34" s="235" t="s">
        <v>3276</v>
      </c>
      <c r="D34" s="297"/>
      <c r="E34" s="297">
        <v>116550</v>
      </c>
      <c r="F34" s="415"/>
      <c r="G34" s="252">
        <f t="shared" si="1"/>
        <v>0</v>
      </c>
      <c r="H34" s="291"/>
    </row>
    <row r="35" spans="1:16" ht="17.25">
      <c r="A35" s="249"/>
      <c r="B35" s="250"/>
      <c r="C35" s="112"/>
      <c r="D35" s="297"/>
      <c r="E35" s="253"/>
      <c r="F35" s="253"/>
      <c r="G35" s="252"/>
      <c r="H35" s="254"/>
      <c r="P35" s="298"/>
    </row>
    <row r="36" spans="1:16" ht="17.25">
      <c r="A36" s="294" t="s">
        <v>691</v>
      </c>
      <c r="B36" s="250" t="s">
        <v>692</v>
      </c>
      <c r="C36" s="233" t="s">
        <v>802</v>
      </c>
      <c r="D36" s="295">
        <v>2381400</v>
      </c>
      <c r="E36" s="295"/>
      <c r="F36" s="251"/>
      <c r="G36" s="296">
        <v>2381400</v>
      </c>
      <c r="H36" s="291" t="s">
        <v>51</v>
      </c>
      <c r="P36" s="298"/>
    </row>
    <row r="37" spans="1:16" ht="17.25">
      <c r="A37" s="249" t="s">
        <v>876</v>
      </c>
      <c r="B37" s="249" t="s">
        <v>883</v>
      </c>
      <c r="C37" s="112" t="s">
        <v>878</v>
      </c>
      <c r="D37" s="295"/>
      <c r="E37" s="349">
        <v>793800</v>
      </c>
      <c r="F37" s="251"/>
      <c r="G37" s="310">
        <f>G36-E37</f>
        <v>1587600</v>
      </c>
      <c r="H37" s="254"/>
      <c r="P37" s="298"/>
    </row>
    <row r="38" spans="1:16" ht="17.25">
      <c r="A38" s="249" t="s">
        <v>981</v>
      </c>
      <c r="B38" s="257" t="s">
        <v>1000</v>
      </c>
      <c r="C38" s="235" t="s">
        <v>985</v>
      </c>
      <c r="D38" s="295"/>
      <c r="E38" s="349">
        <v>396900</v>
      </c>
      <c r="F38" s="251"/>
      <c r="G38" s="310">
        <f>G37-E38</f>
        <v>1190700</v>
      </c>
      <c r="H38" s="311"/>
      <c r="P38" s="298"/>
    </row>
    <row r="39" spans="1:16" ht="17.25">
      <c r="A39" s="249" t="s">
        <v>1148</v>
      </c>
      <c r="B39" s="257" t="s">
        <v>1162</v>
      </c>
      <c r="C39" s="235" t="s">
        <v>1113</v>
      </c>
      <c r="D39" s="295"/>
      <c r="E39" s="349">
        <v>396900</v>
      </c>
      <c r="F39" s="251"/>
      <c r="G39" s="310">
        <f>G38-E39</f>
        <v>793800</v>
      </c>
      <c r="H39" s="311"/>
      <c r="P39" s="298"/>
    </row>
    <row r="40" spans="1:16" ht="17.25">
      <c r="A40" s="294" t="s">
        <v>1368</v>
      </c>
      <c r="B40" s="257" t="s">
        <v>1402</v>
      </c>
      <c r="C40" s="235" t="s">
        <v>1399</v>
      </c>
      <c r="D40" s="295"/>
      <c r="E40" s="349">
        <v>396900</v>
      </c>
      <c r="F40" s="251"/>
      <c r="G40" s="310">
        <f>G39-E40</f>
        <v>396900</v>
      </c>
      <c r="H40" s="311"/>
      <c r="P40" s="298"/>
    </row>
    <row r="41" spans="1:16" ht="17.25">
      <c r="A41" s="249" t="s">
        <v>1528</v>
      </c>
      <c r="B41" s="257" t="s">
        <v>1535</v>
      </c>
      <c r="C41" s="235" t="s">
        <v>1529</v>
      </c>
      <c r="D41" s="295"/>
      <c r="E41" s="349">
        <v>396900</v>
      </c>
      <c r="F41" s="251"/>
      <c r="G41" s="310">
        <f>G40-E41</f>
        <v>0</v>
      </c>
      <c r="H41" s="311"/>
      <c r="P41" s="298"/>
    </row>
    <row r="42" spans="1:16" ht="17.25">
      <c r="A42" s="249" t="s">
        <v>1570</v>
      </c>
      <c r="B42" s="257" t="s">
        <v>1580</v>
      </c>
      <c r="C42" s="233" t="s">
        <v>1581</v>
      </c>
      <c r="D42" s="295">
        <v>2381400</v>
      </c>
      <c r="E42" s="349"/>
      <c r="F42" s="251"/>
      <c r="G42" s="310">
        <f>G41+D42</f>
        <v>2381400</v>
      </c>
      <c r="H42" s="311"/>
      <c r="P42" s="298"/>
    </row>
    <row r="43" spans="1:16" ht="17.25">
      <c r="A43" s="249" t="s">
        <v>1891</v>
      </c>
      <c r="B43" s="257" t="s">
        <v>716</v>
      </c>
      <c r="C43" s="235" t="s">
        <v>1811</v>
      </c>
      <c r="D43" s="295"/>
      <c r="E43" s="349">
        <v>391860</v>
      </c>
      <c r="F43" s="251"/>
      <c r="G43" s="310">
        <f aca="true" t="shared" si="2" ref="G43:G48">G42-E43</f>
        <v>1989540</v>
      </c>
      <c r="H43" s="311"/>
      <c r="P43" s="298"/>
    </row>
    <row r="44" spans="1:16" ht="17.25">
      <c r="A44" s="249" t="s">
        <v>1942</v>
      </c>
      <c r="B44" s="250" t="s">
        <v>1948</v>
      </c>
      <c r="C44" s="235" t="s">
        <v>1940</v>
      </c>
      <c r="D44" s="295"/>
      <c r="E44" s="349">
        <v>396900</v>
      </c>
      <c r="F44" s="251"/>
      <c r="G44" s="310">
        <f t="shared" si="2"/>
        <v>1592640</v>
      </c>
      <c r="H44" s="311"/>
      <c r="P44" s="298"/>
    </row>
    <row r="45" spans="1:16" ht="17.25">
      <c r="A45" s="249" t="s">
        <v>2203</v>
      </c>
      <c r="B45" s="250" t="s">
        <v>2219</v>
      </c>
      <c r="C45" s="235" t="s">
        <v>2217</v>
      </c>
      <c r="D45" s="295"/>
      <c r="E45" s="349">
        <v>396900</v>
      </c>
      <c r="F45" s="251"/>
      <c r="G45" s="310">
        <f t="shared" si="2"/>
        <v>1195740</v>
      </c>
      <c r="H45" s="311"/>
      <c r="P45" s="298"/>
    </row>
    <row r="46" spans="1:16" ht="17.25">
      <c r="A46" s="249" t="s">
        <v>2494</v>
      </c>
      <c r="B46" s="250" t="s">
        <v>2500</v>
      </c>
      <c r="C46" s="235" t="s">
        <v>2498</v>
      </c>
      <c r="D46" s="295"/>
      <c r="E46" s="349">
        <v>396900</v>
      </c>
      <c r="F46" s="251"/>
      <c r="G46" s="310">
        <f t="shared" si="2"/>
        <v>798840</v>
      </c>
      <c r="H46" s="311"/>
      <c r="P46" s="298"/>
    </row>
    <row r="47" spans="1:16" ht="17.25">
      <c r="A47" s="249" t="s">
        <v>2857</v>
      </c>
      <c r="B47" s="250" t="s">
        <v>2945</v>
      </c>
      <c r="C47" s="235" t="s">
        <v>2944</v>
      </c>
      <c r="D47" s="295"/>
      <c r="E47" s="349">
        <v>396900</v>
      </c>
      <c r="F47" s="251"/>
      <c r="G47" s="310">
        <f t="shared" si="2"/>
        <v>401940</v>
      </c>
      <c r="H47" s="311"/>
      <c r="P47" s="298"/>
    </row>
    <row r="48" spans="1:16" ht="17.25">
      <c r="A48" s="249" t="s">
        <v>3271</v>
      </c>
      <c r="B48" s="250" t="s">
        <v>3280</v>
      </c>
      <c r="C48" s="235" t="s">
        <v>3276</v>
      </c>
      <c r="D48" s="295"/>
      <c r="E48" s="349">
        <v>396900</v>
      </c>
      <c r="F48" s="251"/>
      <c r="G48" s="310">
        <f t="shared" si="2"/>
        <v>5040</v>
      </c>
      <c r="H48" s="311"/>
      <c r="P48" s="298"/>
    </row>
    <row r="49" spans="1:16" ht="17.25">
      <c r="A49" s="249"/>
      <c r="B49" s="250"/>
      <c r="C49" s="235"/>
      <c r="D49" s="295"/>
      <c r="E49" s="349"/>
      <c r="F49" s="251"/>
      <c r="G49" s="310"/>
      <c r="H49" s="311"/>
      <c r="P49" s="298"/>
    </row>
    <row r="50" spans="1:16" ht="17.25">
      <c r="A50" s="294" t="s">
        <v>786</v>
      </c>
      <c r="B50" s="250" t="s">
        <v>800</v>
      </c>
      <c r="C50" s="233" t="s">
        <v>801</v>
      </c>
      <c r="D50" s="295">
        <v>8032500</v>
      </c>
      <c r="E50" s="349"/>
      <c r="F50" s="251"/>
      <c r="G50" s="310">
        <v>8032500</v>
      </c>
      <c r="H50" s="291" t="s">
        <v>51</v>
      </c>
      <c r="P50" s="298"/>
    </row>
    <row r="51" spans="1:16" ht="17.25">
      <c r="A51" s="249" t="s">
        <v>876</v>
      </c>
      <c r="B51" s="249" t="s">
        <v>886</v>
      </c>
      <c r="C51" s="112" t="s">
        <v>878</v>
      </c>
      <c r="D51" s="295"/>
      <c r="E51" s="349">
        <v>2662833</v>
      </c>
      <c r="F51" s="251"/>
      <c r="G51" s="310">
        <f aca="true" t="shared" si="3" ref="G51:G56">G50-E51</f>
        <v>5369667</v>
      </c>
      <c r="H51" s="254"/>
      <c r="P51" s="298"/>
    </row>
    <row r="52" spans="1:16" ht="17.25">
      <c r="A52" s="249" t="s">
        <v>981</v>
      </c>
      <c r="B52" s="257" t="s">
        <v>1002</v>
      </c>
      <c r="C52" s="235" t="s">
        <v>985</v>
      </c>
      <c r="D52" s="295"/>
      <c r="E52" s="349">
        <v>1327572.84</v>
      </c>
      <c r="F52" s="251"/>
      <c r="G52" s="310">
        <f t="shared" si="3"/>
        <v>4042094.16</v>
      </c>
      <c r="H52" s="254"/>
      <c r="P52" s="298"/>
    </row>
    <row r="53" spans="1:16" ht="17.25">
      <c r="A53" s="249" t="s">
        <v>1148</v>
      </c>
      <c r="B53" s="257" t="s">
        <v>1165</v>
      </c>
      <c r="C53" s="235" t="s">
        <v>1113</v>
      </c>
      <c r="D53" s="295"/>
      <c r="E53" s="349">
        <v>1338750</v>
      </c>
      <c r="F53" s="251"/>
      <c r="G53" s="310">
        <f t="shared" si="3"/>
        <v>2703344.16</v>
      </c>
      <c r="H53" s="254"/>
      <c r="P53" s="298"/>
    </row>
    <row r="54" spans="1:16" ht="17.25">
      <c r="A54" s="294" t="s">
        <v>1368</v>
      </c>
      <c r="B54" s="257" t="s">
        <v>1405</v>
      </c>
      <c r="C54" s="235" t="s">
        <v>1399</v>
      </c>
      <c r="D54" s="295"/>
      <c r="E54" s="349">
        <v>1338750</v>
      </c>
      <c r="F54" s="251"/>
      <c r="G54" s="310">
        <f t="shared" si="3"/>
        <v>1364594.1600000001</v>
      </c>
      <c r="H54" s="254"/>
      <c r="P54" s="298"/>
    </row>
    <row r="55" spans="1:16" ht="17.25">
      <c r="A55" s="249" t="s">
        <v>1528</v>
      </c>
      <c r="B55" s="257" t="s">
        <v>1527</v>
      </c>
      <c r="C55" s="235" t="s">
        <v>1529</v>
      </c>
      <c r="D55" s="295"/>
      <c r="E55" s="349">
        <v>1338750</v>
      </c>
      <c r="F55" s="251"/>
      <c r="G55" s="310">
        <f t="shared" si="3"/>
        <v>25844.16000000015</v>
      </c>
      <c r="H55" s="254"/>
      <c r="P55" s="298"/>
    </row>
    <row r="56" spans="1:16" ht="17.25">
      <c r="A56" s="249" t="s">
        <v>1530</v>
      </c>
      <c r="B56" s="257"/>
      <c r="C56" s="235" t="s">
        <v>1531</v>
      </c>
      <c r="D56" s="295"/>
      <c r="E56" s="349">
        <v>-7621.06</v>
      </c>
      <c r="F56" s="251"/>
      <c r="G56" s="310">
        <f t="shared" si="3"/>
        <v>33465.22000000015</v>
      </c>
      <c r="H56" s="254" t="s">
        <v>1527</v>
      </c>
      <c r="P56" s="298"/>
    </row>
    <row r="57" spans="1:16" ht="17.25">
      <c r="A57" s="249" t="s">
        <v>1570</v>
      </c>
      <c r="B57" s="257" t="s">
        <v>1580</v>
      </c>
      <c r="C57" s="233" t="s">
        <v>1581</v>
      </c>
      <c r="D57" s="295">
        <v>8032500</v>
      </c>
      <c r="E57" s="349"/>
      <c r="F57" s="251"/>
      <c r="G57" s="310">
        <f>G56+D57</f>
        <v>8065965.22</v>
      </c>
      <c r="H57" s="254"/>
      <c r="P57" s="298"/>
    </row>
    <row r="58" spans="1:16" ht="17.25">
      <c r="A58" s="249" t="s">
        <v>1891</v>
      </c>
      <c r="B58" s="257" t="s">
        <v>1892</v>
      </c>
      <c r="C58" s="235" t="s">
        <v>1811</v>
      </c>
      <c r="D58" s="295"/>
      <c r="E58" s="349">
        <v>1320900</v>
      </c>
      <c r="F58" s="251"/>
      <c r="G58" s="310">
        <f aca="true" t="shared" si="4" ref="G58:G64">G57-E58</f>
        <v>6745065.22</v>
      </c>
      <c r="H58" s="254"/>
      <c r="P58" s="298"/>
    </row>
    <row r="59" spans="1:16" ht="17.25">
      <c r="A59" s="249"/>
      <c r="B59" s="250" t="s">
        <v>3728</v>
      </c>
      <c r="C59" s="235" t="s">
        <v>1245</v>
      </c>
      <c r="D59" s="295"/>
      <c r="E59" s="349">
        <v>9095.67</v>
      </c>
      <c r="F59" s="251"/>
      <c r="G59" s="310">
        <f t="shared" si="4"/>
        <v>6735969.55</v>
      </c>
      <c r="H59" s="254"/>
      <c r="K59" s="486" t="s">
        <v>3729</v>
      </c>
      <c r="P59" s="298"/>
    </row>
    <row r="60" spans="1:16" ht="17.25">
      <c r="A60" s="249" t="s">
        <v>1942</v>
      </c>
      <c r="B60" s="250" t="s">
        <v>1947</v>
      </c>
      <c r="C60" s="235" t="s">
        <v>1940</v>
      </c>
      <c r="D60" s="295"/>
      <c r="E60" s="349">
        <v>1293024.61</v>
      </c>
      <c r="F60" s="251"/>
      <c r="G60" s="310">
        <f t="shared" si="4"/>
        <v>5442944.9399999995</v>
      </c>
      <c r="H60" s="254"/>
      <c r="P60" s="298"/>
    </row>
    <row r="61" spans="1:16" ht="17.25">
      <c r="A61" s="249" t="s">
        <v>2203</v>
      </c>
      <c r="B61" s="250" t="s">
        <v>737</v>
      </c>
      <c r="C61" s="235" t="s">
        <v>2217</v>
      </c>
      <c r="D61" s="295"/>
      <c r="E61" s="349">
        <v>1291500</v>
      </c>
      <c r="F61" s="251"/>
      <c r="G61" s="310">
        <f t="shared" si="4"/>
        <v>4151444.9399999995</v>
      </c>
      <c r="H61" s="254"/>
      <c r="P61" s="298"/>
    </row>
    <row r="62" spans="1:16" ht="17.25">
      <c r="A62" s="249" t="s">
        <v>2494</v>
      </c>
      <c r="B62" s="250" t="s">
        <v>2507</v>
      </c>
      <c r="C62" s="235" t="s">
        <v>2498</v>
      </c>
      <c r="D62" s="295"/>
      <c r="E62" s="349">
        <v>1295116.09</v>
      </c>
      <c r="F62" s="251"/>
      <c r="G62" s="310">
        <f t="shared" si="4"/>
        <v>2856328.8499999996</v>
      </c>
      <c r="H62" s="254"/>
      <c r="P62" s="298"/>
    </row>
    <row r="63" spans="1:16" ht="17.25">
      <c r="A63" s="249" t="s">
        <v>2857</v>
      </c>
      <c r="B63" s="250" t="s">
        <v>2949</v>
      </c>
      <c r="C63" s="235" t="s">
        <v>2944</v>
      </c>
      <c r="D63" s="295"/>
      <c r="E63" s="349">
        <v>1306741.15</v>
      </c>
      <c r="F63" s="251"/>
      <c r="G63" s="310">
        <f t="shared" si="4"/>
        <v>1549587.6999999997</v>
      </c>
      <c r="H63" s="254"/>
      <c r="P63" s="298"/>
    </row>
    <row r="64" spans="1:16" ht="17.25">
      <c r="A64" s="249" t="s">
        <v>3271</v>
      </c>
      <c r="B64" s="250" t="s">
        <v>3282</v>
      </c>
      <c r="C64" s="235" t="s">
        <v>3276</v>
      </c>
      <c r="D64" s="295"/>
      <c r="E64" s="349">
        <v>1338750</v>
      </c>
      <c r="F64" s="251"/>
      <c r="G64" s="310">
        <f t="shared" si="4"/>
        <v>210837.69999999972</v>
      </c>
      <c r="H64" s="254"/>
      <c r="P64" s="298"/>
    </row>
    <row r="65" spans="1:16" ht="17.25">
      <c r="A65" s="249"/>
      <c r="B65" s="250"/>
      <c r="C65" s="235"/>
      <c r="D65" s="295"/>
      <c r="E65" s="349"/>
      <c r="F65" s="251"/>
      <c r="G65" s="310"/>
      <c r="H65" s="254"/>
      <c r="P65" s="298"/>
    </row>
    <row r="66" spans="1:16" ht="17.25">
      <c r="A66" s="294" t="s">
        <v>865</v>
      </c>
      <c r="B66" s="250" t="s">
        <v>866</v>
      </c>
      <c r="C66" s="233" t="s">
        <v>867</v>
      </c>
      <c r="D66" s="295">
        <v>1732500</v>
      </c>
      <c r="E66" s="349"/>
      <c r="F66" s="251"/>
      <c r="G66" s="310">
        <v>1732500</v>
      </c>
      <c r="H66" s="291" t="s">
        <v>51</v>
      </c>
      <c r="P66" s="298"/>
    </row>
    <row r="67" spans="1:16" ht="17.25">
      <c r="A67" s="249" t="s">
        <v>868</v>
      </c>
      <c r="B67" s="250" t="s">
        <v>912</v>
      </c>
      <c r="C67" s="112" t="s">
        <v>911</v>
      </c>
      <c r="D67" s="295"/>
      <c r="E67" s="349">
        <v>677250</v>
      </c>
      <c r="F67" s="295"/>
      <c r="G67" s="310">
        <f>G66-E67</f>
        <v>1055250</v>
      </c>
      <c r="H67" s="254"/>
      <c r="P67" s="298"/>
    </row>
    <row r="68" spans="1:16" ht="17.25">
      <c r="A68" s="249" t="s">
        <v>981</v>
      </c>
      <c r="B68" s="257" t="s">
        <v>1005</v>
      </c>
      <c r="C68" s="235" t="s">
        <v>1006</v>
      </c>
      <c r="D68" s="295"/>
      <c r="E68" s="349">
        <v>346500</v>
      </c>
      <c r="F68" s="251"/>
      <c r="G68" s="310">
        <f>G67-E68</f>
        <v>708750</v>
      </c>
      <c r="H68" s="254"/>
      <c r="P68" s="298"/>
    </row>
    <row r="69" spans="1:16" ht="17.25">
      <c r="A69" s="249" t="s">
        <v>1148</v>
      </c>
      <c r="B69" s="257" t="s">
        <v>1167</v>
      </c>
      <c r="C69" s="235" t="s">
        <v>1168</v>
      </c>
      <c r="D69" s="295"/>
      <c r="E69" s="349">
        <v>315000</v>
      </c>
      <c r="F69" s="251"/>
      <c r="G69" s="310">
        <f>G68-E69</f>
        <v>393750</v>
      </c>
      <c r="H69" s="254"/>
      <c r="P69" s="298"/>
    </row>
    <row r="70" spans="1:16" ht="17.25">
      <c r="A70" s="294" t="s">
        <v>1368</v>
      </c>
      <c r="B70" s="257" t="s">
        <v>1407</v>
      </c>
      <c r="C70" s="235" t="s">
        <v>1399</v>
      </c>
      <c r="D70" s="295"/>
      <c r="E70" s="349">
        <v>303749.71</v>
      </c>
      <c r="F70" s="251"/>
      <c r="G70" s="310">
        <f>G69-E70</f>
        <v>90000.28999999998</v>
      </c>
      <c r="H70" s="254"/>
      <c r="P70" s="298"/>
    </row>
    <row r="71" spans="1:16" ht="17.25">
      <c r="A71" s="294" t="s">
        <v>1438</v>
      </c>
      <c r="B71" s="250" t="s">
        <v>1439</v>
      </c>
      <c r="C71" s="233" t="s">
        <v>1440</v>
      </c>
      <c r="D71" s="295">
        <v>693000</v>
      </c>
      <c r="E71" s="349"/>
      <c r="F71" s="251"/>
      <c r="G71" s="310">
        <f>G70+D71</f>
        <v>783000.29</v>
      </c>
      <c r="H71" s="254"/>
      <c r="P71" s="298"/>
    </row>
    <row r="72" spans="1:16" ht="17.25">
      <c r="A72" s="249" t="s">
        <v>1528</v>
      </c>
      <c r="B72" s="257" t="s">
        <v>1537</v>
      </c>
      <c r="C72" s="235" t="s">
        <v>1529</v>
      </c>
      <c r="D72" s="295"/>
      <c r="E72" s="349">
        <v>351925.04</v>
      </c>
      <c r="F72" s="251"/>
      <c r="G72" s="310">
        <f>G71-E72</f>
        <v>431075.25000000006</v>
      </c>
      <c r="H72" s="254"/>
      <c r="P72" s="298"/>
    </row>
    <row r="73" spans="1:16" ht="17.25">
      <c r="A73" s="294" t="s">
        <v>1781</v>
      </c>
      <c r="B73" s="257" t="s">
        <v>1821</v>
      </c>
      <c r="C73" s="235" t="s">
        <v>1811</v>
      </c>
      <c r="D73" s="295"/>
      <c r="E73" s="349">
        <v>330750</v>
      </c>
      <c r="F73" s="251"/>
      <c r="G73" s="310">
        <f>G72-E73</f>
        <v>100325.25000000006</v>
      </c>
      <c r="H73" s="254"/>
      <c r="P73" s="298"/>
    </row>
    <row r="74" spans="1:16" ht="17.25">
      <c r="A74" s="294" t="s">
        <v>1853</v>
      </c>
      <c r="B74" s="257" t="s">
        <v>1854</v>
      </c>
      <c r="C74" s="233" t="s">
        <v>1855</v>
      </c>
      <c r="D74" s="295">
        <v>1732500</v>
      </c>
      <c r="E74" s="349"/>
      <c r="F74" s="251"/>
      <c r="G74" s="310">
        <f>G73+D74</f>
        <v>1832825.25</v>
      </c>
      <c r="H74" s="311"/>
      <c r="P74" s="298"/>
    </row>
    <row r="75" spans="1:16" ht="17.25">
      <c r="A75" s="294" t="s">
        <v>1891</v>
      </c>
      <c r="B75" s="257" t="s">
        <v>1890</v>
      </c>
      <c r="C75" s="235" t="s">
        <v>1889</v>
      </c>
      <c r="D75" s="295"/>
      <c r="E75" s="349">
        <v>21846.45</v>
      </c>
      <c r="F75" s="251"/>
      <c r="G75" s="310">
        <f aca="true" t="shared" si="5" ref="G75:G80">G74-E75</f>
        <v>1810978.8</v>
      </c>
      <c r="H75" s="311"/>
      <c r="P75" s="298"/>
    </row>
    <row r="76" spans="1:16" ht="17.25">
      <c r="A76" s="249" t="s">
        <v>1942</v>
      </c>
      <c r="B76" s="250" t="s">
        <v>1946</v>
      </c>
      <c r="C76" s="235" t="s">
        <v>1940</v>
      </c>
      <c r="D76" s="295"/>
      <c r="E76" s="349">
        <v>346500</v>
      </c>
      <c r="F76" s="251"/>
      <c r="G76" s="310">
        <f t="shared" si="5"/>
        <v>1464478.8</v>
      </c>
      <c r="H76" s="311"/>
      <c r="P76" s="298"/>
    </row>
    <row r="77" spans="1:16" ht="17.25">
      <c r="A77" s="249" t="s">
        <v>2203</v>
      </c>
      <c r="B77" s="250" t="s">
        <v>2220</v>
      </c>
      <c r="C77" s="235" t="s">
        <v>2217</v>
      </c>
      <c r="D77" s="295"/>
      <c r="E77" s="349">
        <v>346500</v>
      </c>
      <c r="F77" s="251"/>
      <c r="G77" s="310">
        <f t="shared" si="5"/>
        <v>1117978.8</v>
      </c>
      <c r="H77" s="311"/>
      <c r="P77" s="298"/>
    </row>
    <row r="78" spans="1:16" ht="17.25">
      <c r="A78" s="249" t="s">
        <v>2494</v>
      </c>
      <c r="B78" s="250" t="s">
        <v>2504</v>
      </c>
      <c r="C78" s="235" t="s">
        <v>2498</v>
      </c>
      <c r="D78" s="251"/>
      <c r="E78" s="349">
        <v>346500</v>
      </c>
      <c r="F78" s="251"/>
      <c r="G78" s="310">
        <f t="shared" si="5"/>
        <v>771478.8</v>
      </c>
      <c r="H78" s="311"/>
      <c r="P78" s="298"/>
    </row>
    <row r="79" spans="1:16" ht="17.25">
      <c r="A79" s="249" t="s">
        <v>2857</v>
      </c>
      <c r="B79" s="250" t="s">
        <v>2946</v>
      </c>
      <c r="C79" s="235" t="s">
        <v>2944</v>
      </c>
      <c r="D79" s="295"/>
      <c r="E79" s="349">
        <v>346500</v>
      </c>
      <c r="F79" s="251"/>
      <c r="G79" s="310">
        <f t="shared" si="5"/>
        <v>424978.80000000005</v>
      </c>
      <c r="H79" s="311"/>
      <c r="P79" s="298"/>
    </row>
    <row r="80" spans="1:16" ht="17.25">
      <c r="A80" s="249" t="s">
        <v>3271</v>
      </c>
      <c r="B80" s="250" t="s">
        <v>3281</v>
      </c>
      <c r="C80" s="235" t="s">
        <v>3276</v>
      </c>
      <c r="D80" s="587"/>
      <c r="E80" s="349">
        <v>346500</v>
      </c>
      <c r="F80" s="302"/>
      <c r="G80" s="310">
        <f t="shared" si="5"/>
        <v>78478.80000000005</v>
      </c>
      <c r="H80" s="311"/>
      <c r="P80" s="298"/>
    </row>
    <row r="81" spans="1:18" ht="17.25">
      <c r="A81" s="249"/>
      <c r="B81" s="250"/>
      <c r="C81" s="235"/>
      <c r="D81" s="302"/>
      <c r="E81" s="512"/>
      <c r="F81" s="302"/>
      <c r="G81" s="513"/>
      <c r="H81" s="311"/>
      <c r="J81" s="299"/>
      <c r="K81" s="299"/>
      <c r="L81" s="299"/>
      <c r="M81" s="299"/>
      <c r="N81" s="300"/>
      <c r="O81" s="299"/>
      <c r="P81" s="301"/>
      <c r="Q81" s="299"/>
      <c r="R81" s="299"/>
    </row>
    <row r="82" spans="1:18" ht="18" thickBot="1">
      <c r="A82" s="249"/>
      <c r="B82" s="304"/>
      <c r="C82" s="292" t="s">
        <v>49</v>
      </c>
      <c r="D82" s="406">
        <f>SUM(D6:D81)</f>
        <v>33251400</v>
      </c>
      <c r="E82" s="305">
        <f>SUM(E6:E81)</f>
        <v>32957043.5</v>
      </c>
      <c r="F82" s="331">
        <f>SUM(F6:F81)</f>
        <v>0</v>
      </c>
      <c r="G82" s="305">
        <f>D82-E82-F82</f>
        <v>294356.5</v>
      </c>
      <c r="H82" s="254"/>
      <c r="J82" s="299"/>
      <c r="K82" s="299"/>
      <c r="L82" s="299"/>
      <c r="M82" s="299"/>
      <c r="N82" s="300"/>
      <c r="O82" s="299"/>
      <c r="P82" s="301"/>
      <c r="Q82" s="299"/>
      <c r="R82" s="299"/>
    </row>
    <row r="83" spans="2:18" ht="18" thickTop="1">
      <c r="B83" s="306"/>
      <c r="J83" s="299"/>
      <c r="K83" s="300"/>
      <c r="L83" s="299"/>
      <c r="M83" s="299"/>
      <c r="N83" s="300"/>
      <c r="O83" s="299"/>
      <c r="P83" s="301"/>
      <c r="Q83" s="299"/>
      <c r="R83" s="299"/>
    </row>
    <row r="84" spans="10:18" ht="17.25">
      <c r="J84" s="299"/>
      <c r="K84" s="299"/>
      <c r="L84" s="299"/>
      <c r="M84" s="299"/>
      <c r="N84" s="307"/>
      <c r="O84" s="299"/>
      <c r="P84" s="299"/>
      <c r="Q84" s="299"/>
      <c r="R84" s="299"/>
    </row>
    <row r="85" spans="10:18" ht="17.25">
      <c r="J85" s="299"/>
      <c r="K85" s="299"/>
      <c r="L85" s="299"/>
      <c r="M85" s="299"/>
      <c r="N85" s="299"/>
      <c r="O85" s="299"/>
      <c r="P85" s="299"/>
      <c r="Q85" s="299"/>
      <c r="R85" s="299"/>
    </row>
    <row r="86" ht="17.25">
      <c r="D86" s="293"/>
    </row>
    <row r="87" ht="17.25">
      <c r="D87" s="293"/>
    </row>
    <row r="88" ht="17.25">
      <c r="D88" s="293"/>
    </row>
    <row r="89" ht="17.25">
      <c r="D89" s="300"/>
    </row>
    <row r="90" ht="17.25">
      <c r="D90" s="300"/>
    </row>
    <row r="92" ht="17.25">
      <c r="D92" s="308"/>
    </row>
  </sheetData>
  <sheetProtection/>
  <mergeCells count="2">
    <mergeCell ref="A1:G1"/>
    <mergeCell ref="A2:H2"/>
  </mergeCells>
  <printOptions/>
  <pageMargins left="0.55" right="0.15" top="0.14" bottom="0.14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8.7109375" style="238" customWidth="1"/>
    <col min="2" max="2" width="8.421875" style="238" customWidth="1"/>
    <col min="3" max="3" width="26.421875" style="238" customWidth="1"/>
    <col min="4" max="4" width="11.7109375" style="238" customWidth="1"/>
    <col min="5" max="5" width="12.28125" style="238" customWidth="1"/>
    <col min="6" max="6" width="9.140625" style="238" customWidth="1"/>
    <col min="7" max="7" width="11.8515625" style="238" customWidth="1"/>
    <col min="8" max="8" width="9.28125" style="238" customWidth="1"/>
    <col min="9" max="9" width="9.140625" style="238" customWidth="1"/>
    <col min="10" max="10" width="11.28125" style="238" bestFit="1" customWidth="1"/>
    <col min="11" max="11" width="11.421875" style="238" bestFit="1" customWidth="1"/>
    <col min="12" max="12" width="10.28125" style="238" bestFit="1" customWidth="1"/>
    <col min="13" max="13" width="9.140625" style="238" customWidth="1"/>
    <col min="14" max="14" width="14.421875" style="238" customWidth="1"/>
    <col min="15" max="15" width="9.140625" style="238" customWidth="1"/>
    <col min="16" max="16" width="12.28125" style="238" customWidth="1"/>
    <col min="17" max="17" width="11.140625" style="238" customWidth="1"/>
    <col min="18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236" t="s">
        <v>688</v>
      </c>
    </row>
    <row r="2" spans="1:8" ht="17.25">
      <c r="A2" s="692" t="s">
        <v>3643</v>
      </c>
      <c r="B2" s="692"/>
      <c r="C2" s="692"/>
      <c r="D2" s="692"/>
      <c r="E2" s="692"/>
      <c r="F2" s="692"/>
      <c r="G2" s="692"/>
      <c r="H2" s="692"/>
    </row>
    <row r="3" spans="1:8" ht="17.25">
      <c r="A3" s="236" t="s">
        <v>32</v>
      </c>
      <c r="B3" s="236"/>
      <c r="C3" s="236"/>
      <c r="D3" s="236"/>
      <c r="E3" s="236"/>
      <c r="F3" s="236"/>
      <c r="G3" s="236" t="s">
        <v>5</v>
      </c>
      <c r="H3" s="236" t="s">
        <v>685</v>
      </c>
    </row>
    <row r="4" spans="1:8" ht="17.2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64" t="s">
        <v>3</v>
      </c>
    </row>
    <row r="5" spans="1:8" ht="17.25">
      <c r="A5" s="244"/>
      <c r="B5" s="244"/>
      <c r="C5" s="245"/>
      <c r="D5" s="246" t="s">
        <v>0</v>
      </c>
      <c r="E5" s="246"/>
      <c r="F5" s="246" t="s">
        <v>100</v>
      </c>
      <c r="G5" s="247"/>
      <c r="H5" s="267" t="s">
        <v>37</v>
      </c>
    </row>
    <row r="6" spans="1:8" ht="17.25">
      <c r="A6" s="249" t="s">
        <v>827</v>
      </c>
      <c r="B6" s="257" t="s">
        <v>828</v>
      </c>
      <c r="C6" s="233" t="s">
        <v>725</v>
      </c>
      <c r="D6" s="295">
        <v>226800</v>
      </c>
      <c r="E6" s="295"/>
      <c r="F6" s="251"/>
      <c r="G6" s="296">
        <v>226800</v>
      </c>
      <c r="H6" s="405" t="s">
        <v>51</v>
      </c>
    </row>
    <row r="7" spans="1:8" ht="17.25">
      <c r="A7" s="249" t="s">
        <v>876</v>
      </c>
      <c r="B7" s="250" t="s">
        <v>879</v>
      </c>
      <c r="C7" s="112" t="s">
        <v>878</v>
      </c>
      <c r="D7" s="297"/>
      <c r="E7" s="253">
        <v>75600</v>
      </c>
      <c r="F7" s="253"/>
      <c r="G7" s="252">
        <f>G6-E7</f>
        <v>151200</v>
      </c>
      <c r="H7" s="291"/>
    </row>
    <row r="8" spans="1:8" ht="17.25">
      <c r="A8" s="249" t="s">
        <v>981</v>
      </c>
      <c r="B8" s="250" t="s">
        <v>996</v>
      </c>
      <c r="C8" s="112" t="s">
        <v>997</v>
      </c>
      <c r="D8" s="297"/>
      <c r="E8" s="297">
        <v>37800</v>
      </c>
      <c r="F8" s="253"/>
      <c r="G8" s="252">
        <f>G7-E8</f>
        <v>113400</v>
      </c>
      <c r="H8" s="291"/>
    </row>
    <row r="9" spans="1:8" ht="17.25">
      <c r="A9" s="249" t="s">
        <v>1148</v>
      </c>
      <c r="B9" s="250" t="s">
        <v>1158</v>
      </c>
      <c r="C9" s="112" t="s">
        <v>1157</v>
      </c>
      <c r="D9" s="297"/>
      <c r="E9" s="297">
        <v>37800</v>
      </c>
      <c r="F9" s="253"/>
      <c r="G9" s="252">
        <f>G8-E9</f>
        <v>75600</v>
      </c>
      <c r="H9" s="291"/>
    </row>
    <row r="10" spans="1:8" ht="17.25">
      <c r="A10" s="249" t="s">
        <v>1368</v>
      </c>
      <c r="B10" s="250" t="s">
        <v>1398</v>
      </c>
      <c r="C10" s="112" t="s">
        <v>1399</v>
      </c>
      <c r="D10" s="297"/>
      <c r="E10" s="297">
        <v>37800</v>
      </c>
      <c r="F10" s="253"/>
      <c r="G10" s="252">
        <f>G9-E10</f>
        <v>37800</v>
      </c>
      <c r="H10" s="291"/>
    </row>
    <row r="11" spans="1:8" ht="17.25">
      <c r="A11" s="249" t="s">
        <v>1528</v>
      </c>
      <c r="B11" s="257" t="s">
        <v>1532</v>
      </c>
      <c r="C11" s="235" t="s">
        <v>1529</v>
      </c>
      <c r="D11" s="297"/>
      <c r="E11" s="297">
        <v>37800</v>
      </c>
      <c r="F11" s="253"/>
      <c r="G11" s="252">
        <f>G10-E11</f>
        <v>0</v>
      </c>
      <c r="H11" s="291"/>
    </row>
    <row r="12" spans="1:8" ht="17.25">
      <c r="A12" s="249" t="s">
        <v>1749</v>
      </c>
      <c r="B12" s="257" t="s">
        <v>1579</v>
      </c>
      <c r="C12" s="233" t="s">
        <v>1750</v>
      </c>
      <c r="D12" s="297">
        <v>226800</v>
      </c>
      <c r="E12" s="309"/>
      <c r="F12" s="253"/>
      <c r="G12" s="252">
        <v>226800</v>
      </c>
      <c r="H12" s="291"/>
    </row>
    <row r="13" spans="1:8" ht="17.25">
      <c r="A13" s="249" t="s">
        <v>1781</v>
      </c>
      <c r="B13" s="250" t="s">
        <v>1822</v>
      </c>
      <c r="C13" s="235" t="s">
        <v>1811</v>
      </c>
      <c r="D13" s="297"/>
      <c r="E13" s="309">
        <v>37800</v>
      </c>
      <c r="F13" s="253"/>
      <c r="G13" s="252">
        <f aca="true" t="shared" si="0" ref="G13:G18">G12-E13</f>
        <v>189000</v>
      </c>
      <c r="H13" s="291"/>
    </row>
    <row r="14" spans="1:8" ht="17.25">
      <c r="A14" s="249" t="s">
        <v>1942</v>
      </c>
      <c r="B14" s="250" t="s">
        <v>1941</v>
      </c>
      <c r="C14" s="235" t="s">
        <v>1940</v>
      </c>
      <c r="D14" s="297"/>
      <c r="E14" s="309">
        <v>37800</v>
      </c>
      <c r="F14" s="253"/>
      <c r="G14" s="252">
        <f t="shared" si="0"/>
        <v>151200</v>
      </c>
      <c r="H14" s="291"/>
    </row>
    <row r="15" spans="1:8" ht="17.25">
      <c r="A15" s="249" t="s">
        <v>2203</v>
      </c>
      <c r="B15" s="250" t="s">
        <v>2218</v>
      </c>
      <c r="C15" s="235" t="s">
        <v>2217</v>
      </c>
      <c r="D15" s="297"/>
      <c r="E15" s="309">
        <v>37800</v>
      </c>
      <c r="F15" s="253"/>
      <c r="G15" s="252">
        <f t="shared" si="0"/>
        <v>113400</v>
      </c>
      <c r="H15" s="291"/>
    </row>
    <row r="16" spans="1:8" ht="17.25">
      <c r="A16" s="249" t="s">
        <v>2494</v>
      </c>
      <c r="B16" s="250" t="s">
        <v>2499</v>
      </c>
      <c r="C16" s="235" t="s">
        <v>2498</v>
      </c>
      <c r="D16" s="297"/>
      <c r="E16" s="309">
        <v>37800</v>
      </c>
      <c r="F16" s="253"/>
      <c r="G16" s="252">
        <f t="shared" si="0"/>
        <v>75600</v>
      </c>
      <c r="H16" s="291"/>
    </row>
    <row r="17" spans="1:8" ht="17.25">
      <c r="A17" s="249" t="s">
        <v>2857</v>
      </c>
      <c r="B17" s="250" t="s">
        <v>2943</v>
      </c>
      <c r="C17" s="235" t="s">
        <v>2944</v>
      </c>
      <c r="D17" s="297"/>
      <c r="E17" s="309">
        <v>37800</v>
      </c>
      <c r="F17" s="253"/>
      <c r="G17" s="252">
        <f t="shared" si="0"/>
        <v>37800</v>
      </c>
      <c r="H17" s="291"/>
    </row>
    <row r="18" spans="1:8" ht="17.25">
      <c r="A18" s="249" t="s">
        <v>3271</v>
      </c>
      <c r="B18" s="250" t="s">
        <v>3279</v>
      </c>
      <c r="C18" s="235" t="s">
        <v>3276</v>
      </c>
      <c r="D18" s="297"/>
      <c r="E18" s="309">
        <v>37800</v>
      </c>
      <c r="F18" s="253"/>
      <c r="G18" s="252">
        <f t="shared" si="0"/>
        <v>0</v>
      </c>
      <c r="H18" s="291"/>
    </row>
    <row r="19" spans="1:8" ht="17.25">
      <c r="A19" s="249"/>
      <c r="B19" s="250"/>
      <c r="C19" s="235"/>
      <c r="D19" s="297"/>
      <c r="E19" s="309"/>
      <c r="F19" s="253"/>
      <c r="G19" s="252"/>
      <c r="H19" s="291"/>
    </row>
    <row r="20" spans="1:8" ht="17.25">
      <c r="A20" s="294" t="s">
        <v>868</v>
      </c>
      <c r="B20" s="250" t="s">
        <v>829</v>
      </c>
      <c r="C20" s="233" t="s">
        <v>726</v>
      </c>
      <c r="D20" s="295">
        <v>1871100</v>
      </c>
      <c r="E20" s="295"/>
      <c r="F20" s="251"/>
      <c r="G20" s="296">
        <v>1871100</v>
      </c>
      <c r="H20" s="291" t="s">
        <v>51</v>
      </c>
    </row>
    <row r="21" spans="1:8" ht="17.25">
      <c r="A21" s="249" t="s">
        <v>919</v>
      </c>
      <c r="B21" s="250" t="s">
        <v>922</v>
      </c>
      <c r="C21" s="112" t="s">
        <v>878</v>
      </c>
      <c r="D21" s="297"/>
      <c r="E21" s="253">
        <v>618517.52</v>
      </c>
      <c r="F21" s="253"/>
      <c r="G21" s="252">
        <f>G20-E21</f>
        <v>1252582.48</v>
      </c>
      <c r="H21" s="291"/>
    </row>
    <row r="22" spans="1:16" ht="17.25">
      <c r="A22" s="249" t="s">
        <v>981</v>
      </c>
      <c r="B22" s="250" t="s">
        <v>1007</v>
      </c>
      <c r="C22" s="112" t="s">
        <v>985</v>
      </c>
      <c r="D22" s="297"/>
      <c r="E22" s="253">
        <v>311850</v>
      </c>
      <c r="F22" s="253"/>
      <c r="G22" s="252">
        <f>G21-E22</f>
        <v>940732.48</v>
      </c>
      <c r="H22" s="254"/>
      <c r="P22" s="298"/>
    </row>
    <row r="23" spans="1:18" ht="17.25">
      <c r="A23" s="249" t="s">
        <v>1148</v>
      </c>
      <c r="B23" s="250" t="s">
        <v>1169</v>
      </c>
      <c r="C23" s="112" t="s">
        <v>1113</v>
      </c>
      <c r="D23" s="251"/>
      <c r="E23" s="253">
        <v>309106.1</v>
      </c>
      <c r="F23" s="251"/>
      <c r="G23" s="252">
        <f>G22-E23</f>
        <v>631626.38</v>
      </c>
      <c r="H23" s="254"/>
      <c r="J23" s="299"/>
      <c r="K23" s="299"/>
      <c r="L23" s="299"/>
      <c r="M23" s="299"/>
      <c r="N23" s="300"/>
      <c r="O23" s="299"/>
      <c r="P23" s="301"/>
      <c r="Q23" s="299"/>
      <c r="R23" s="299"/>
    </row>
    <row r="24" spans="1:18" ht="17.25">
      <c r="A24" s="294" t="s">
        <v>1368</v>
      </c>
      <c r="B24" s="257" t="s">
        <v>1408</v>
      </c>
      <c r="C24" s="235" t="s">
        <v>1399</v>
      </c>
      <c r="D24" s="251"/>
      <c r="E24" s="251">
        <v>311850</v>
      </c>
      <c r="F24" s="251"/>
      <c r="G24" s="252">
        <f>G23-E24</f>
        <v>319776.38</v>
      </c>
      <c r="H24" s="254"/>
      <c r="J24" s="299"/>
      <c r="K24" s="299"/>
      <c r="L24" s="299"/>
      <c r="M24" s="299"/>
      <c r="N24" s="300"/>
      <c r="O24" s="299"/>
      <c r="P24" s="301"/>
      <c r="Q24" s="299"/>
      <c r="R24" s="299"/>
    </row>
    <row r="25" spans="1:18" ht="17.25">
      <c r="A25" s="249" t="s">
        <v>1528</v>
      </c>
      <c r="B25" s="257" t="s">
        <v>1538</v>
      </c>
      <c r="C25" s="235" t="s">
        <v>1529</v>
      </c>
      <c r="D25" s="251"/>
      <c r="E25" s="251">
        <v>311850</v>
      </c>
      <c r="F25" s="251"/>
      <c r="G25" s="252">
        <f>G24-E25</f>
        <v>7926.380000000005</v>
      </c>
      <c r="H25" s="254"/>
      <c r="J25" s="299"/>
      <c r="K25" s="299"/>
      <c r="L25" s="299"/>
      <c r="M25" s="299"/>
      <c r="N25" s="300"/>
      <c r="O25" s="299"/>
      <c r="P25" s="301"/>
      <c r="Q25" s="299"/>
      <c r="R25" s="299"/>
    </row>
    <row r="26" spans="1:18" ht="17.25">
      <c r="A26" s="249" t="s">
        <v>1557</v>
      </c>
      <c r="B26" s="257" t="s">
        <v>1558</v>
      </c>
      <c r="C26" s="233" t="s">
        <v>1559</v>
      </c>
      <c r="D26" s="295">
        <v>1871100</v>
      </c>
      <c r="E26" s="251"/>
      <c r="F26" s="251"/>
      <c r="G26" s="252">
        <f>G25+D26</f>
        <v>1879026.38</v>
      </c>
      <c r="H26" s="254"/>
      <c r="J26" s="299"/>
      <c r="K26" s="299"/>
      <c r="L26" s="299"/>
      <c r="M26" s="299"/>
      <c r="N26" s="300"/>
      <c r="O26" s="299"/>
      <c r="P26" s="301"/>
      <c r="Q26" s="299"/>
      <c r="R26" s="299"/>
    </row>
    <row r="27" spans="1:18" ht="17.25">
      <c r="A27" s="249" t="s">
        <v>1942</v>
      </c>
      <c r="B27" s="257" t="s">
        <v>1943</v>
      </c>
      <c r="C27" s="235" t="s">
        <v>1944</v>
      </c>
      <c r="D27" s="295"/>
      <c r="E27" s="251">
        <v>620550</v>
      </c>
      <c r="F27" s="251"/>
      <c r="G27" s="252">
        <f>G26-E27</f>
        <v>1258476.38</v>
      </c>
      <c r="H27" s="254"/>
      <c r="J27" s="299"/>
      <c r="K27" s="299"/>
      <c r="L27" s="299"/>
      <c r="M27" s="299"/>
      <c r="N27" s="300"/>
      <c r="O27" s="299"/>
      <c r="P27" s="301"/>
      <c r="Q27" s="299"/>
      <c r="R27" s="299"/>
    </row>
    <row r="28" spans="1:18" ht="17.25">
      <c r="A28" s="249" t="s">
        <v>2203</v>
      </c>
      <c r="B28" s="250" t="s">
        <v>754</v>
      </c>
      <c r="C28" s="235" t="s">
        <v>2217</v>
      </c>
      <c r="D28" s="295"/>
      <c r="E28" s="251">
        <v>308700</v>
      </c>
      <c r="F28" s="251"/>
      <c r="G28" s="252">
        <f>G27-E28</f>
        <v>949776.3799999999</v>
      </c>
      <c r="H28" s="254"/>
      <c r="J28" s="299"/>
      <c r="K28" s="299"/>
      <c r="L28" s="299"/>
      <c r="M28" s="299"/>
      <c r="N28" s="300"/>
      <c r="O28" s="299"/>
      <c r="P28" s="301"/>
      <c r="Q28" s="299"/>
      <c r="R28" s="299"/>
    </row>
    <row r="29" spans="1:18" ht="17.25">
      <c r="A29" s="249" t="s">
        <v>2494</v>
      </c>
      <c r="B29" s="250" t="s">
        <v>2508</v>
      </c>
      <c r="C29" s="235" t="s">
        <v>2498</v>
      </c>
      <c r="D29" s="295"/>
      <c r="E29" s="251">
        <v>311850</v>
      </c>
      <c r="F29" s="251"/>
      <c r="G29" s="252">
        <f>G28-E29</f>
        <v>637926.3799999999</v>
      </c>
      <c r="H29" s="254"/>
      <c r="J29" s="299"/>
      <c r="K29" s="299"/>
      <c r="L29" s="299"/>
      <c r="M29" s="299"/>
      <c r="N29" s="300"/>
      <c r="O29" s="299"/>
      <c r="P29" s="301"/>
      <c r="Q29" s="299"/>
      <c r="R29" s="299"/>
    </row>
    <row r="30" spans="1:18" ht="17.25">
      <c r="A30" s="249" t="s">
        <v>2857</v>
      </c>
      <c r="B30" s="250" t="s">
        <v>2950</v>
      </c>
      <c r="C30" s="235" t="s">
        <v>2944</v>
      </c>
      <c r="D30" s="295"/>
      <c r="E30" s="251">
        <v>311850</v>
      </c>
      <c r="F30" s="251"/>
      <c r="G30" s="252">
        <f>G29-E30</f>
        <v>326076.3799999999</v>
      </c>
      <c r="H30" s="254"/>
      <c r="J30" s="299"/>
      <c r="K30" s="299"/>
      <c r="L30" s="299"/>
      <c r="M30" s="299"/>
      <c r="N30" s="300"/>
      <c r="O30" s="299"/>
      <c r="P30" s="301"/>
      <c r="Q30" s="299"/>
      <c r="R30" s="299"/>
    </row>
    <row r="31" spans="1:18" ht="17.25">
      <c r="A31" s="249" t="s">
        <v>3271</v>
      </c>
      <c r="B31" s="250" t="s">
        <v>3283</v>
      </c>
      <c r="C31" s="235" t="s">
        <v>3276</v>
      </c>
      <c r="D31" s="295"/>
      <c r="E31" s="251">
        <v>311850</v>
      </c>
      <c r="F31" s="251"/>
      <c r="G31" s="252">
        <f>G30-E31</f>
        <v>14226.379999999888</v>
      </c>
      <c r="H31" s="254"/>
      <c r="J31" s="299"/>
      <c r="K31" s="299"/>
      <c r="L31" s="299"/>
      <c r="M31" s="299"/>
      <c r="N31" s="300"/>
      <c r="O31" s="299"/>
      <c r="P31" s="301"/>
      <c r="Q31" s="299"/>
      <c r="R31" s="299"/>
    </row>
    <row r="32" spans="1:18" ht="17.25">
      <c r="A32" s="294"/>
      <c r="B32" s="250"/>
      <c r="C32" s="233"/>
      <c r="D32" s="295"/>
      <c r="E32" s="251"/>
      <c r="F32" s="251"/>
      <c r="G32" s="252"/>
      <c r="H32" s="254"/>
      <c r="J32" s="299"/>
      <c r="K32" s="299"/>
      <c r="L32" s="299"/>
      <c r="M32" s="299"/>
      <c r="N32" s="300"/>
      <c r="O32" s="299"/>
      <c r="P32" s="301"/>
      <c r="Q32" s="299"/>
      <c r="R32" s="299"/>
    </row>
    <row r="33" spans="1:18" ht="18" thickBot="1">
      <c r="A33" s="249"/>
      <c r="B33" s="304"/>
      <c r="C33" s="292" t="s">
        <v>6</v>
      </c>
      <c r="D33" s="305">
        <f>SUM(D6:D32)</f>
        <v>4195800</v>
      </c>
      <c r="E33" s="305">
        <f>SUM(E6:E32)</f>
        <v>4181573.62</v>
      </c>
      <c r="F33" s="331">
        <f>SUM(F6:F32)</f>
        <v>0</v>
      </c>
      <c r="G33" s="305">
        <f>D33-E33-F33</f>
        <v>14226.379999999888</v>
      </c>
      <c r="H33" s="254"/>
      <c r="J33" s="299"/>
      <c r="K33" s="299"/>
      <c r="L33" s="299"/>
      <c r="M33" s="299"/>
      <c r="N33" s="300"/>
      <c r="O33" s="299"/>
      <c r="P33" s="301"/>
      <c r="Q33" s="299"/>
      <c r="R33" s="299"/>
    </row>
    <row r="34" spans="2:18" ht="18" thickTop="1">
      <c r="B34" s="306"/>
      <c r="J34" s="299"/>
      <c r="K34" s="300"/>
      <c r="L34" s="299"/>
      <c r="M34" s="299"/>
      <c r="N34" s="300"/>
      <c r="O34" s="299"/>
      <c r="P34" s="301"/>
      <c r="Q34" s="299"/>
      <c r="R34" s="299"/>
    </row>
    <row r="35" spans="10:18" ht="17.25">
      <c r="J35" s="299"/>
      <c r="K35" s="299"/>
      <c r="L35" s="299"/>
      <c r="M35" s="299"/>
      <c r="N35" s="307"/>
      <c r="O35" s="299"/>
      <c r="P35" s="299"/>
      <c r="Q35" s="299"/>
      <c r="R35" s="299"/>
    </row>
    <row r="36" spans="10:18" ht="17.25">
      <c r="J36" s="299"/>
      <c r="K36" s="299"/>
      <c r="L36" s="299"/>
      <c r="M36" s="299"/>
      <c r="N36" s="299"/>
      <c r="O36" s="299"/>
      <c r="P36" s="299"/>
      <c r="Q36" s="299"/>
      <c r="R36" s="299"/>
    </row>
    <row r="37" ht="17.25">
      <c r="D37" s="293"/>
    </row>
    <row r="38" ht="17.25">
      <c r="D38" s="293"/>
    </row>
    <row r="39" ht="17.25">
      <c r="D39" s="293"/>
    </row>
    <row r="40" ht="17.25">
      <c r="D40" s="300"/>
    </row>
    <row r="41" ht="17.25">
      <c r="D41" s="300"/>
    </row>
    <row r="43" ht="17.25">
      <c r="D43" s="308"/>
    </row>
  </sheetData>
  <sheetProtection/>
  <mergeCells count="2">
    <mergeCell ref="A1:G1"/>
    <mergeCell ref="A2:H2"/>
  </mergeCells>
  <printOptions/>
  <pageMargins left="0.56" right="0.15" top="0.14" bottom="0.14" header="0.14" footer="0.1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7109375" style="238" customWidth="1"/>
    <col min="2" max="2" width="8.421875" style="238" customWidth="1"/>
    <col min="3" max="3" width="23.28125" style="238" customWidth="1"/>
    <col min="4" max="4" width="11.7109375" style="238" customWidth="1"/>
    <col min="5" max="5" width="12.28125" style="238" customWidth="1"/>
    <col min="6" max="6" width="8.28125" style="238" customWidth="1"/>
    <col min="7" max="7" width="11.8515625" style="238" customWidth="1"/>
    <col min="8" max="8" width="9.00390625" style="238" customWidth="1"/>
    <col min="9" max="9" width="9.140625" style="238" customWidth="1"/>
    <col min="10" max="10" width="11.28125" style="238" bestFit="1" customWidth="1"/>
    <col min="11" max="11" width="11.421875" style="238" bestFit="1" customWidth="1"/>
    <col min="12" max="12" width="10.28125" style="238" bestFit="1" customWidth="1"/>
    <col min="13" max="13" width="9.140625" style="238" customWidth="1"/>
    <col min="14" max="14" width="14.421875" style="238" customWidth="1"/>
    <col min="15" max="15" width="9.140625" style="238" customWidth="1"/>
    <col min="16" max="16" width="12.28125" style="238" customWidth="1"/>
    <col min="17" max="17" width="11.140625" style="238" customWidth="1"/>
    <col min="18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236" t="s">
        <v>689</v>
      </c>
    </row>
    <row r="2" spans="1:8" ht="17.25">
      <c r="A2" s="692" t="s">
        <v>3857</v>
      </c>
      <c r="B2" s="692"/>
      <c r="C2" s="692"/>
      <c r="D2" s="692"/>
      <c r="E2" s="692"/>
      <c r="F2" s="692"/>
      <c r="G2" s="692"/>
      <c r="H2" s="692"/>
    </row>
    <row r="3" spans="1:8" ht="17.25">
      <c r="A3" s="236" t="s">
        <v>32</v>
      </c>
      <c r="B3" s="236"/>
      <c r="C3" s="236"/>
      <c r="D3" s="236"/>
      <c r="E3" s="236"/>
      <c r="F3" s="236"/>
      <c r="G3" s="236" t="s">
        <v>5</v>
      </c>
      <c r="H3" s="236" t="s">
        <v>685</v>
      </c>
    </row>
    <row r="4" spans="1:8" ht="17.2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64" t="s">
        <v>3</v>
      </c>
    </row>
    <row r="5" spans="1:8" ht="17.25">
      <c r="A5" s="244"/>
      <c r="B5" s="244"/>
      <c r="C5" s="245"/>
      <c r="D5" s="246" t="s">
        <v>0</v>
      </c>
      <c r="E5" s="246"/>
      <c r="F5" s="246" t="s">
        <v>100</v>
      </c>
      <c r="G5" s="247"/>
      <c r="H5" s="267" t="s">
        <v>37</v>
      </c>
    </row>
    <row r="6" spans="1:8" ht="17.25">
      <c r="A6" s="249" t="s">
        <v>827</v>
      </c>
      <c r="B6" s="257" t="s">
        <v>829</v>
      </c>
      <c r="C6" s="233" t="s">
        <v>2081</v>
      </c>
      <c r="D6" s="295">
        <v>2097900</v>
      </c>
      <c r="E6" s="295"/>
      <c r="F6" s="251"/>
      <c r="G6" s="296">
        <v>2097900</v>
      </c>
      <c r="H6" s="405" t="s">
        <v>51</v>
      </c>
    </row>
    <row r="7" spans="1:8" ht="17.25">
      <c r="A7" s="249" t="s">
        <v>868</v>
      </c>
      <c r="B7" s="250" t="s">
        <v>910</v>
      </c>
      <c r="C7" s="112" t="s">
        <v>911</v>
      </c>
      <c r="D7" s="297"/>
      <c r="E7" s="309">
        <v>695835</v>
      </c>
      <c r="F7" s="253"/>
      <c r="G7" s="296">
        <f>G6-E7</f>
        <v>1402065</v>
      </c>
      <c r="H7" s="291"/>
    </row>
    <row r="8" spans="1:8" ht="17.25">
      <c r="A8" s="249" t="s">
        <v>981</v>
      </c>
      <c r="B8" s="250" t="s">
        <v>1004</v>
      </c>
      <c r="C8" s="112" t="s">
        <v>985</v>
      </c>
      <c r="D8" s="297"/>
      <c r="E8" s="309">
        <v>340200</v>
      </c>
      <c r="F8" s="253"/>
      <c r="G8" s="296">
        <f>G7-E8</f>
        <v>1061865</v>
      </c>
      <c r="H8" s="291"/>
    </row>
    <row r="9" spans="1:8" ht="17.25">
      <c r="A9" s="294" t="s">
        <v>1148</v>
      </c>
      <c r="B9" s="250" t="s">
        <v>1166</v>
      </c>
      <c r="C9" s="112" t="s">
        <v>1113</v>
      </c>
      <c r="D9" s="297"/>
      <c r="E9" s="309">
        <v>333798.23</v>
      </c>
      <c r="F9" s="253"/>
      <c r="G9" s="310">
        <f>G8-E9</f>
        <v>728066.77</v>
      </c>
      <c r="H9" s="291"/>
    </row>
    <row r="10" spans="1:8" ht="17.25">
      <c r="A10" s="294" t="s">
        <v>1368</v>
      </c>
      <c r="B10" s="257" t="s">
        <v>1406</v>
      </c>
      <c r="C10" s="235" t="s">
        <v>1399</v>
      </c>
      <c r="D10" s="295"/>
      <c r="E10" s="309">
        <v>331154.43</v>
      </c>
      <c r="F10" s="251"/>
      <c r="G10" s="310">
        <f>G9-E10</f>
        <v>396912.34</v>
      </c>
      <c r="H10" s="291"/>
    </row>
    <row r="11" spans="1:8" ht="17.25">
      <c r="A11" s="249" t="s">
        <v>1528</v>
      </c>
      <c r="B11" s="257" t="s">
        <v>1537</v>
      </c>
      <c r="C11" s="235" t="s">
        <v>1529</v>
      </c>
      <c r="D11" s="297"/>
      <c r="E11" s="309">
        <v>340200</v>
      </c>
      <c r="F11" s="253"/>
      <c r="G11" s="310">
        <f>G10-E11</f>
        <v>56712.340000000026</v>
      </c>
      <c r="H11" s="291"/>
    </row>
    <row r="12" spans="1:16" ht="17.25">
      <c r="A12" s="249" t="s">
        <v>2077</v>
      </c>
      <c r="B12" s="250" t="s">
        <v>2083</v>
      </c>
      <c r="C12" s="233" t="s">
        <v>2082</v>
      </c>
      <c r="D12" s="297">
        <v>1984900</v>
      </c>
      <c r="E12" s="297"/>
      <c r="F12" s="253"/>
      <c r="G12" s="310">
        <f>G11+D12</f>
        <v>2041612.34</v>
      </c>
      <c r="H12" s="254"/>
      <c r="P12" s="298"/>
    </row>
    <row r="13" spans="1:18" ht="17.25">
      <c r="A13" s="249" t="s">
        <v>2149</v>
      </c>
      <c r="B13" s="250" t="s">
        <v>754</v>
      </c>
      <c r="C13" s="112" t="s">
        <v>2150</v>
      </c>
      <c r="D13" s="251"/>
      <c r="E13" s="295">
        <v>661500</v>
      </c>
      <c r="F13" s="251"/>
      <c r="G13" s="252">
        <f>G12-E13</f>
        <v>1380112.34</v>
      </c>
      <c r="H13" s="254"/>
      <c r="J13" s="299"/>
      <c r="K13" s="299"/>
      <c r="L13" s="299"/>
      <c r="M13" s="299"/>
      <c r="N13" s="300"/>
      <c r="O13" s="299"/>
      <c r="P13" s="301"/>
      <c r="Q13" s="299"/>
      <c r="R13" s="299"/>
    </row>
    <row r="14" spans="1:18" ht="17.25">
      <c r="A14" s="249" t="s">
        <v>2203</v>
      </c>
      <c r="B14" s="250" t="s">
        <v>2222</v>
      </c>
      <c r="C14" s="235" t="s">
        <v>2217</v>
      </c>
      <c r="D14" s="251"/>
      <c r="E14" s="349">
        <v>321300</v>
      </c>
      <c r="F14" s="251"/>
      <c r="G14" s="252">
        <f>G13-E14</f>
        <v>1058812.34</v>
      </c>
      <c r="H14" s="254"/>
      <c r="J14" s="299"/>
      <c r="K14" s="299"/>
      <c r="L14" s="299"/>
      <c r="M14" s="299"/>
      <c r="N14" s="300"/>
      <c r="O14" s="299"/>
      <c r="P14" s="301"/>
      <c r="Q14" s="299"/>
      <c r="R14" s="299"/>
    </row>
    <row r="15" spans="1:18" ht="17.25">
      <c r="A15" s="249" t="s">
        <v>2494</v>
      </c>
      <c r="B15" s="250" t="s">
        <v>2508</v>
      </c>
      <c r="C15" s="235" t="s">
        <v>2498</v>
      </c>
      <c r="D15" s="251"/>
      <c r="E15" s="349">
        <v>321300</v>
      </c>
      <c r="F15" s="251"/>
      <c r="G15" s="252">
        <f>G14-E15</f>
        <v>737512.3400000001</v>
      </c>
      <c r="H15" s="311"/>
      <c r="J15" s="299">
        <v>3400</v>
      </c>
      <c r="K15" s="299"/>
      <c r="L15" s="299"/>
      <c r="M15" s="299"/>
      <c r="N15" s="300"/>
      <c r="O15" s="299"/>
      <c r="P15" s="301"/>
      <c r="Q15" s="299"/>
      <c r="R15" s="299"/>
    </row>
    <row r="16" spans="1:18" ht="17.25">
      <c r="A16" s="249" t="s">
        <v>2857</v>
      </c>
      <c r="B16" s="250" t="s">
        <v>2951</v>
      </c>
      <c r="C16" s="235" t="s">
        <v>2944</v>
      </c>
      <c r="D16" s="251"/>
      <c r="E16" s="349">
        <v>321300</v>
      </c>
      <c r="F16" s="251"/>
      <c r="G16" s="252">
        <f>G15-E16</f>
        <v>416212.3400000001</v>
      </c>
      <c r="H16" s="311"/>
      <c r="J16" s="299"/>
      <c r="K16" s="299"/>
      <c r="L16" s="299"/>
      <c r="M16" s="299"/>
      <c r="N16" s="300"/>
      <c r="O16" s="299"/>
      <c r="P16" s="301"/>
      <c r="Q16" s="299"/>
      <c r="R16" s="299"/>
    </row>
    <row r="17" spans="1:18" ht="17.25">
      <c r="A17" s="249" t="s">
        <v>3271</v>
      </c>
      <c r="B17" s="250" t="s">
        <v>3284</v>
      </c>
      <c r="C17" s="235" t="s">
        <v>3276</v>
      </c>
      <c r="D17" s="251"/>
      <c r="E17" s="349">
        <v>321300</v>
      </c>
      <c r="F17" s="251"/>
      <c r="G17" s="252">
        <f>G16-E17</f>
        <v>94912.34000000008</v>
      </c>
      <c r="H17" s="311"/>
      <c r="J17" s="299"/>
      <c r="K17" s="299"/>
      <c r="L17" s="299"/>
      <c r="M17" s="299"/>
      <c r="N17" s="300"/>
      <c r="O17" s="299"/>
      <c r="P17" s="301"/>
      <c r="Q17" s="299"/>
      <c r="R17" s="299"/>
    </row>
    <row r="18" spans="1:18" ht="17.25">
      <c r="A18" s="249"/>
      <c r="B18" s="257"/>
      <c r="C18" s="235"/>
      <c r="D18" s="251"/>
      <c r="E18" s="349"/>
      <c r="F18" s="295"/>
      <c r="G18" s="252"/>
      <c r="H18" s="311"/>
      <c r="J18" s="299"/>
      <c r="K18" s="299"/>
      <c r="L18" s="299"/>
      <c r="M18" s="299"/>
      <c r="N18" s="300"/>
      <c r="O18" s="299"/>
      <c r="P18" s="301"/>
      <c r="Q18" s="299"/>
      <c r="R18" s="299"/>
    </row>
    <row r="19" spans="1:18" ht="17.25">
      <c r="A19" s="249"/>
      <c r="B19" s="257"/>
      <c r="C19" s="235"/>
      <c r="D19" s="302"/>
      <c r="E19" s="302"/>
      <c r="F19" s="302"/>
      <c r="G19" s="303"/>
      <c r="H19" s="311"/>
      <c r="J19" s="299"/>
      <c r="K19" s="299"/>
      <c r="L19" s="299"/>
      <c r="M19" s="299"/>
      <c r="N19" s="300"/>
      <c r="O19" s="299"/>
      <c r="P19" s="301"/>
      <c r="Q19" s="299"/>
      <c r="R19" s="299"/>
    </row>
    <row r="20" spans="1:18" ht="18" thickBot="1">
      <c r="A20" s="249"/>
      <c r="B20" s="304"/>
      <c r="C20" s="292" t="s">
        <v>6</v>
      </c>
      <c r="D20" s="305">
        <f>SUM(D6:D19)</f>
        <v>4082800</v>
      </c>
      <c r="E20" s="305">
        <f>SUM(E6:E19)</f>
        <v>3987887.66</v>
      </c>
      <c r="F20" s="331">
        <f>SUM(F6:F19)</f>
        <v>0</v>
      </c>
      <c r="G20" s="305">
        <f>D20-E20-F20</f>
        <v>94912.33999999985</v>
      </c>
      <c r="H20" s="254"/>
      <c r="J20" s="299"/>
      <c r="K20" s="299"/>
      <c r="L20" s="299"/>
      <c r="M20" s="299"/>
      <c r="N20" s="300"/>
      <c r="O20" s="299"/>
      <c r="P20" s="301"/>
      <c r="Q20" s="299"/>
      <c r="R20" s="299"/>
    </row>
    <row r="21" spans="2:18" ht="18" thickTop="1">
      <c r="B21" s="306"/>
      <c r="G21" s="293"/>
      <c r="J21" s="299"/>
      <c r="K21" s="300"/>
      <c r="L21" s="299"/>
      <c r="M21" s="299"/>
      <c r="N21" s="300"/>
      <c r="O21" s="299"/>
      <c r="P21" s="301"/>
      <c r="Q21" s="299"/>
      <c r="R21" s="299"/>
    </row>
    <row r="22" spans="7:18" ht="17.25">
      <c r="G22" s="293"/>
      <c r="H22" s="325"/>
      <c r="J22" s="299"/>
      <c r="K22" s="299"/>
      <c r="L22" s="299"/>
      <c r="M22" s="299"/>
      <c r="N22" s="307"/>
      <c r="O22" s="299"/>
      <c r="P22" s="299"/>
      <c r="Q22" s="299"/>
      <c r="R22" s="299"/>
    </row>
    <row r="23" spans="7:18" ht="17.25">
      <c r="G23" s="293"/>
      <c r="J23" s="299"/>
      <c r="K23" s="299"/>
      <c r="L23" s="299"/>
      <c r="M23" s="299"/>
      <c r="N23" s="299"/>
      <c r="O23" s="299"/>
      <c r="P23" s="299"/>
      <c r="Q23" s="299"/>
      <c r="R23" s="299"/>
    </row>
    <row r="24" ht="17.25">
      <c r="D24" s="293"/>
    </row>
    <row r="25" ht="17.25">
      <c r="D25" s="293"/>
    </row>
    <row r="26" ht="17.25">
      <c r="D26" s="293"/>
    </row>
    <row r="27" ht="17.25">
      <c r="D27" s="300"/>
    </row>
    <row r="28" ht="17.25">
      <c r="D28" s="300"/>
    </row>
    <row r="30" ht="17.25">
      <c r="D30" s="308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7109375" style="238" customWidth="1"/>
    <col min="2" max="2" width="8.421875" style="238" customWidth="1"/>
    <col min="3" max="3" width="26.421875" style="238" customWidth="1"/>
    <col min="4" max="4" width="11.7109375" style="238" customWidth="1"/>
    <col min="5" max="5" width="12.28125" style="238" customWidth="1"/>
    <col min="6" max="6" width="9.7109375" style="238" customWidth="1"/>
    <col min="7" max="7" width="11.8515625" style="238" customWidth="1"/>
    <col min="8" max="8" width="9.57421875" style="238" customWidth="1"/>
    <col min="9" max="9" width="9.140625" style="238" customWidth="1"/>
    <col min="10" max="10" width="11.28125" style="238" bestFit="1" customWidth="1"/>
    <col min="11" max="11" width="11.421875" style="238" bestFit="1" customWidth="1"/>
    <col min="12" max="12" width="10.28125" style="238" bestFit="1" customWidth="1"/>
    <col min="13" max="13" width="9.140625" style="238" customWidth="1"/>
    <col min="14" max="14" width="14.421875" style="238" customWidth="1"/>
    <col min="15" max="15" width="9.140625" style="238" customWidth="1"/>
    <col min="16" max="16" width="12.28125" style="238" customWidth="1"/>
    <col min="17" max="17" width="11.140625" style="238" customWidth="1"/>
    <col min="18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330" t="s">
        <v>869</v>
      </c>
    </row>
    <row r="2" spans="1:8" ht="17.25">
      <c r="A2" s="692" t="s">
        <v>3803</v>
      </c>
      <c r="B2" s="692"/>
      <c r="C2" s="692"/>
      <c r="D2" s="692"/>
      <c r="E2" s="692"/>
      <c r="F2" s="692"/>
      <c r="G2" s="692"/>
      <c r="H2" s="692"/>
    </row>
    <row r="3" spans="1:8" ht="17.25">
      <c r="A3" s="236" t="s">
        <v>32</v>
      </c>
      <c r="B3" s="236"/>
      <c r="C3" s="236"/>
      <c r="D3" s="236"/>
      <c r="E3" s="236"/>
      <c r="F3" s="236"/>
      <c r="G3" s="236" t="s">
        <v>5</v>
      </c>
      <c r="H3" s="236" t="s">
        <v>694</v>
      </c>
    </row>
    <row r="4" spans="1:8" ht="17.2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64" t="s">
        <v>3</v>
      </c>
    </row>
    <row r="5" spans="1:8" ht="17.25">
      <c r="A5" s="244"/>
      <c r="B5" s="244"/>
      <c r="C5" s="245"/>
      <c r="D5" s="246" t="s">
        <v>0</v>
      </c>
      <c r="E5" s="246"/>
      <c r="F5" s="246" t="s">
        <v>100</v>
      </c>
      <c r="G5" s="247"/>
      <c r="H5" s="267" t="s">
        <v>37</v>
      </c>
    </row>
    <row r="6" spans="1:8" ht="17.25">
      <c r="A6" s="294" t="s">
        <v>1127</v>
      </c>
      <c r="B6" s="250" t="s">
        <v>1128</v>
      </c>
      <c r="C6" s="233" t="s">
        <v>1129</v>
      </c>
      <c r="D6" s="295">
        <v>1955000</v>
      </c>
      <c r="E6" s="295"/>
      <c r="F6" s="251"/>
      <c r="G6" s="296">
        <v>1955000</v>
      </c>
      <c r="H6" s="405" t="s">
        <v>625</v>
      </c>
    </row>
    <row r="7" spans="1:8" ht="17.25">
      <c r="A7" s="294" t="s">
        <v>1441</v>
      </c>
      <c r="B7" s="250" t="s">
        <v>1474</v>
      </c>
      <c r="C7" s="112" t="s">
        <v>1475</v>
      </c>
      <c r="D7" s="297"/>
      <c r="E7" s="297">
        <v>391000</v>
      </c>
      <c r="F7" s="253"/>
      <c r="G7" s="252">
        <f>G6-E7</f>
        <v>1564000</v>
      </c>
      <c r="H7" s="291"/>
    </row>
    <row r="8" spans="1:8" ht="17.25">
      <c r="A8" s="294" t="s">
        <v>1567</v>
      </c>
      <c r="B8" s="250" t="s">
        <v>1773</v>
      </c>
      <c r="C8" s="112" t="s">
        <v>1774</v>
      </c>
      <c r="D8" s="297"/>
      <c r="E8" s="297">
        <v>391000</v>
      </c>
      <c r="F8" s="253"/>
      <c r="G8" s="252">
        <f>G7-E8</f>
        <v>1173000</v>
      </c>
      <c r="H8" s="291"/>
    </row>
    <row r="9" spans="1:8" ht="17.25">
      <c r="A9" s="294" t="s">
        <v>1853</v>
      </c>
      <c r="B9" s="250" t="s">
        <v>1856</v>
      </c>
      <c r="C9" s="233" t="s">
        <v>2890</v>
      </c>
      <c r="D9" s="295">
        <v>1955000</v>
      </c>
      <c r="E9" s="309"/>
      <c r="F9" s="253"/>
      <c r="G9" s="252">
        <f>G8+D9</f>
        <v>3128000</v>
      </c>
      <c r="H9" s="291"/>
    </row>
    <row r="10" spans="1:8" ht="17.25">
      <c r="A10" s="294" t="s">
        <v>2151</v>
      </c>
      <c r="B10" s="250" t="s">
        <v>2161</v>
      </c>
      <c r="C10" s="112" t="s">
        <v>2162</v>
      </c>
      <c r="D10" s="297"/>
      <c r="E10" s="309">
        <v>189194.55</v>
      </c>
      <c r="F10" s="253"/>
      <c r="G10" s="252">
        <f>G9-E10</f>
        <v>2938805.45</v>
      </c>
      <c r="H10" s="291"/>
    </row>
    <row r="11" spans="1:8" ht="17.25">
      <c r="A11" s="294" t="s">
        <v>2378</v>
      </c>
      <c r="B11" s="250" t="s">
        <v>2380</v>
      </c>
      <c r="C11" s="112" t="s">
        <v>2381</v>
      </c>
      <c r="D11" s="297"/>
      <c r="E11" s="309">
        <v>389866.66</v>
      </c>
      <c r="F11" s="253"/>
      <c r="G11" s="252">
        <f>G10-E11</f>
        <v>2548938.79</v>
      </c>
      <c r="H11" s="291"/>
    </row>
    <row r="12" spans="1:16" ht="17.25">
      <c r="A12" s="249" t="s">
        <v>2739</v>
      </c>
      <c r="B12" s="250" t="s">
        <v>2768</v>
      </c>
      <c r="C12" s="112" t="s">
        <v>2769</v>
      </c>
      <c r="D12" s="297"/>
      <c r="E12" s="253">
        <v>382225.76</v>
      </c>
      <c r="F12" s="253"/>
      <c r="G12" s="252">
        <f>G11-E12</f>
        <v>2166713.0300000003</v>
      </c>
      <c r="H12" s="254"/>
      <c r="P12" s="298"/>
    </row>
    <row r="13" spans="1:18" ht="17.25">
      <c r="A13" s="249" t="s">
        <v>3064</v>
      </c>
      <c r="B13" s="250" t="s">
        <v>3174</v>
      </c>
      <c r="C13" s="112" t="s">
        <v>3173</v>
      </c>
      <c r="D13" s="251"/>
      <c r="E13" s="251">
        <v>391000</v>
      </c>
      <c r="F13" s="251"/>
      <c r="G13" s="252">
        <f>G12-E13-F13</f>
        <v>1775713.0300000003</v>
      </c>
      <c r="H13" s="254"/>
      <c r="J13" s="299"/>
      <c r="K13" s="299"/>
      <c r="L13" s="299"/>
      <c r="M13" s="299"/>
      <c r="N13" s="300"/>
      <c r="O13" s="299"/>
      <c r="P13" s="301"/>
      <c r="Q13" s="299"/>
      <c r="R13" s="299"/>
    </row>
    <row r="14" spans="1:18" ht="17.25">
      <c r="A14" s="249" t="s">
        <v>3764</v>
      </c>
      <c r="B14" s="257" t="s">
        <v>3802</v>
      </c>
      <c r="C14" s="112" t="s">
        <v>3801</v>
      </c>
      <c r="D14" s="251"/>
      <c r="E14" s="251">
        <v>391000</v>
      </c>
      <c r="F14" s="251"/>
      <c r="G14" s="252">
        <f>G13-E14-F14</f>
        <v>1384713.0300000003</v>
      </c>
      <c r="H14" s="254"/>
      <c r="J14" s="299"/>
      <c r="K14" s="299"/>
      <c r="L14" s="299"/>
      <c r="M14" s="299"/>
      <c r="N14" s="300"/>
      <c r="O14" s="299"/>
      <c r="P14" s="301"/>
      <c r="Q14" s="299"/>
      <c r="R14" s="299"/>
    </row>
    <row r="15" spans="1:18" ht="17.25">
      <c r="A15" s="249"/>
      <c r="B15" s="257"/>
      <c r="C15" s="408"/>
      <c r="D15" s="251"/>
      <c r="E15" s="251"/>
      <c r="F15" s="251"/>
      <c r="G15" s="252"/>
      <c r="H15" s="254"/>
      <c r="J15" s="299"/>
      <c r="K15" s="299"/>
      <c r="L15" s="299"/>
      <c r="M15" s="299"/>
      <c r="N15" s="300"/>
      <c r="O15" s="299"/>
      <c r="P15" s="301"/>
      <c r="Q15" s="299"/>
      <c r="R15" s="299"/>
    </row>
    <row r="16" spans="1:18" ht="17.25">
      <c r="A16" s="249"/>
      <c r="B16" s="257"/>
      <c r="C16" s="408"/>
      <c r="D16" s="251"/>
      <c r="E16" s="251"/>
      <c r="F16" s="251"/>
      <c r="G16" s="252"/>
      <c r="H16" s="254"/>
      <c r="J16" s="299"/>
      <c r="K16" s="299"/>
      <c r="L16" s="299"/>
      <c r="M16" s="299"/>
      <c r="N16" s="300"/>
      <c r="O16" s="299"/>
      <c r="P16" s="301"/>
      <c r="Q16" s="299"/>
      <c r="R16" s="299"/>
    </row>
    <row r="17" spans="1:18" ht="17.25">
      <c r="A17" s="249"/>
      <c r="B17" s="257"/>
      <c r="C17" s="408"/>
      <c r="D17" s="251"/>
      <c r="E17" s="251"/>
      <c r="F17" s="295"/>
      <c r="G17" s="252"/>
      <c r="H17" s="254"/>
      <c r="J17" s="299"/>
      <c r="K17" s="299"/>
      <c r="L17" s="299"/>
      <c r="M17" s="299"/>
      <c r="N17" s="300"/>
      <c r="O17" s="299"/>
      <c r="P17" s="301"/>
      <c r="Q17" s="299"/>
      <c r="R17" s="299"/>
    </row>
    <row r="18" spans="1:18" ht="17.25">
      <c r="A18" s="249"/>
      <c r="B18" s="257"/>
      <c r="C18" s="235"/>
      <c r="D18" s="302"/>
      <c r="E18" s="302"/>
      <c r="F18" s="302"/>
      <c r="G18" s="303"/>
      <c r="H18" s="311"/>
      <c r="J18" s="299"/>
      <c r="K18" s="299"/>
      <c r="L18" s="299"/>
      <c r="M18" s="299"/>
      <c r="N18" s="300"/>
      <c r="O18" s="299"/>
      <c r="P18" s="301"/>
      <c r="Q18" s="299"/>
      <c r="R18" s="299"/>
    </row>
    <row r="19" spans="1:18" ht="18" thickBot="1">
      <c r="A19" s="249"/>
      <c r="B19" s="304"/>
      <c r="C19" s="292" t="s">
        <v>6</v>
      </c>
      <c r="D19" s="305">
        <f>SUM(D6:D18)</f>
        <v>3910000</v>
      </c>
      <c r="E19" s="305">
        <f>SUM(E6:E18)</f>
        <v>2525286.9699999997</v>
      </c>
      <c r="F19" s="305">
        <f>SUM(F6:F18)</f>
        <v>0</v>
      </c>
      <c r="G19" s="305">
        <f>D19-E19-F19</f>
        <v>1384713.0300000003</v>
      </c>
      <c r="H19" s="324"/>
      <c r="J19" s="299"/>
      <c r="K19" s="299"/>
      <c r="L19" s="299"/>
      <c r="M19" s="299"/>
      <c r="N19" s="300"/>
      <c r="O19" s="299"/>
      <c r="P19" s="301"/>
      <c r="Q19" s="299"/>
      <c r="R19" s="299"/>
    </row>
    <row r="20" spans="2:18" ht="18" thickTop="1">
      <c r="B20" s="306"/>
      <c r="J20" s="299"/>
      <c r="K20" s="300"/>
      <c r="L20" s="299"/>
      <c r="M20" s="299"/>
      <c r="N20" s="300"/>
      <c r="O20" s="299"/>
      <c r="P20" s="301"/>
      <c r="Q20" s="299"/>
      <c r="R20" s="299"/>
    </row>
    <row r="21" spans="5:18" ht="17.25">
      <c r="E21" s="293"/>
      <c r="J21" s="299"/>
      <c r="K21" s="307"/>
      <c r="L21" s="299"/>
      <c r="M21" s="299"/>
      <c r="N21" s="307"/>
      <c r="O21" s="299"/>
      <c r="P21" s="299"/>
      <c r="Q21" s="299"/>
      <c r="R21" s="299"/>
    </row>
    <row r="22" spans="5:18" ht="17.25">
      <c r="E22" s="367"/>
      <c r="J22" s="299"/>
      <c r="K22" s="299"/>
      <c r="L22" s="299"/>
      <c r="M22" s="299"/>
      <c r="N22" s="299"/>
      <c r="O22" s="299"/>
      <c r="P22" s="299"/>
      <c r="Q22" s="299"/>
      <c r="R22" s="299"/>
    </row>
    <row r="23" ht="17.25">
      <c r="D23" s="293"/>
    </row>
    <row r="24" spans="4:5" ht="17.25">
      <c r="D24" s="293"/>
      <c r="E24" s="325"/>
    </row>
    <row r="25" ht="17.25">
      <c r="D25" s="293"/>
    </row>
    <row r="26" ht="17.25">
      <c r="D26" s="300"/>
    </row>
    <row r="27" ht="17.25">
      <c r="D27" s="300"/>
    </row>
    <row r="29" ht="17.25">
      <c r="D29" s="308"/>
    </row>
  </sheetData>
  <sheetProtection/>
  <mergeCells count="2">
    <mergeCell ref="A1:G1"/>
    <mergeCell ref="A2:H2"/>
  </mergeCells>
  <printOptions/>
  <pageMargins left="0.49" right="0.15" top="0.14" bottom="0.14" header="0.14" footer="0.1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7.8515625" style="238" customWidth="1"/>
    <col min="2" max="2" width="8.421875" style="238" customWidth="1"/>
    <col min="3" max="3" width="27.140625" style="238" customWidth="1"/>
    <col min="4" max="4" width="12.00390625" style="238" customWidth="1"/>
    <col min="5" max="5" width="11.8515625" style="238" customWidth="1"/>
    <col min="6" max="6" width="9.00390625" style="238" customWidth="1"/>
    <col min="7" max="7" width="12.8515625" style="238" customWidth="1"/>
    <col min="8" max="8" width="7.57421875" style="238" customWidth="1"/>
    <col min="9" max="9" width="11.7109375" style="238" customWidth="1"/>
    <col min="10" max="10" width="11.28125" style="238" bestFit="1" customWidth="1"/>
    <col min="11" max="11" width="9.57421875" style="238" bestFit="1" customWidth="1"/>
    <col min="12" max="12" width="14.00390625" style="293" bestFit="1" customWidth="1"/>
    <col min="13" max="13" width="14.7109375" style="238" customWidth="1"/>
    <col min="14" max="14" width="14.421875" style="238" customWidth="1"/>
    <col min="15" max="15" width="9.140625" style="238" customWidth="1"/>
    <col min="16" max="16" width="11.57421875" style="238" bestFit="1" customWidth="1"/>
    <col min="17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236" t="s">
        <v>789</v>
      </c>
    </row>
    <row r="2" spans="1:8" ht="17.25">
      <c r="A2" s="692" t="s">
        <v>3803</v>
      </c>
      <c r="B2" s="692"/>
      <c r="C2" s="692"/>
      <c r="D2" s="692"/>
      <c r="E2" s="692"/>
      <c r="F2" s="692"/>
      <c r="G2" s="692"/>
      <c r="H2" s="692"/>
    </row>
    <row r="3" spans="1:8" ht="17.25">
      <c r="A3" s="236" t="s">
        <v>32</v>
      </c>
      <c r="B3" s="236"/>
      <c r="C3" s="236"/>
      <c r="D3" s="236"/>
      <c r="E3" s="236"/>
      <c r="F3" s="236"/>
      <c r="G3" s="236" t="s">
        <v>615</v>
      </c>
      <c r="H3" s="236"/>
    </row>
    <row r="4" spans="1:8" ht="17.25">
      <c r="A4" s="312"/>
      <c r="B4" s="312"/>
      <c r="C4" s="312"/>
      <c r="D4" s="312"/>
      <c r="E4" s="313"/>
      <c r="F4" s="313"/>
      <c r="G4" s="312"/>
      <c r="H4" s="312"/>
    </row>
    <row r="5" spans="1:8" ht="17.25">
      <c r="A5" s="317" t="s">
        <v>34</v>
      </c>
      <c r="B5" s="317" t="s">
        <v>18</v>
      </c>
      <c r="C5" s="314" t="s">
        <v>4</v>
      </c>
      <c r="D5" s="243" t="s">
        <v>33</v>
      </c>
      <c r="E5" s="242" t="s">
        <v>1</v>
      </c>
      <c r="F5" s="242" t="s">
        <v>100</v>
      </c>
      <c r="G5" s="243" t="s">
        <v>2</v>
      </c>
      <c r="H5" s="318" t="s">
        <v>37</v>
      </c>
    </row>
    <row r="6" spans="1:8" ht="17.25">
      <c r="A6" s="244"/>
      <c r="B6" s="244"/>
      <c r="C6" s="245"/>
      <c r="D6" s="247" t="s">
        <v>0</v>
      </c>
      <c r="E6" s="246"/>
      <c r="F6" s="246" t="s">
        <v>99</v>
      </c>
      <c r="G6" s="247"/>
      <c r="H6" s="319"/>
    </row>
    <row r="7" spans="1:8" ht="17.25">
      <c r="A7" s="249" t="s">
        <v>784</v>
      </c>
      <c r="B7" s="250" t="s">
        <v>788</v>
      </c>
      <c r="C7" s="233" t="s">
        <v>719</v>
      </c>
      <c r="D7" s="258">
        <v>559000</v>
      </c>
      <c r="E7" s="253"/>
      <c r="F7" s="253"/>
      <c r="G7" s="252">
        <f>D7-E7-F7</f>
        <v>559000</v>
      </c>
      <c r="H7" s="254" t="s">
        <v>51</v>
      </c>
    </row>
    <row r="8" spans="1:8" ht="17.25">
      <c r="A8" s="249" t="s">
        <v>876</v>
      </c>
      <c r="B8" s="250" t="s">
        <v>885</v>
      </c>
      <c r="C8" s="112" t="s">
        <v>878</v>
      </c>
      <c r="D8" s="258"/>
      <c r="E8" s="253">
        <v>132769</v>
      </c>
      <c r="F8" s="297"/>
      <c r="G8" s="252">
        <f aca="true" t="shared" si="0" ref="G8:G15">G7-E8</f>
        <v>426231</v>
      </c>
      <c r="H8" s="254"/>
    </row>
    <row r="9" spans="1:8" ht="17.25">
      <c r="A9" s="249" t="s">
        <v>981</v>
      </c>
      <c r="B9" s="250" t="s">
        <v>1003</v>
      </c>
      <c r="C9" s="112" t="s">
        <v>985</v>
      </c>
      <c r="D9" s="258"/>
      <c r="E9" s="253">
        <v>67485</v>
      </c>
      <c r="F9" s="297"/>
      <c r="G9" s="252">
        <f t="shared" si="0"/>
        <v>358746</v>
      </c>
      <c r="H9" s="254"/>
    </row>
    <row r="10" spans="1:8" ht="17.25">
      <c r="A10" s="249" t="s">
        <v>1148</v>
      </c>
      <c r="B10" s="250" t="s">
        <v>1164</v>
      </c>
      <c r="C10" s="112" t="s">
        <v>1113</v>
      </c>
      <c r="D10" s="258"/>
      <c r="E10" s="253">
        <v>65881</v>
      </c>
      <c r="F10" s="297"/>
      <c r="G10" s="252">
        <f t="shared" si="0"/>
        <v>292865</v>
      </c>
      <c r="H10" s="254"/>
    </row>
    <row r="11" spans="1:256" ht="17.25">
      <c r="A11" s="249" t="s">
        <v>1188</v>
      </c>
      <c r="B11" s="482">
        <v>100009160</v>
      </c>
      <c r="C11" s="112" t="s">
        <v>1554</v>
      </c>
      <c r="D11" s="250"/>
      <c r="E11" s="253">
        <v>-1349</v>
      </c>
      <c r="F11" s="250"/>
      <c r="G11" s="252">
        <f t="shared" si="0"/>
        <v>294214</v>
      </c>
      <c r="H11" s="250"/>
      <c r="I11" s="481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250">
        <v>10075362</v>
      </c>
      <c r="U11" s="249" t="s">
        <v>1188</v>
      </c>
      <c r="V11" s="250">
        <v>10075362</v>
      </c>
      <c r="W11" s="249" t="s">
        <v>1188</v>
      </c>
      <c r="X11" s="250">
        <v>10075362</v>
      </c>
      <c r="Y11" s="249" t="s">
        <v>1188</v>
      </c>
      <c r="Z11" s="250">
        <v>10075362</v>
      </c>
      <c r="AA11" s="249" t="s">
        <v>1188</v>
      </c>
      <c r="AB11" s="250">
        <v>10075362</v>
      </c>
      <c r="AC11" s="249" t="s">
        <v>1188</v>
      </c>
      <c r="AD11" s="250">
        <v>10075362</v>
      </c>
      <c r="AE11" s="249" t="s">
        <v>1188</v>
      </c>
      <c r="AF11" s="250">
        <v>10075362</v>
      </c>
      <c r="AG11" s="249" t="s">
        <v>1188</v>
      </c>
      <c r="AH11" s="250">
        <v>10075362</v>
      </c>
      <c r="AI11" s="249" t="s">
        <v>1188</v>
      </c>
      <c r="AJ11" s="250">
        <v>10075362</v>
      </c>
      <c r="AK11" s="249" t="s">
        <v>1188</v>
      </c>
      <c r="AL11" s="250">
        <v>10075362</v>
      </c>
      <c r="AM11" s="249" t="s">
        <v>1188</v>
      </c>
      <c r="AN11" s="250">
        <v>10075362</v>
      </c>
      <c r="AO11" s="249" t="s">
        <v>1188</v>
      </c>
      <c r="AP11" s="250">
        <v>10075362</v>
      </c>
      <c r="AQ11" s="249" t="s">
        <v>1188</v>
      </c>
      <c r="AR11" s="250">
        <v>10075362</v>
      </c>
      <c r="AS11" s="249" t="s">
        <v>1188</v>
      </c>
      <c r="AT11" s="250">
        <v>10075362</v>
      </c>
      <c r="AU11" s="249" t="s">
        <v>1188</v>
      </c>
      <c r="AV11" s="250">
        <v>10075362</v>
      </c>
      <c r="AW11" s="249" t="s">
        <v>1188</v>
      </c>
      <c r="AX11" s="250">
        <v>10075362</v>
      </c>
      <c r="AY11" s="249" t="s">
        <v>1188</v>
      </c>
      <c r="AZ11" s="250">
        <v>10075362</v>
      </c>
      <c r="BA11" s="249" t="s">
        <v>1188</v>
      </c>
      <c r="BB11" s="250">
        <v>10075362</v>
      </c>
      <c r="BC11" s="249" t="s">
        <v>1188</v>
      </c>
      <c r="BD11" s="250">
        <v>10075362</v>
      </c>
      <c r="BE11" s="249" t="s">
        <v>1188</v>
      </c>
      <c r="BF11" s="250">
        <v>10075362</v>
      </c>
      <c r="BG11" s="249" t="s">
        <v>1188</v>
      </c>
      <c r="BH11" s="250">
        <v>10075362</v>
      </c>
      <c r="BI11" s="249" t="s">
        <v>1188</v>
      </c>
      <c r="BJ11" s="250">
        <v>10075362</v>
      </c>
      <c r="BK11" s="249" t="s">
        <v>1188</v>
      </c>
      <c r="BL11" s="250">
        <v>10075362</v>
      </c>
      <c r="BM11" s="249" t="s">
        <v>1188</v>
      </c>
      <c r="BN11" s="250">
        <v>10075362</v>
      </c>
      <c r="BO11" s="249" t="s">
        <v>1188</v>
      </c>
      <c r="BP11" s="250">
        <v>10075362</v>
      </c>
      <c r="BQ11" s="249" t="s">
        <v>1188</v>
      </c>
      <c r="BR11" s="250">
        <v>10075362</v>
      </c>
      <c r="BS11" s="249" t="s">
        <v>1188</v>
      </c>
      <c r="BT11" s="250">
        <v>10075362</v>
      </c>
      <c r="BU11" s="249" t="s">
        <v>1188</v>
      </c>
      <c r="BV11" s="250">
        <v>10075362</v>
      </c>
      <c r="BW11" s="249" t="s">
        <v>1188</v>
      </c>
      <c r="BX11" s="250">
        <v>10075362</v>
      </c>
      <c r="BY11" s="249" t="s">
        <v>1188</v>
      </c>
      <c r="BZ11" s="250">
        <v>10075362</v>
      </c>
      <c r="CA11" s="249" t="s">
        <v>1188</v>
      </c>
      <c r="CB11" s="250">
        <v>10075362</v>
      </c>
      <c r="CC11" s="249" t="s">
        <v>1188</v>
      </c>
      <c r="CD11" s="250">
        <v>10075362</v>
      </c>
      <c r="CE11" s="249" t="s">
        <v>1188</v>
      </c>
      <c r="CF11" s="250">
        <v>10075362</v>
      </c>
      <c r="CG11" s="249" t="s">
        <v>1188</v>
      </c>
      <c r="CH11" s="250">
        <v>10075362</v>
      </c>
      <c r="CI11" s="249" t="s">
        <v>1188</v>
      </c>
      <c r="CJ11" s="250">
        <v>10075362</v>
      </c>
      <c r="CK11" s="249" t="s">
        <v>1188</v>
      </c>
      <c r="CL11" s="250">
        <v>10075362</v>
      </c>
      <c r="CM11" s="249" t="s">
        <v>1188</v>
      </c>
      <c r="CN11" s="250">
        <v>10075362</v>
      </c>
      <c r="CO11" s="249" t="s">
        <v>1188</v>
      </c>
      <c r="CP11" s="250">
        <v>10075362</v>
      </c>
      <c r="CQ11" s="249" t="s">
        <v>1188</v>
      </c>
      <c r="CR11" s="250">
        <v>10075362</v>
      </c>
      <c r="CS11" s="249" t="s">
        <v>1188</v>
      </c>
      <c r="CT11" s="250">
        <v>10075362</v>
      </c>
      <c r="CU11" s="249" t="s">
        <v>1188</v>
      </c>
      <c r="CV11" s="250">
        <v>10075362</v>
      </c>
      <c r="CW11" s="249" t="s">
        <v>1188</v>
      </c>
      <c r="CX11" s="250">
        <v>10075362</v>
      </c>
      <c r="CY11" s="249" t="s">
        <v>1188</v>
      </c>
      <c r="CZ11" s="250">
        <v>10075362</v>
      </c>
      <c r="DA11" s="249" t="s">
        <v>1188</v>
      </c>
      <c r="DB11" s="250">
        <v>10075362</v>
      </c>
      <c r="DC11" s="249" t="s">
        <v>1188</v>
      </c>
      <c r="DD11" s="250">
        <v>10075362</v>
      </c>
      <c r="DE11" s="249" t="s">
        <v>1188</v>
      </c>
      <c r="DF11" s="250">
        <v>10075362</v>
      </c>
      <c r="DG11" s="249" t="s">
        <v>1188</v>
      </c>
      <c r="DH11" s="250">
        <v>10075362</v>
      </c>
      <c r="DI11" s="249" t="s">
        <v>1188</v>
      </c>
      <c r="DJ11" s="250">
        <v>10075362</v>
      </c>
      <c r="DK11" s="249" t="s">
        <v>1188</v>
      </c>
      <c r="DL11" s="250">
        <v>10075362</v>
      </c>
      <c r="DM11" s="249" t="s">
        <v>1188</v>
      </c>
      <c r="DN11" s="250">
        <v>10075362</v>
      </c>
      <c r="DO11" s="249" t="s">
        <v>1188</v>
      </c>
      <c r="DP11" s="250">
        <v>10075362</v>
      </c>
      <c r="DQ11" s="249" t="s">
        <v>1188</v>
      </c>
      <c r="DR11" s="250">
        <v>10075362</v>
      </c>
      <c r="DS11" s="249" t="s">
        <v>1188</v>
      </c>
      <c r="DT11" s="250">
        <v>10075362</v>
      </c>
      <c r="DU11" s="249" t="s">
        <v>1188</v>
      </c>
      <c r="DV11" s="250">
        <v>10075362</v>
      </c>
      <c r="DW11" s="249" t="s">
        <v>1188</v>
      </c>
      <c r="DX11" s="250">
        <v>10075362</v>
      </c>
      <c r="DY11" s="249" t="s">
        <v>1188</v>
      </c>
      <c r="DZ11" s="250">
        <v>10075362</v>
      </c>
      <c r="EA11" s="249" t="s">
        <v>1188</v>
      </c>
      <c r="EB11" s="250">
        <v>10075362</v>
      </c>
      <c r="EC11" s="249" t="s">
        <v>1188</v>
      </c>
      <c r="ED11" s="250">
        <v>10075362</v>
      </c>
      <c r="EE11" s="249" t="s">
        <v>1188</v>
      </c>
      <c r="EF11" s="250">
        <v>10075362</v>
      </c>
      <c r="EG11" s="249" t="s">
        <v>1188</v>
      </c>
      <c r="EH11" s="250">
        <v>10075362</v>
      </c>
      <c r="EI11" s="249" t="s">
        <v>1188</v>
      </c>
      <c r="EJ11" s="250">
        <v>10075362</v>
      </c>
      <c r="EK11" s="249" t="s">
        <v>1188</v>
      </c>
      <c r="EL11" s="250">
        <v>10075362</v>
      </c>
      <c r="EM11" s="249" t="s">
        <v>1188</v>
      </c>
      <c r="EN11" s="250">
        <v>10075362</v>
      </c>
      <c r="EO11" s="249" t="s">
        <v>1188</v>
      </c>
      <c r="EP11" s="250">
        <v>10075362</v>
      </c>
      <c r="EQ11" s="249" t="s">
        <v>1188</v>
      </c>
      <c r="ER11" s="250">
        <v>10075362</v>
      </c>
      <c r="ES11" s="249" t="s">
        <v>1188</v>
      </c>
      <c r="ET11" s="250">
        <v>10075362</v>
      </c>
      <c r="EU11" s="249" t="s">
        <v>1188</v>
      </c>
      <c r="EV11" s="250">
        <v>10075362</v>
      </c>
      <c r="EW11" s="249" t="s">
        <v>1188</v>
      </c>
      <c r="EX11" s="250">
        <v>10075362</v>
      </c>
      <c r="EY11" s="249" t="s">
        <v>1188</v>
      </c>
      <c r="EZ11" s="250">
        <v>10075362</v>
      </c>
      <c r="FA11" s="249" t="s">
        <v>1188</v>
      </c>
      <c r="FB11" s="250">
        <v>10075362</v>
      </c>
      <c r="FC11" s="249" t="s">
        <v>1188</v>
      </c>
      <c r="FD11" s="250">
        <v>10075362</v>
      </c>
      <c r="FE11" s="249" t="s">
        <v>1188</v>
      </c>
      <c r="FF11" s="250">
        <v>10075362</v>
      </c>
      <c r="FG11" s="249" t="s">
        <v>1188</v>
      </c>
      <c r="FH11" s="250">
        <v>10075362</v>
      </c>
      <c r="FI11" s="249" t="s">
        <v>1188</v>
      </c>
      <c r="FJ11" s="250">
        <v>10075362</v>
      </c>
      <c r="FK11" s="249" t="s">
        <v>1188</v>
      </c>
      <c r="FL11" s="250">
        <v>10075362</v>
      </c>
      <c r="FM11" s="249" t="s">
        <v>1188</v>
      </c>
      <c r="FN11" s="250">
        <v>10075362</v>
      </c>
      <c r="FO11" s="249" t="s">
        <v>1188</v>
      </c>
      <c r="FP11" s="250">
        <v>10075362</v>
      </c>
      <c r="FQ11" s="249" t="s">
        <v>1188</v>
      </c>
      <c r="FR11" s="250">
        <v>10075362</v>
      </c>
      <c r="FS11" s="249" t="s">
        <v>1188</v>
      </c>
      <c r="FT11" s="250">
        <v>10075362</v>
      </c>
      <c r="FU11" s="249" t="s">
        <v>1188</v>
      </c>
      <c r="FV11" s="250">
        <v>10075362</v>
      </c>
      <c r="FW11" s="249" t="s">
        <v>1188</v>
      </c>
      <c r="FX11" s="250">
        <v>10075362</v>
      </c>
      <c r="FY11" s="249" t="s">
        <v>1188</v>
      </c>
      <c r="FZ11" s="250">
        <v>10075362</v>
      </c>
      <c r="GA11" s="249" t="s">
        <v>1188</v>
      </c>
      <c r="GB11" s="250">
        <v>10075362</v>
      </c>
      <c r="GC11" s="249" t="s">
        <v>1188</v>
      </c>
      <c r="GD11" s="250">
        <v>10075362</v>
      </c>
      <c r="GE11" s="249" t="s">
        <v>1188</v>
      </c>
      <c r="GF11" s="250">
        <v>10075362</v>
      </c>
      <c r="GG11" s="249" t="s">
        <v>1188</v>
      </c>
      <c r="GH11" s="250">
        <v>10075362</v>
      </c>
      <c r="GI11" s="249" t="s">
        <v>1188</v>
      </c>
      <c r="GJ11" s="250">
        <v>10075362</v>
      </c>
      <c r="GK11" s="249" t="s">
        <v>1188</v>
      </c>
      <c r="GL11" s="250">
        <v>10075362</v>
      </c>
      <c r="GM11" s="249" t="s">
        <v>1188</v>
      </c>
      <c r="GN11" s="250">
        <v>10075362</v>
      </c>
      <c r="GO11" s="249" t="s">
        <v>1188</v>
      </c>
      <c r="GP11" s="250">
        <v>10075362</v>
      </c>
      <c r="GQ11" s="249" t="s">
        <v>1188</v>
      </c>
      <c r="GR11" s="250">
        <v>10075362</v>
      </c>
      <c r="GS11" s="249" t="s">
        <v>1188</v>
      </c>
      <c r="GT11" s="250">
        <v>10075362</v>
      </c>
      <c r="GU11" s="249" t="s">
        <v>1188</v>
      </c>
      <c r="GV11" s="250">
        <v>10075362</v>
      </c>
      <c r="GW11" s="249" t="s">
        <v>1188</v>
      </c>
      <c r="GX11" s="250">
        <v>10075362</v>
      </c>
      <c r="GY11" s="249" t="s">
        <v>1188</v>
      </c>
      <c r="GZ11" s="250">
        <v>10075362</v>
      </c>
      <c r="HA11" s="249" t="s">
        <v>1188</v>
      </c>
      <c r="HB11" s="250">
        <v>10075362</v>
      </c>
      <c r="HC11" s="249" t="s">
        <v>1188</v>
      </c>
      <c r="HD11" s="250">
        <v>10075362</v>
      </c>
      <c r="HE11" s="249" t="s">
        <v>1188</v>
      </c>
      <c r="HF11" s="250">
        <v>10075362</v>
      </c>
      <c r="HG11" s="249" t="s">
        <v>1188</v>
      </c>
      <c r="HH11" s="250">
        <v>10075362</v>
      </c>
      <c r="HI11" s="249" t="s">
        <v>1188</v>
      </c>
      <c r="HJ11" s="250">
        <v>10075362</v>
      </c>
      <c r="HK11" s="249" t="s">
        <v>1188</v>
      </c>
      <c r="HL11" s="250">
        <v>10075362</v>
      </c>
      <c r="HM11" s="249" t="s">
        <v>1188</v>
      </c>
      <c r="HN11" s="250">
        <v>10075362</v>
      </c>
      <c r="HO11" s="249" t="s">
        <v>1188</v>
      </c>
      <c r="HP11" s="250">
        <v>10075362</v>
      </c>
      <c r="HQ11" s="249" t="s">
        <v>1188</v>
      </c>
      <c r="HR11" s="250">
        <v>10075362</v>
      </c>
      <c r="HS11" s="249" t="s">
        <v>1188</v>
      </c>
      <c r="HT11" s="250">
        <v>10075362</v>
      </c>
      <c r="HU11" s="249" t="s">
        <v>1188</v>
      </c>
      <c r="HV11" s="250">
        <v>10075362</v>
      </c>
      <c r="HW11" s="249" t="s">
        <v>1188</v>
      </c>
      <c r="HX11" s="250">
        <v>10075362</v>
      </c>
      <c r="HY11" s="249" t="s">
        <v>1188</v>
      </c>
      <c r="HZ11" s="250">
        <v>10075362</v>
      </c>
      <c r="IA11" s="249" t="s">
        <v>1188</v>
      </c>
      <c r="IB11" s="250">
        <v>10075362</v>
      </c>
      <c r="IC11" s="249" t="s">
        <v>1188</v>
      </c>
      <c r="ID11" s="250">
        <v>10075362</v>
      </c>
      <c r="IE11" s="249" t="s">
        <v>1188</v>
      </c>
      <c r="IF11" s="250">
        <v>10075362</v>
      </c>
      <c r="IG11" s="249" t="s">
        <v>1188</v>
      </c>
      <c r="IH11" s="250">
        <v>10075362</v>
      </c>
      <c r="II11" s="249" t="s">
        <v>1188</v>
      </c>
      <c r="IJ11" s="250">
        <v>10075362</v>
      </c>
      <c r="IK11" s="249" t="s">
        <v>1188</v>
      </c>
      <c r="IL11" s="250">
        <v>10075362</v>
      </c>
      <c r="IM11" s="249" t="s">
        <v>1188</v>
      </c>
      <c r="IN11" s="250">
        <v>10075362</v>
      </c>
      <c r="IO11" s="249" t="s">
        <v>1188</v>
      </c>
      <c r="IP11" s="250">
        <v>10075362</v>
      </c>
      <c r="IQ11" s="249" t="s">
        <v>1188</v>
      </c>
      <c r="IR11" s="250">
        <v>10075362</v>
      </c>
      <c r="IS11" s="249" t="s">
        <v>1188</v>
      </c>
      <c r="IT11" s="250">
        <v>10075362</v>
      </c>
      <c r="IU11" s="249" t="s">
        <v>1188</v>
      </c>
      <c r="IV11" s="250">
        <v>10075362</v>
      </c>
    </row>
    <row r="12" spans="1:8" ht="17.25">
      <c r="A12" s="249" t="s">
        <v>1237</v>
      </c>
      <c r="B12" s="250" t="s">
        <v>1244</v>
      </c>
      <c r="C12" s="112" t="s">
        <v>1245</v>
      </c>
      <c r="D12" s="258"/>
      <c r="E12" s="253">
        <v>1690</v>
      </c>
      <c r="F12" s="297"/>
      <c r="G12" s="252">
        <f t="shared" si="0"/>
        <v>292524</v>
      </c>
      <c r="H12" s="254"/>
    </row>
    <row r="13" spans="1:8" ht="17.25">
      <c r="A13" s="294" t="s">
        <v>1368</v>
      </c>
      <c r="B13" s="257" t="s">
        <v>1404</v>
      </c>
      <c r="C13" s="235" t="s">
        <v>1399</v>
      </c>
      <c r="D13" s="258"/>
      <c r="E13" s="253">
        <v>63750</v>
      </c>
      <c r="F13" s="297"/>
      <c r="G13" s="252">
        <f t="shared" si="0"/>
        <v>228774</v>
      </c>
      <c r="H13" s="254"/>
    </row>
    <row r="14" spans="1:8" ht="17.25">
      <c r="A14" s="249" t="s">
        <v>1528</v>
      </c>
      <c r="B14" s="257" t="s">
        <v>1536</v>
      </c>
      <c r="C14" s="235" t="s">
        <v>1529</v>
      </c>
      <c r="D14" s="258"/>
      <c r="E14" s="253">
        <v>64244</v>
      </c>
      <c r="F14" s="297"/>
      <c r="G14" s="252">
        <f t="shared" si="0"/>
        <v>164530</v>
      </c>
      <c r="H14" s="254"/>
    </row>
    <row r="15" spans="1:8" ht="17.25">
      <c r="A15" s="249" t="s">
        <v>1541</v>
      </c>
      <c r="B15" s="257" t="s">
        <v>1540</v>
      </c>
      <c r="C15" s="235" t="s">
        <v>1543</v>
      </c>
      <c r="D15" s="258"/>
      <c r="E15" s="253">
        <v>1692</v>
      </c>
      <c r="F15" s="297"/>
      <c r="G15" s="252">
        <f t="shared" si="0"/>
        <v>162838</v>
      </c>
      <c r="H15" s="254"/>
    </row>
    <row r="16" spans="1:8" ht="17.25">
      <c r="A16" s="249" t="s">
        <v>1567</v>
      </c>
      <c r="B16" s="257" t="s">
        <v>1579</v>
      </c>
      <c r="C16" s="233" t="s">
        <v>1568</v>
      </c>
      <c r="D16" s="258">
        <v>190000</v>
      </c>
      <c r="E16" s="253"/>
      <c r="F16" s="297"/>
      <c r="G16" s="252">
        <f>G15+D16</f>
        <v>352838</v>
      </c>
      <c r="H16" s="254"/>
    </row>
    <row r="17" spans="1:8" ht="17.25">
      <c r="A17" s="249" t="s">
        <v>1781</v>
      </c>
      <c r="B17" s="250" t="s">
        <v>1813</v>
      </c>
      <c r="C17" s="235" t="s">
        <v>1811</v>
      </c>
      <c r="D17" s="258"/>
      <c r="E17" s="253">
        <v>64500</v>
      </c>
      <c r="F17" s="297"/>
      <c r="G17" s="252">
        <f>G16-E17</f>
        <v>288338</v>
      </c>
      <c r="H17" s="254"/>
    </row>
    <row r="18" spans="1:8" ht="17.25">
      <c r="A18" s="249" t="s">
        <v>1942</v>
      </c>
      <c r="B18" s="250" t="s">
        <v>1976</v>
      </c>
      <c r="C18" s="235" t="s">
        <v>1975</v>
      </c>
      <c r="D18" s="258"/>
      <c r="E18" s="253">
        <v>67500</v>
      </c>
      <c r="F18" s="297"/>
      <c r="G18" s="252">
        <f>G17-E18</f>
        <v>220838</v>
      </c>
      <c r="H18" s="254"/>
    </row>
    <row r="19" spans="1:8" ht="17.25">
      <c r="A19" s="249" t="s">
        <v>2203</v>
      </c>
      <c r="B19" s="250" t="s">
        <v>2224</v>
      </c>
      <c r="C19" s="235" t="s">
        <v>2217</v>
      </c>
      <c r="D19" s="258"/>
      <c r="E19" s="253">
        <v>67500</v>
      </c>
      <c r="F19" s="297"/>
      <c r="G19" s="252">
        <f>G18-E19</f>
        <v>153338</v>
      </c>
      <c r="H19" s="254"/>
    </row>
    <row r="20" spans="1:8" ht="17.25">
      <c r="A20" s="249" t="s">
        <v>2494</v>
      </c>
      <c r="B20" s="250" t="s">
        <v>2506</v>
      </c>
      <c r="C20" s="235" t="s">
        <v>2498</v>
      </c>
      <c r="D20" s="258"/>
      <c r="E20" s="253">
        <v>66750</v>
      </c>
      <c r="F20" s="297"/>
      <c r="G20" s="252">
        <f>G19-E20</f>
        <v>86588</v>
      </c>
      <c r="H20" s="254"/>
    </row>
    <row r="21" spans="1:8" ht="17.25">
      <c r="A21" s="249" t="s">
        <v>2857</v>
      </c>
      <c r="B21" s="250" t="s">
        <v>2948</v>
      </c>
      <c r="C21" s="235" t="s">
        <v>2944</v>
      </c>
      <c r="D21" s="258"/>
      <c r="E21" s="253">
        <v>67094</v>
      </c>
      <c r="F21" s="297"/>
      <c r="G21" s="252">
        <f>G20-E21</f>
        <v>19494</v>
      </c>
      <c r="H21" s="254"/>
    </row>
    <row r="22" spans="1:8" ht="17.25">
      <c r="A22" s="249" t="s">
        <v>3309</v>
      </c>
      <c r="B22" s="257" t="s">
        <v>3344</v>
      </c>
      <c r="C22" s="112" t="s">
        <v>3346</v>
      </c>
      <c r="D22" s="258">
        <v>51810</v>
      </c>
      <c r="E22" s="253"/>
      <c r="F22" s="297"/>
      <c r="G22" s="252">
        <f>G21+D22</f>
        <v>71304</v>
      </c>
      <c r="H22" s="254"/>
    </row>
    <row r="23" spans="1:8" ht="17.25">
      <c r="A23" s="249" t="s">
        <v>3339</v>
      </c>
      <c r="B23" s="257" t="s">
        <v>3351</v>
      </c>
      <c r="C23" s="235" t="s">
        <v>3350</v>
      </c>
      <c r="D23" s="258"/>
      <c r="E23" s="253">
        <v>66750</v>
      </c>
      <c r="F23" s="297"/>
      <c r="G23" s="252">
        <f>G22-E23</f>
        <v>4554</v>
      </c>
      <c r="H23" s="254"/>
    </row>
    <row r="24" spans="1:8" ht="17.25">
      <c r="A24" s="249"/>
      <c r="B24" s="250"/>
      <c r="C24" s="233"/>
      <c r="D24" s="258"/>
      <c r="E24" s="253"/>
      <c r="F24" s="253"/>
      <c r="G24" s="252"/>
      <c r="H24" s="254"/>
    </row>
    <row r="25" spans="1:8" ht="17.25">
      <c r="A25" s="249" t="s">
        <v>786</v>
      </c>
      <c r="B25" s="250" t="s">
        <v>787</v>
      </c>
      <c r="C25" s="233" t="s">
        <v>724</v>
      </c>
      <c r="D25" s="258">
        <v>735560</v>
      </c>
      <c r="E25" s="253"/>
      <c r="F25" s="253"/>
      <c r="G25" s="252">
        <f>D25-E25-F25</f>
        <v>735560</v>
      </c>
      <c r="H25" s="254" t="s">
        <v>677</v>
      </c>
    </row>
    <row r="26" spans="1:8" ht="17.25">
      <c r="A26" s="249" t="s">
        <v>876</v>
      </c>
      <c r="B26" s="250" t="s">
        <v>877</v>
      </c>
      <c r="C26" s="112" t="s">
        <v>911</v>
      </c>
      <c r="D26" s="258"/>
      <c r="E26" s="253">
        <v>244400</v>
      </c>
      <c r="F26" s="253"/>
      <c r="G26" s="252">
        <f>G25-E26</f>
        <v>491160</v>
      </c>
      <c r="H26" s="254"/>
    </row>
    <row r="27" spans="1:8" ht="17.25">
      <c r="A27" s="249" t="s">
        <v>981</v>
      </c>
      <c r="B27" s="250" t="s">
        <v>984</v>
      </c>
      <c r="C27" s="112" t="s">
        <v>985</v>
      </c>
      <c r="D27" s="258"/>
      <c r="E27" s="253">
        <v>118700</v>
      </c>
      <c r="F27" s="253"/>
      <c r="G27" s="252">
        <f>G26-E27</f>
        <v>372460</v>
      </c>
      <c r="H27" s="254"/>
    </row>
    <row r="28" spans="1:12" ht="17.25">
      <c r="A28" s="249" t="s">
        <v>1105</v>
      </c>
      <c r="B28" s="250" t="s">
        <v>1112</v>
      </c>
      <c r="C28" s="112" t="s">
        <v>1113</v>
      </c>
      <c r="D28" s="258"/>
      <c r="E28" s="253">
        <v>121700</v>
      </c>
      <c r="F28" s="253"/>
      <c r="G28" s="252">
        <f>G27-E28</f>
        <v>250760</v>
      </c>
      <c r="H28" s="254"/>
      <c r="L28" s="238"/>
    </row>
    <row r="29" spans="1:12" ht="17.25">
      <c r="A29" s="249" t="s">
        <v>1316</v>
      </c>
      <c r="B29" s="250" t="s">
        <v>1333</v>
      </c>
      <c r="C29" s="112" t="s">
        <v>1334</v>
      </c>
      <c r="D29" s="258"/>
      <c r="E29" s="253">
        <v>134200</v>
      </c>
      <c r="F29" s="253"/>
      <c r="G29" s="252">
        <f>G28-E29</f>
        <v>116560</v>
      </c>
      <c r="H29" s="254"/>
      <c r="L29" s="238"/>
    </row>
    <row r="30" spans="1:12" ht="17.25">
      <c r="A30" s="249" t="s">
        <v>1898</v>
      </c>
      <c r="B30" s="250" t="s">
        <v>1904</v>
      </c>
      <c r="C30" s="233" t="s">
        <v>1905</v>
      </c>
      <c r="D30" s="258">
        <v>1364840</v>
      </c>
      <c r="E30" s="253"/>
      <c r="F30" s="253"/>
      <c r="G30" s="252">
        <f>G29+D30</f>
        <v>1481400</v>
      </c>
      <c r="H30" s="254"/>
      <c r="L30" s="238"/>
    </row>
    <row r="31" spans="1:12" ht="17.25">
      <c r="A31" s="249" t="s">
        <v>1942</v>
      </c>
      <c r="B31" s="250" t="s">
        <v>1972</v>
      </c>
      <c r="C31" s="112" t="s">
        <v>1973</v>
      </c>
      <c r="D31" s="258"/>
      <c r="E31" s="253">
        <v>746762</v>
      </c>
      <c r="F31" s="253"/>
      <c r="G31" s="252">
        <f>G30-E31</f>
        <v>734638</v>
      </c>
      <c r="H31" s="254"/>
      <c r="L31" s="238"/>
    </row>
    <row r="32" spans="1:12" ht="17.25">
      <c r="A32" s="249" t="s">
        <v>2166</v>
      </c>
      <c r="B32" s="250" t="s">
        <v>2177</v>
      </c>
      <c r="C32" s="112" t="s">
        <v>2178</v>
      </c>
      <c r="D32" s="258"/>
      <c r="E32" s="253">
        <v>190700</v>
      </c>
      <c r="F32" s="253"/>
      <c r="G32" s="252">
        <f>G31-E32</f>
        <v>543938</v>
      </c>
      <c r="H32" s="254"/>
      <c r="L32" s="238"/>
    </row>
    <row r="33" spans="1:12" ht="17.25">
      <c r="A33" s="249" t="s">
        <v>2398</v>
      </c>
      <c r="B33" s="250"/>
      <c r="C33" s="112" t="s">
        <v>2433</v>
      </c>
      <c r="D33" s="258"/>
      <c r="E33" s="253">
        <v>-3000</v>
      </c>
      <c r="F33" s="253"/>
      <c r="G33" s="252">
        <f>G32-E33</f>
        <v>546938</v>
      </c>
      <c r="H33" s="254"/>
      <c r="L33" s="238"/>
    </row>
    <row r="34" spans="1:12" ht="17.25">
      <c r="A34" s="249" t="s">
        <v>2434</v>
      </c>
      <c r="B34" s="250" t="s">
        <v>2435</v>
      </c>
      <c r="C34" s="112" t="s">
        <v>2436</v>
      </c>
      <c r="D34" s="258"/>
      <c r="E34" s="253">
        <v>136100.58</v>
      </c>
      <c r="F34" s="253"/>
      <c r="G34" s="252">
        <f>G33-E34</f>
        <v>410837.42000000004</v>
      </c>
      <c r="H34" s="254"/>
      <c r="L34" s="253"/>
    </row>
    <row r="35" spans="1:12" ht="17.25">
      <c r="A35" s="249" t="s">
        <v>2913</v>
      </c>
      <c r="B35" s="250" t="s">
        <v>2914</v>
      </c>
      <c r="C35" s="112" t="s">
        <v>2915</v>
      </c>
      <c r="D35" s="258"/>
      <c r="E35" s="253">
        <v>134200</v>
      </c>
      <c r="F35" s="253"/>
      <c r="G35" s="252">
        <f>G34-E35</f>
        <v>276637.42000000004</v>
      </c>
      <c r="H35" s="254"/>
      <c r="L35" s="238"/>
    </row>
    <row r="36" spans="1:12" ht="17.25">
      <c r="A36" s="249" t="s">
        <v>2868</v>
      </c>
      <c r="B36" s="250" t="s">
        <v>2916</v>
      </c>
      <c r="C36" s="112" t="s">
        <v>2917</v>
      </c>
      <c r="D36" s="258">
        <v>155000</v>
      </c>
      <c r="E36" s="253"/>
      <c r="F36" s="297"/>
      <c r="G36" s="252">
        <f>G35+D36</f>
        <v>431637.42000000004</v>
      </c>
      <c r="H36" s="254"/>
      <c r="L36" s="238"/>
    </row>
    <row r="37" spans="1:12" ht="17.25">
      <c r="A37" s="249" t="s">
        <v>3271</v>
      </c>
      <c r="B37" s="250" t="s">
        <v>3275</v>
      </c>
      <c r="C37" s="112" t="s">
        <v>3624</v>
      </c>
      <c r="D37" s="258"/>
      <c r="E37" s="253">
        <v>270200</v>
      </c>
      <c r="F37" s="253"/>
      <c r="G37" s="252">
        <f>G36-E37</f>
        <v>161437.42000000004</v>
      </c>
      <c r="H37" s="254"/>
      <c r="L37" s="238"/>
    </row>
    <row r="38" spans="1:12" ht="17.25">
      <c r="A38" s="249" t="s">
        <v>3662</v>
      </c>
      <c r="B38" s="250" t="s">
        <v>3663</v>
      </c>
      <c r="C38" s="112" t="s">
        <v>3661</v>
      </c>
      <c r="D38" s="258"/>
      <c r="E38" s="253">
        <v>51250</v>
      </c>
      <c r="F38" s="253"/>
      <c r="G38" s="252">
        <f>G37-E38</f>
        <v>110187.42000000004</v>
      </c>
      <c r="H38" s="254"/>
      <c r="L38" s="238"/>
    </row>
    <row r="39" spans="1:12" ht="17.25">
      <c r="A39" s="249"/>
      <c r="B39" s="250"/>
      <c r="C39" s="112"/>
      <c r="D39" s="258"/>
      <c r="E39" s="253"/>
      <c r="F39" s="253"/>
      <c r="G39" s="252"/>
      <c r="H39" s="254"/>
      <c r="L39" s="238"/>
    </row>
    <row r="40" spans="1:12" ht="17.25">
      <c r="A40" s="249"/>
      <c r="B40" s="250"/>
      <c r="C40" s="112"/>
      <c r="D40" s="258"/>
      <c r="E40" s="253"/>
      <c r="F40" s="253"/>
      <c r="G40" s="252"/>
      <c r="H40" s="254"/>
      <c r="L40" s="238"/>
    </row>
    <row r="41" spans="1:14" ht="17.25">
      <c r="A41" s="294"/>
      <c r="B41" s="320"/>
      <c r="C41" s="315"/>
      <c r="D41" s="258"/>
      <c r="E41" s="253"/>
      <c r="F41" s="253"/>
      <c r="G41" s="252"/>
      <c r="H41" s="254"/>
      <c r="N41" s="293"/>
    </row>
    <row r="42" spans="1:14" ht="18" thickBot="1">
      <c r="A42" s="304"/>
      <c r="B42" s="321"/>
      <c r="C42" s="292" t="s">
        <v>6</v>
      </c>
      <c r="D42" s="322">
        <f>SUM(D7:D41)</f>
        <v>3056210</v>
      </c>
      <c r="E42" s="322">
        <f>SUM(E7:E41)</f>
        <v>2941468.58</v>
      </c>
      <c r="F42" s="323">
        <f>SUM(F7:F41)</f>
        <v>0</v>
      </c>
      <c r="G42" s="305">
        <f>D42-E42-F42</f>
        <v>114741.41999999993</v>
      </c>
      <c r="H42" s="324"/>
      <c r="L42" s="300"/>
      <c r="M42" s="300"/>
      <c r="N42" s="300"/>
    </row>
    <row r="43" spans="9:16" ht="18" thickTop="1">
      <c r="I43" s="325"/>
      <c r="J43" s="238">
        <v>521.9</v>
      </c>
      <c r="L43" s="300"/>
      <c r="M43" s="300"/>
      <c r="N43" s="300"/>
      <c r="P43" s="326"/>
    </row>
    <row r="44" spans="5:14" ht="17.25">
      <c r="E44" s="293"/>
      <c r="G44" s="293"/>
      <c r="J44" s="238">
        <v>226.58</v>
      </c>
      <c r="L44" s="300"/>
      <c r="M44" s="299"/>
      <c r="N44" s="300"/>
    </row>
    <row r="45" spans="5:14" ht="17.25">
      <c r="E45" s="293"/>
      <c r="G45" s="293"/>
      <c r="J45" s="238">
        <f>SUM(J43:J44)</f>
        <v>748.48</v>
      </c>
      <c r="L45" s="300"/>
      <c r="M45" s="300"/>
      <c r="N45" s="307"/>
    </row>
    <row r="46" spans="5:14" ht="17.25">
      <c r="E46" s="293"/>
      <c r="G46" s="293"/>
      <c r="L46" s="479"/>
      <c r="M46" s="299"/>
      <c r="N46" s="299"/>
    </row>
    <row r="47" spans="7:14" ht="17.25">
      <c r="G47" s="325"/>
      <c r="L47" s="327"/>
      <c r="M47" s="328"/>
      <c r="N47" s="293"/>
    </row>
    <row r="48" spans="7:14" ht="17.25">
      <c r="G48" s="325">
        <f>G46-G47</f>
        <v>0</v>
      </c>
      <c r="N48" s="325"/>
    </row>
    <row r="49" spans="5:13" ht="17.25">
      <c r="E49" s="293"/>
      <c r="M49" s="293"/>
    </row>
    <row r="50" ht="17.25">
      <c r="M50" s="293"/>
    </row>
    <row r="51" spans="13:14" ht="17.25">
      <c r="M51" s="293"/>
      <c r="N51" s="325"/>
    </row>
    <row r="52" ht="17.25">
      <c r="N52" s="293"/>
    </row>
    <row r="53" ht="17.25">
      <c r="N53" s="293"/>
    </row>
    <row r="54" ht="17.25">
      <c r="N54" s="325"/>
    </row>
    <row r="55" spans="4:14" ht="17.25">
      <c r="D55" s="293"/>
      <c r="E55" s="316"/>
      <c r="F55" s="316"/>
      <c r="M55" s="293"/>
      <c r="N55" s="316"/>
    </row>
    <row r="56" spans="4:14" ht="17.25">
      <c r="D56" s="293"/>
      <c r="E56" s="316"/>
      <c r="F56" s="316"/>
      <c r="L56" s="293">
        <f>M51-L55</f>
        <v>0</v>
      </c>
      <c r="M56" s="293"/>
      <c r="N56" s="316"/>
    </row>
    <row r="57" spans="4:14" ht="17.25">
      <c r="D57" s="293"/>
      <c r="E57" s="316"/>
      <c r="F57" s="316"/>
      <c r="M57" s="293"/>
      <c r="N57" s="316"/>
    </row>
    <row r="58" spans="4:14" ht="17.25">
      <c r="D58" s="293"/>
      <c r="E58" s="316"/>
      <c r="F58" s="316"/>
      <c r="M58" s="293"/>
      <c r="N58" s="316"/>
    </row>
    <row r="60" spans="4:13" ht="18" thickBot="1">
      <c r="D60" s="307"/>
      <c r="M60" s="329"/>
    </row>
    <row r="61" ht="18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6.57421875" style="0" customWidth="1"/>
    <col min="2" max="2" width="22.00390625" style="0" customWidth="1"/>
    <col min="4" max="4" width="20.421875" style="0" customWidth="1"/>
    <col min="5" max="5" width="11.7109375" style="0" customWidth="1"/>
    <col min="6" max="6" width="16.00390625" style="26" customWidth="1"/>
    <col min="12" max="12" width="17.28125" style="0" customWidth="1"/>
  </cols>
  <sheetData>
    <row r="2" ht="25.5">
      <c r="B2" s="631" t="s">
        <v>3645</v>
      </c>
    </row>
    <row r="3" spans="1:4" ht="23.25">
      <c r="A3" s="452" t="s">
        <v>2852</v>
      </c>
      <c r="B3" s="454" t="s">
        <v>2853</v>
      </c>
      <c r="C3" s="452"/>
      <c r="D3" s="664" t="s">
        <v>3580</v>
      </c>
    </row>
    <row r="4" spans="1:4" ht="23.25">
      <c r="A4" s="452" t="s">
        <v>2848</v>
      </c>
      <c r="B4" s="454">
        <f>รหัส34002ใหญ่ๆ!J195</f>
        <v>224152</v>
      </c>
      <c r="C4" s="452"/>
      <c r="D4" s="657"/>
    </row>
    <row r="5" spans="1:4" ht="23.25">
      <c r="A5" s="452" t="s">
        <v>2850</v>
      </c>
      <c r="C5" s="452"/>
      <c r="D5" s="658">
        <f>รหัส29047!J28</f>
        <v>10335</v>
      </c>
    </row>
    <row r="6" spans="1:4" ht="23.25">
      <c r="A6" s="452" t="s">
        <v>2851</v>
      </c>
      <c r="C6" s="452"/>
      <c r="D6" s="658">
        <f>รหัส29031!J142</f>
        <v>107123</v>
      </c>
    </row>
    <row r="7" spans="1:4" ht="23.25">
      <c r="A7" s="452" t="s">
        <v>2854</v>
      </c>
      <c r="C7" s="452"/>
      <c r="D7" s="658">
        <f>'ร.29052 '!J32</f>
        <v>52768</v>
      </c>
    </row>
    <row r="8" spans="1:6" ht="23.25">
      <c r="A8" s="452" t="s">
        <v>2849</v>
      </c>
      <c r="B8" s="454">
        <f>รหัส003!J28</f>
        <v>5676</v>
      </c>
      <c r="C8" s="620"/>
      <c r="D8" s="659"/>
      <c r="F8" s="449"/>
    </row>
    <row r="9" spans="1:4" ht="23.25">
      <c r="A9" s="452" t="s">
        <v>2855</v>
      </c>
      <c r="B9" s="454">
        <f>'รหัส001,บ้านวิทย์'!J39</f>
        <v>1560</v>
      </c>
      <c r="C9" s="452"/>
      <c r="D9" s="657"/>
    </row>
    <row r="10" spans="1:4" ht="23.25">
      <c r="A10" s="452" t="s">
        <v>2856</v>
      </c>
      <c r="B10" s="454">
        <f>รหัส50037สุจริต!J61</f>
        <v>3984.980000000003</v>
      </c>
      <c r="C10" s="452"/>
      <c r="D10" s="657"/>
    </row>
    <row r="11" spans="1:4" ht="23.25">
      <c r="A11" s="619" t="s">
        <v>3496</v>
      </c>
      <c r="B11" s="632">
        <f>SUM(B4:B10)</f>
        <v>235372.98</v>
      </c>
      <c r="C11" s="452"/>
      <c r="D11" s="657"/>
    </row>
    <row r="12" spans="1:5" ht="23.25">
      <c r="A12" s="655" t="s">
        <v>3644</v>
      </c>
      <c r="C12" s="452"/>
      <c r="D12" s="660" t="s">
        <v>3589</v>
      </c>
      <c r="E12" s="630">
        <f>งบตามภารกิจ002!D107</f>
        <v>-6427</v>
      </c>
    </row>
    <row r="13" spans="1:4" ht="23.25">
      <c r="A13" s="626" t="s">
        <v>3595</v>
      </c>
      <c r="B13" s="454">
        <f>1ล้านหลัง!D22</f>
        <v>163000</v>
      </c>
      <c r="C13" s="452"/>
      <c r="D13" s="657"/>
    </row>
    <row r="14" spans="1:6" ht="23.25">
      <c r="A14" s="626" t="s">
        <v>3582</v>
      </c>
      <c r="B14" s="618">
        <f>'โครงการ2ล้านแรก(ร.001)'!G46</f>
        <v>138926.5</v>
      </c>
      <c r="C14" s="452"/>
      <c r="D14" s="657"/>
      <c r="E14" s="39" t="s">
        <v>3770</v>
      </c>
      <c r="F14" s="346">
        <f>138926.5-29443</f>
        <v>109483.5</v>
      </c>
    </row>
    <row r="15" spans="1:4" ht="23.25">
      <c r="A15" s="626" t="s">
        <v>3596</v>
      </c>
      <c r="C15" s="452"/>
      <c r="D15" s="661">
        <f>งบโครงการ2ล้าน!D188</f>
        <v>61866</v>
      </c>
    </row>
    <row r="16" spans="1:4" ht="23.25">
      <c r="A16" s="626" t="s">
        <v>3597</v>
      </c>
      <c r="B16" s="454">
        <f>'1ล้านหลัง (2)'!G17</f>
        <v>598097</v>
      </c>
      <c r="D16" s="657"/>
    </row>
    <row r="17" spans="1:6" s="619" customFormat="1" ht="23.25">
      <c r="A17" s="619" t="s">
        <v>3496</v>
      </c>
      <c r="B17" s="633">
        <f>SUM(B12:B16)</f>
        <v>900023.5</v>
      </c>
      <c r="D17" s="662"/>
      <c r="F17" s="26"/>
    </row>
    <row r="18" spans="2:4" ht="24" thickBot="1">
      <c r="B18" s="25"/>
      <c r="D18" s="657"/>
    </row>
    <row r="19" spans="1:4" ht="24" thickBot="1">
      <c r="A19" s="634" t="s">
        <v>3666</v>
      </c>
      <c r="B19" s="665">
        <f>B11+B17</f>
        <v>1135396.48</v>
      </c>
      <c r="D19" s="629">
        <f>SUM(D5:D18)</f>
        <v>232092</v>
      </c>
    </row>
    <row r="20" spans="1:4" ht="23.25">
      <c r="A20" s="39" t="s">
        <v>3664</v>
      </c>
      <c r="B20" s="454">
        <v>685937.16</v>
      </c>
      <c r="D20" s="663"/>
    </row>
    <row r="21" ht="23.25">
      <c r="D21" s="37"/>
    </row>
    <row r="22" spans="1:2" ht="24" thickBot="1">
      <c r="A22" s="655" t="s">
        <v>3665</v>
      </c>
      <c r="B22" s="666">
        <f>SUM(B19:B21)</f>
        <v>1821333.6400000001</v>
      </c>
    </row>
    <row r="23" ht="24" thickTop="1"/>
  </sheetData>
  <sheetProtection/>
  <printOptions/>
  <pageMargins left="0.86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6.57421875" style="0" customWidth="1"/>
    <col min="2" max="2" width="22.00390625" style="0" customWidth="1"/>
    <col min="4" max="4" width="20.421875" style="0" customWidth="1"/>
    <col min="5" max="5" width="11.7109375" style="0" customWidth="1"/>
    <col min="6" max="6" width="18.140625" style="26" customWidth="1"/>
    <col min="7" max="7" width="4.7109375" style="0" customWidth="1"/>
    <col min="8" max="8" width="17.57421875" style="0" customWidth="1"/>
    <col min="9" max="9" width="14.00390625" style="0" customWidth="1"/>
    <col min="10" max="10" width="15.8515625" style="0" customWidth="1"/>
    <col min="12" max="12" width="17.28125" style="0" customWidth="1"/>
  </cols>
  <sheetData>
    <row r="2" spans="2:10" ht="23.25">
      <c r="B2" s="631" t="s">
        <v>3645</v>
      </c>
      <c r="F2" s="656" t="s">
        <v>3738</v>
      </c>
      <c r="G2" s="668"/>
      <c r="H2" s="656" t="s">
        <v>3739</v>
      </c>
      <c r="I2" s="656" t="s">
        <v>3740</v>
      </c>
      <c r="J2" s="656" t="s">
        <v>3741</v>
      </c>
    </row>
    <row r="3" spans="1:10" ht="23.25">
      <c r="A3" s="452" t="s">
        <v>2852</v>
      </c>
      <c r="B3" s="454" t="s">
        <v>2853</v>
      </c>
      <c r="C3" s="452"/>
      <c r="D3" s="664"/>
      <c r="F3" s="670">
        <f>B4</f>
        <v>224152</v>
      </c>
      <c r="G3" s="668"/>
      <c r="H3" s="669">
        <f>B8</f>
        <v>5676</v>
      </c>
      <c r="I3" s="670">
        <f>B14</f>
        <v>138926.5</v>
      </c>
      <c r="J3" s="37">
        <f>B10</f>
        <v>3984.980000000003</v>
      </c>
    </row>
    <row r="4" spans="1:10" ht="23.25">
      <c r="A4" s="452" t="s">
        <v>2848</v>
      </c>
      <c r="B4" s="454">
        <f>รหัส34002ใหญ่ๆ!J195</f>
        <v>224152</v>
      </c>
      <c r="C4" s="452"/>
      <c r="D4" s="657"/>
      <c r="F4" s="670">
        <f>B13</f>
        <v>163000</v>
      </c>
      <c r="G4" s="668"/>
      <c r="H4" s="34"/>
      <c r="I4" s="670">
        <f>B9</f>
        <v>1560</v>
      </c>
      <c r="J4" s="619"/>
    </row>
    <row r="5" spans="1:10" ht="23.25">
      <c r="A5" s="452" t="s">
        <v>2850</v>
      </c>
      <c r="C5" s="452"/>
      <c r="D5" s="658"/>
      <c r="F5" s="670">
        <f>B16</f>
        <v>598097</v>
      </c>
      <c r="G5" s="668"/>
      <c r="H5" s="34"/>
      <c r="I5" s="34"/>
      <c r="J5" s="619"/>
    </row>
    <row r="6" spans="1:10" ht="23.25">
      <c r="A6" s="452" t="s">
        <v>2851</v>
      </c>
      <c r="C6" s="452"/>
      <c r="D6" s="658"/>
      <c r="F6" s="670">
        <f>B20</f>
        <v>685937.16</v>
      </c>
      <c r="G6" s="668"/>
      <c r="H6" s="34"/>
      <c r="I6" s="34"/>
      <c r="J6" s="619"/>
    </row>
    <row r="7" spans="1:10" ht="23.25">
      <c r="A7" s="452" t="s">
        <v>2854</v>
      </c>
      <c r="C7" s="452"/>
      <c r="D7" s="658"/>
      <c r="F7" s="668"/>
      <c r="G7" s="668"/>
      <c r="H7" s="34"/>
      <c r="I7" s="34"/>
      <c r="J7" s="619"/>
    </row>
    <row r="8" spans="1:4" ht="23.25">
      <c r="A8" s="452" t="s">
        <v>2849</v>
      </c>
      <c r="B8" s="454">
        <f>รหัส003!J28</f>
        <v>5676</v>
      </c>
      <c r="C8" s="620"/>
      <c r="D8" s="659"/>
    </row>
    <row r="9" spans="1:10" ht="23.25">
      <c r="A9" s="452" t="s">
        <v>2855</v>
      </c>
      <c r="B9" s="454">
        <f>'รหัส001,บ้านวิทย์'!J39</f>
        <v>1560</v>
      </c>
      <c r="C9" s="452"/>
      <c r="D9" s="657"/>
      <c r="F9" s="671">
        <f>SUM(F3:F7)</f>
        <v>1671186.1600000001</v>
      </c>
      <c r="G9" s="672"/>
      <c r="H9" s="674">
        <f>SUM(H3:H7)</f>
        <v>5676</v>
      </c>
      <c r="I9" s="674">
        <f>SUM(I3:I7)</f>
        <v>140486.5</v>
      </c>
      <c r="J9" s="673">
        <f>SUM(J3:J7)</f>
        <v>3984.980000000003</v>
      </c>
    </row>
    <row r="10" spans="1:9" ht="23.25">
      <c r="A10" s="452" t="s">
        <v>2856</v>
      </c>
      <c r="B10" s="454">
        <f>รหัส50037สุจริต!J61</f>
        <v>3984.980000000003</v>
      </c>
      <c r="C10" s="452"/>
      <c r="D10" s="657"/>
      <c r="F10" s="668"/>
      <c r="G10" s="668"/>
      <c r="H10" s="668"/>
      <c r="I10" s="33"/>
    </row>
    <row r="11" spans="1:9" ht="21">
      <c r="A11" s="619" t="s">
        <v>3496</v>
      </c>
      <c r="B11" s="632">
        <f>SUM(B4:B10)</f>
        <v>235372.98</v>
      </c>
      <c r="C11" s="452"/>
      <c r="D11" s="657"/>
      <c r="F11" s="34"/>
      <c r="G11" s="33"/>
      <c r="H11" s="33"/>
      <c r="I11" s="1">
        <v>30000</v>
      </c>
    </row>
    <row r="12" spans="1:9" ht="23.25">
      <c r="A12" s="655" t="s">
        <v>3644</v>
      </c>
      <c r="C12" s="452"/>
      <c r="D12" s="660"/>
      <c r="E12" s="630"/>
      <c r="F12" s="26">
        <v>366284.86</v>
      </c>
      <c r="I12" s="357">
        <f>I9-I11</f>
        <v>110486.5</v>
      </c>
    </row>
    <row r="13" spans="1:6" ht="23.25">
      <c r="A13" s="626" t="s">
        <v>3595</v>
      </c>
      <c r="B13" s="618">
        <f>1ล้านหลัง!D22</f>
        <v>163000</v>
      </c>
      <c r="C13" s="452"/>
      <c r="D13" s="657"/>
      <c r="F13" s="26">
        <v>249834.39</v>
      </c>
    </row>
    <row r="14" spans="1:6" ht="23.25">
      <c r="A14" s="626" t="s">
        <v>3582</v>
      </c>
      <c r="B14" s="618">
        <f>'โครงการ2ล้านแรก(ร.001)'!G46</f>
        <v>138926.5</v>
      </c>
      <c r="C14" s="452"/>
      <c r="D14" s="657"/>
      <c r="F14" s="26">
        <v>464962.85</v>
      </c>
    </row>
    <row r="15" spans="1:6" ht="23.25">
      <c r="A15" s="626" t="s">
        <v>3596</v>
      </c>
      <c r="C15" s="452"/>
      <c r="D15" s="661"/>
      <c r="F15" s="26">
        <v>545593.93</v>
      </c>
    </row>
    <row r="16" spans="1:6" ht="23.25">
      <c r="A16" s="626" t="s">
        <v>3597</v>
      </c>
      <c r="B16" s="618">
        <f>'1ล้านหลัง (2)'!G17</f>
        <v>598097</v>
      </c>
      <c r="D16" s="657"/>
      <c r="F16" s="346">
        <f>SUM(F12:F15)</f>
        <v>1626676.0300000003</v>
      </c>
    </row>
    <row r="17" spans="1:6" s="619" customFormat="1" ht="23.25">
      <c r="A17" s="619" t="s">
        <v>3496</v>
      </c>
      <c r="B17" s="633">
        <f>SUM(B12:B16)</f>
        <v>900023.5</v>
      </c>
      <c r="D17" s="662"/>
      <c r="E17" s="39" t="s">
        <v>3788</v>
      </c>
      <c r="F17" s="449">
        <f>F9-F16</f>
        <v>44510.12999999989</v>
      </c>
    </row>
    <row r="18" spans="2:5" ht="24" thickBot="1">
      <c r="B18" s="25"/>
      <c r="D18" s="657"/>
      <c r="E18" s="39"/>
    </row>
    <row r="19" spans="1:4" ht="24" thickBot="1">
      <c r="A19" s="634" t="s">
        <v>3666</v>
      </c>
      <c r="B19" s="665">
        <f>B11+B17</f>
        <v>1135396.48</v>
      </c>
      <c r="D19" s="629"/>
    </row>
    <row r="20" spans="1:4" ht="23.25">
      <c r="A20" s="39" t="s">
        <v>3664</v>
      </c>
      <c r="B20" s="454">
        <v>685937.16</v>
      </c>
      <c r="D20" s="663"/>
    </row>
    <row r="21" ht="23.25">
      <c r="D21" s="37"/>
    </row>
    <row r="22" spans="1:2" ht="24" thickBot="1">
      <c r="A22" s="655" t="s">
        <v>3665</v>
      </c>
      <c r="B22" s="666">
        <f>SUM(B19:B21)</f>
        <v>1821333.6400000001</v>
      </c>
    </row>
    <row r="23" ht="24" thickTop="1"/>
  </sheetData>
  <sheetProtection/>
  <printOptions/>
  <pageMargins left="0.86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208"/>
  <sheetViews>
    <sheetView zoomScalePageLayoutView="0" workbookViewId="0" topLeftCell="A172">
      <selection activeCell="E183" sqref="E183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5.710937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8.57421875" style="238" customWidth="1"/>
    <col min="9" max="9" width="9.8515625" style="298" bestFit="1" customWidth="1"/>
    <col min="10" max="10" width="12.7109375" style="520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3858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2"/>
      <c r="F4" s="236"/>
      <c r="G4" s="330" t="s">
        <v>5</v>
      </c>
      <c r="H4" s="330" t="s">
        <v>818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3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7"/>
      <c r="F6" s="246" t="s">
        <v>101</v>
      </c>
      <c r="G6" s="247"/>
      <c r="H6" s="319"/>
    </row>
    <row r="7" spans="1:8" ht="17.25">
      <c r="A7" s="342" t="s">
        <v>819</v>
      </c>
      <c r="B7" s="250" t="s">
        <v>820</v>
      </c>
      <c r="C7" s="112" t="s">
        <v>821</v>
      </c>
      <c r="D7" s="253">
        <v>2400</v>
      </c>
      <c r="E7" s="258"/>
      <c r="F7" s="253"/>
      <c r="G7" s="432">
        <v>2400</v>
      </c>
      <c r="H7" s="234" t="s">
        <v>822</v>
      </c>
    </row>
    <row r="8" spans="1:8" ht="17.25">
      <c r="A8" s="342" t="s">
        <v>1060</v>
      </c>
      <c r="B8" s="250" t="s">
        <v>1063</v>
      </c>
      <c r="C8" s="112" t="s">
        <v>1064</v>
      </c>
      <c r="D8" s="253"/>
      <c r="E8" s="258">
        <v>2400</v>
      </c>
      <c r="F8" s="253"/>
      <c r="G8" s="252">
        <f>G7-E8</f>
        <v>0</v>
      </c>
      <c r="H8" s="254"/>
    </row>
    <row r="9" spans="1:8" ht="17.25">
      <c r="A9" s="342"/>
      <c r="B9" s="250"/>
      <c r="C9" s="112"/>
      <c r="D9" s="253"/>
      <c r="E9" s="258"/>
      <c r="F9" s="253"/>
      <c r="G9" s="252"/>
      <c r="H9" s="254"/>
    </row>
    <row r="10" spans="1:8" ht="17.25">
      <c r="A10" s="342" t="s">
        <v>873</v>
      </c>
      <c r="B10" s="250" t="s">
        <v>874</v>
      </c>
      <c r="C10" s="112" t="s">
        <v>875</v>
      </c>
      <c r="D10" s="253">
        <v>1900</v>
      </c>
      <c r="E10" s="258"/>
      <c r="F10" s="253"/>
      <c r="G10" s="252">
        <v>1900</v>
      </c>
      <c r="H10" s="254" t="s">
        <v>47</v>
      </c>
    </row>
    <row r="11" spans="1:10" ht="17.25">
      <c r="A11" s="342" t="s">
        <v>1060</v>
      </c>
      <c r="B11" s="250" t="s">
        <v>1068</v>
      </c>
      <c r="C11" s="112" t="s">
        <v>1069</v>
      </c>
      <c r="D11" s="253"/>
      <c r="E11" s="258">
        <v>958</v>
      </c>
      <c r="F11" s="253"/>
      <c r="G11" s="554">
        <f>G10-E11</f>
        <v>942</v>
      </c>
      <c r="H11" s="254"/>
      <c r="J11" s="520">
        <f>G11</f>
        <v>942</v>
      </c>
    </row>
    <row r="12" spans="1:12" ht="17.25">
      <c r="A12" s="342"/>
      <c r="B12" s="257"/>
      <c r="C12" s="368"/>
      <c r="D12" s="258">
        <v>-942</v>
      </c>
      <c r="E12" s="258"/>
      <c r="F12" s="295"/>
      <c r="G12" s="296">
        <v>0</v>
      </c>
      <c r="H12" s="369"/>
      <c r="K12" s="300"/>
      <c r="L12" s="299"/>
    </row>
    <row r="13" spans="1:12" ht="17.25">
      <c r="A13" s="342" t="s">
        <v>993</v>
      </c>
      <c r="B13" s="257" t="s">
        <v>994</v>
      </c>
      <c r="C13" s="368" t="s">
        <v>995</v>
      </c>
      <c r="D13" s="258">
        <v>18000</v>
      </c>
      <c r="E13" s="258"/>
      <c r="F13" s="251"/>
      <c r="G13" s="296">
        <v>18000</v>
      </c>
      <c r="H13" s="369" t="s">
        <v>2284</v>
      </c>
      <c r="K13" s="300"/>
      <c r="L13" s="299"/>
    </row>
    <row r="14" spans="1:12" ht="17.25">
      <c r="A14" s="342" t="s">
        <v>1137</v>
      </c>
      <c r="B14" s="257" t="s">
        <v>1138</v>
      </c>
      <c r="C14" s="368" t="s">
        <v>1139</v>
      </c>
      <c r="D14" s="258"/>
      <c r="E14" s="258">
        <v>2415</v>
      </c>
      <c r="F14" s="251"/>
      <c r="G14" s="296">
        <f>G13-E14</f>
        <v>15585</v>
      </c>
      <c r="H14" s="369"/>
      <c r="K14" s="300"/>
      <c r="L14" s="299"/>
    </row>
    <row r="15" spans="1:12" ht="17.25">
      <c r="A15" s="342" t="s">
        <v>1130</v>
      </c>
      <c r="B15" s="257" t="s">
        <v>1180</v>
      </c>
      <c r="C15" s="368" t="s">
        <v>1179</v>
      </c>
      <c r="D15" s="258"/>
      <c r="E15" s="258">
        <v>1250</v>
      </c>
      <c r="F15" s="251"/>
      <c r="G15" s="296">
        <f>G14-E15</f>
        <v>14335</v>
      </c>
      <c r="H15" s="369"/>
      <c r="K15" s="300"/>
      <c r="L15" s="299"/>
    </row>
    <row r="16" spans="1:12" ht="17.25">
      <c r="A16" s="342" t="s">
        <v>1365</v>
      </c>
      <c r="B16" s="257" t="s">
        <v>705</v>
      </c>
      <c r="C16" s="368" t="s">
        <v>696</v>
      </c>
      <c r="D16" s="258"/>
      <c r="E16" s="258">
        <v>4600</v>
      </c>
      <c r="F16" s="251"/>
      <c r="G16" s="296">
        <f>G15-E16</f>
        <v>9735</v>
      </c>
      <c r="H16" s="369"/>
      <c r="K16" s="300"/>
      <c r="L16" s="299"/>
    </row>
    <row r="17" spans="1:12" ht="17.25">
      <c r="A17" s="342" t="s">
        <v>1425</v>
      </c>
      <c r="B17" s="257" t="s">
        <v>1426</v>
      </c>
      <c r="C17" s="368" t="s">
        <v>1139</v>
      </c>
      <c r="D17" s="258"/>
      <c r="E17" s="258">
        <v>7800</v>
      </c>
      <c r="F17" s="251"/>
      <c r="G17" s="556">
        <f>G16-E17</f>
        <v>1935</v>
      </c>
      <c r="H17" s="369"/>
      <c r="J17" s="520">
        <f>G17</f>
        <v>1935</v>
      </c>
      <c r="K17" s="300"/>
      <c r="L17" s="299"/>
    </row>
    <row r="18" spans="1:12" ht="17.25">
      <c r="A18" s="342"/>
      <c r="B18" s="257"/>
      <c r="C18" s="368"/>
      <c r="D18" s="258">
        <v>-1935</v>
      </c>
      <c r="E18" s="258"/>
      <c r="F18" s="295"/>
      <c r="G18" s="296">
        <v>0</v>
      </c>
      <c r="H18" s="369"/>
      <c r="K18" s="300"/>
      <c r="L18" s="299"/>
    </row>
    <row r="19" spans="1:12" ht="17.25">
      <c r="A19" s="342" t="s">
        <v>1008</v>
      </c>
      <c r="B19" s="257" t="s">
        <v>1009</v>
      </c>
      <c r="C19" s="368" t="s">
        <v>1010</v>
      </c>
      <c r="D19" s="258">
        <v>12200</v>
      </c>
      <c r="E19" s="258"/>
      <c r="F19" s="295"/>
      <c r="G19" s="296">
        <v>12200</v>
      </c>
      <c r="H19" s="369" t="s">
        <v>723</v>
      </c>
      <c r="K19" s="300"/>
      <c r="L19" s="299"/>
    </row>
    <row r="20" spans="1:12" ht="17.25">
      <c r="A20" s="342" t="s">
        <v>1060</v>
      </c>
      <c r="B20" s="257" t="s">
        <v>1067</v>
      </c>
      <c r="C20" s="368" t="s">
        <v>2293</v>
      </c>
      <c r="D20" s="258"/>
      <c r="E20" s="409">
        <v>8600</v>
      </c>
      <c r="F20" s="295"/>
      <c r="G20" s="296">
        <f>G19-E20</f>
        <v>3600</v>
      </c>
      <c r="H20" s="369"/>
      <c r="K20" s="300"/>
      <c r="L20" s="299"/>
    </row>
    <row r="21" spans="1:12" ht="17.25">
      <c r="A21" s="342" t="s">
        <v>1105</v>
      </c>
      <c r="B21" s="257" t="s">
        <v>1120</v>
      </c>
      <c r="C21" s="368" t="s">
        <v>696</v>
      </c>
      <c r="D21" s="258"/>
      <c r="E21" s="409">
        <v>500</v>
      </c>
      <c r="F21" s="295"/>
      <c r="G21" s="296">
        <f>G20-E21</f>
        <v>3100</v>
      </c>
      <c r="H21" s="369"/>
      <c r="K21" s="300"/>
      <c r="L21" s="299"/>
    </row>
    <row r="22" spans="1:12" ht="17.25">
      <c r="A22" s="342" t="s">
        <v>1105</v>
      </c>
      <c r="B22" s="257" t="s">
        <v>1121</v>
      </c>
      <c r="C22" s="368" t="s">
        <v>1122</v>
      </c>
      <c r="D22" s="258"/>
      <c r="E22" s="409">
        <v>3100</v>
      </c>
      <c r="F22" s="295"/>
      <c r="G22" s="296">
        <f>G21-E22</f>
        <v>0</v>
      </c>
      <c r="H22" s="369"/>
      <c r="K22" s="300"/>
      <c r="L22" s="299"/>
    </row>
    <row r="23" spans="1:12" ht="17.25">
      <c r="A23" s="342"/>
      <c r="B23" s="257"/>
      <c r="C23" s="368"/>
      <c r="D23" s="258"/>
      <c r="E23" s="258"/>
      <c r="F23" s="295"/>
      <c r="G23" s="296"/>
      <c r="H23" s="369"/>
      <c r="K23" s="300"/>
      <c r="L23" s="299"/>
    </row>
    <row r="24" spans="1:12" ht="17.25">
      <c r="A24" s="342" t="s">
        <v>1008</v>
      </c>
      <c r="B24" s="257" t="s">
        <v>1011</v>
      </c>
      <c r="C24" s="368" t="s">
        <v>1012</v>
      </c>
      <c r="D24" s="258">
        <v>4000</v>
      </c>
      <c r="E24" s="258"/>
      <c r="F24" s="295"/>
      <c r="G24" s="296">
        <v>4000</v>
      </c>
      <c r="H24" s="369" t="s">
        <v>723</v>
      </c>
      <c r="K24" s="300"/>
      <c r="L24" s="299"/>
    </row>
    <row r="25" spans="1:12" ht="17.25">
      <c r="A25" s="342"/>
      <c r="B25" s="257" t="s">
        <v>1172</v>
      </c>
      <c r="C25" s="368" t="s">
        <v>2292</v>
      </c>
      <c r="D25" s="258"/>
      <c r="E25" s="258">
        <v>1480</v>
      </c>
      <c r="F25" s="295"/>
      <c r="G25" s="556">
        <f>G24-E25</f>
        <v>2520</v>
      </c>
      <c r="H25" s="369"/>
      <c r="J25" s="520">
        <f>G25</f>
        <v>2520</v>
      </c>
      <c r="K25" s="300"/>
      <c r="L25" s="299"/>
    </row>
    <row r="26" spans="1:12" ht="17.25">
      <c r="A26" s="342"/>
      <c r="B26" s="257"/>
      <c r="C26" s="368"/>
      <c r="D26" s="258">
        <v>-2520</v>
      </c>
      <c r="E26" s="258"/>
      <c r="F26" s="295"/>
      <c r="G26" s="556">
        <v>0</v>
      </c>
      <c r="H26" s="369"/>
      <c r="K26" s="300"/>
      <c r="L26" s="299"/>
    </row>
    <row r="27" spans="1:12" ht="17.25">
      <c r="A27" s="342" t="s">
        <v>1202</v>
      </c>
      <c r="B27" s="257" t="s">
        <v>1203</v>
      </c>
      <c r="C27" s="368" t="s">
        <v>1204</v>
      </c>
      <c r="D27" s="258">
        <v>8000</v>
      </c>
      <c r="E27" s="258"/>
      <c r="F27" s="295"/>
      <c r="G27" s="296">
        <v>8000</v>
      </c>
      <c r="H27" s="369" t="s">
        <v>54</v>
      </c>
      <c r="K27" s="300"/>
      <c r="L27" s="299"/>
    </row>
    <row r="28" spans="1:12" ht="17.25">
      <c r="A28" s="342" t="s">
        <v>1029</v>
      </c>
      <c r="B28" s="257" t="s">
        <v>1030</v>
      </c>
      <c r="C28" s="368" t="s">
        <v>1031</v>
      </c>
      <c r="D28" s="258">
        <v>86900</v>
      </c>
      <c r="E28" s="258"/>
      <c r="F28" s="295"/>
      <c r="G28" s="296">
        <f>G27+D28</f>
        <v>94900</v>
      </c>
      <c r="H28" s="369" t="s">
        <v>54</v>
      </c>
      <c r="K28" s="300"/>
      <c r="L28" s="299"/>
    </row>
    <row r="29" spans="1:12" ht="17.25">
      <c r="A29" s="342" t="s">
        <v>3072</v>
      </c>
      <c r="B29" s="257" t="s">
        <v>3071</v>
      </c>
      <c r="C29" s="368" t="s">
        <v>3048</v>
      </c>
      <c r="D29" s="258"/>
      <c r="E29" s="258">
        <v>34890</v>
      </c>
      <c r="F29" s="295"/>
      <c r="G29" s="296">
        <f>G28-E29-F29</f>
        <v>60010</v>
      </c>
      <c r="H29" s="369" t="s">
        <v>3047</v>
      </c>
      <c r="K29" s="300"/>
      <c r="L29" s="299"/>
    </row>
    <row r="30" spans="1:12" ht="17.25">
      <c r="A30" s="342" t="s">
        <v>3271</v>
      </c>
      <c r="B30" s="257" t="s">
        <v>3290</v>
      </c>
      <c r="C30" s="368" t="s">
        <v>1485</v>
      </c>
      <c r="D30" s="258"/>
      <c r="E30" s="295">
        <v>38570</v>
      </c>
      <c r="F30" s="295"/>
      <c r="G30" s="296">
        <f>G29-E30-F30</f>
        <v>21440</v>
      </c>
      <c r="H30" s="369"/>
      <c r="K30" s="300"/>
      <c r="L30" s="299"/>
    </row>
    <row r="31" spans="1:12" ht="17.25">
      <c r="A31" s="342" t="s">
        <v>3339</v>
      </c>
      <c r="B31" s="257" t="s">
        <v>3374</v>
      </c>
      <c r="C31" s="368" t="s">
        <v>696</v>
      </c>
      <c r="D31" s="258"/>
      <c r="E31" s="297">
        <v>3950</v>
      </c>
      <c r="F31" s="295"/>
      <c r="G31" s="296">
        <f>G30-E31-F31</f>
        <v>17490</v>
      </c>
      <c r="H31" s="369"/>
      <c r="K31" s="300"/>
      <c r="L31" s="299"/>
    </row>
    <row r="32" spans="1:12" ht="17.25">
      <c r="A32" s="342" t="s">
        <v>3592</v>
      </c>
      <c r="B32" s="257" t="s">
        <v>3621</v>
      </c>
      <c r="C32" s="368" t="s">
        <v>3485</v>
      </c>
      <c r="D32" s="258"/>
      <c r="E32" s="297">
        <v>4625</v>
      </c>
      <c r="F32" s="295"/>
      <c r="G32" s="555">
        <f>G31-E32-F32</f>
        <v>12865</v>
      </c>
      <c r="H32" s="369"/>
      <c r="J32" s="520">
        <f>G32</f>
        <v>12865</v>
      </c>
      <c r="K32" s="300"/>
      <c r="L32" s="299"/>
    </row>
    <row r="33" spans="1:12" ht="17.25">
      <c r="A33" s="342"/>
      <c r="B33" s="257"/>
      <c r="C33" s="368"/>
      <c r="D33" s="258">
        <v>-12865</v>
      </c>
      <c r="E33" s="297"/>
      <c r="F33" s="295"/>
      <c r="G33" s="296">
        <v>0</v>
      </c>
      <c r="H33" s="369"/>
      <c r="K33" s="300"/>
      <c r="L33" s="299"/>
    </row>
    <row r="34" spans="1:12" ht="17.25">
      <c r="A34" s="342"/>
      <c r="B34" s="257"/>
      <c r="C34" s="368"/>
      <c r="D34" s="258"/>
      <c r="E34" s="258"/>
      <c r="F34" s="295"/>
      <c r="G34" s="296"/>
      <c r="H34" s="369"/>
      <c r="K34" s="300"/>
      <c r="L34" s="299"/>
    </row>
    <row r="35" spans="1:12" ht="17.25">
      <c r="A35" s="342" t="s">
        <v>1130</v>
      </c>
      <c r="B35" s="257" t="s">
        <v>1131</v>
      </c>
      <c r="C35" s="368" t="s">
        <v>1132</v>
      </c>
      <c r="D35" s="258">
        <v>3000</v>
      </c>
      <c r="E35" s="258"/>
      <c r="F35" s="295"/>
      <c r="G35" s="296">
        <v>3000</v>
      </c>
      <c r="H35" s="369" t="s">
        <v>347</v>
      </c>
      <c r="K35" s="300"/>
      <c r="L35" s="299"/>
    </row>
    <row r="36" spans="1:12" ht="17.25">
      <c r="A36" s="342"/>
      <c r="B36" s="257" t="s">
        <v>1178</v>
      </c>
      <c r="C36" s="368" t="s">
        <v>2294</v>
      </c>
      <c r="D36" s="258"/>
      <c r="E36" s="258">
        <v>1390</v>
      </c>
      <c r="F36" s="295"/>
      <c r="G36" s="556">
        <f>G35-E36</f>
        <v>1610</v>
      </c>
      <c r="H36" s="369"/>
      <c r="J36" s="520">
        <f>G36</f>
        <v>1610</v>
      </c>
      <c r="K36" s="300"/>
      <c r="L36" s="299"/>
    </row>
    <row r="37" spans="1:12" ht="17.25">
      <c r="A37" s="342"/>
      <c r="B37" s="257"/>
      <c r="C37" s="368"/>
      <c r="D37" s="258">
        <v>-1610</v>
      </c>
      <c r="E37" s="258"/>
      <c r="F37" s="295"/>
      <c r="G37" s="296">
        <v>0</v>
      </c>
      <c r="H37" s="369"/>
      <c r="K37" s="300"/>
      <c r="L37" s="299"/>
    </row>
    <row r="38" spans="1:12" ht="17.25">
      <c r="A38" s="342" t="s">
        <v>1130</v>
      </c>
      <c r="B38" s="257" t="s">
        <v>1133</v>
      </c>
      <c r="C38" s="368" t="s">
        <v>1134</v>
      </c>
      <c r="D38" s="258">
        <v>60000</v>
      </c>
      <c r="E38" s="258"/>
      <c r="F38" s="295"/>
      <c r="G38" s="296">
        <v>60000</v>
      </c>
      <c r="H38" s="369" t="s">
        <v>1135</v>
      </c>
      <c r="K38" s="300">
        <f>88460-73460</f>
        <v>15000</v>
      </c>
      <c r="L38" s="299"/>
    </row>
    <row r="39" spans="1:12" ht="17.25">
      <c r="A39" s="342" t="s">
        <v>1868</v>
      </c>
      <c r="B39" s="257" t="s">
        <v>2303</v>
      </c>
      <c r="C39" s="365" t="s">
        <v>1799</v>
      </c>
      <c r="D39" s="258"/>
      <c r="E39" s="258">
        <v>60000</v>
      </c>
      <c r="F39" s="295"/>
      <c r="G39" s="296">
        <v>0</v>
      </c>
      <c r="H39" s="369"/>
      <c r="K39" s="300"/>
      <c r="L39" s="299"/>
    </row>
    <row r="40" spans="1:12" ht="17.25">
      <c r="A40" s="342"/>
      <c r="B40" s="257"/>
      <c r="C40" s="368"/>
      <c r="D40" s="258"/>
      <c r="E40" s="258"/>
      <c r="F40" s="295"/>
      <c r="G40" s="296"/>
      <c r="H40" s="369"/>
      <c r="K40" s="300"/>
      <c r="L40" s="299"/>
    </row>
    <row r="41" spans="1:12" ht="17.25">
      <c r="A41" s="342" t="s">
        <v>1195</v>
      </c>
      <c r="B41" s="257" t="s">
        <v>1200</v>
      </c>
      <c r="C41" s="368" t="s">
        <v>1201</v>
      </c>
      <c r="D41" s="258">
        <v>165300</v>
      </c>
      <c r="E41" s="258"/>
      <c r="F41" s="295"/>
      <c r="G41" s="296">
        <v>165300</v>
      </c>
      <c r="H41" s="369" t="s">
        <v>735</v>
      </c>
      <c r="K41" s="300"/>
      <c r="L41" s="299"/>
    </row>
    <row r="42" spans="1:12" ht="17.25">
      <c r="A42" s="342" t="s">
        <v>1429</v>
      </c>
      <c r="B42" s="257" t="s">
        <v>1428</v>
      </c>
      <c r="C42" s="368" t="s">
        <v>1469</v>
      </c>
      <c r="D42" s="258"/>
      <c r="E42" s="258">
        <v>26462</v>
      </c>
      <c r="F42" s="295"/>
      <c r="G42" s="296">
        <f>G41-E42-F42</f>
        <v>138838</v>
      </c>
      <c r="H42" s="369"/>
      <c r="K42" s="300"/>
      <c r="L42" s="299"/>
    </row>
    <row r="43" spans="1:12" ht="17.25">
      <c r="A43" s="342" t="s">
        <v>1715</v>
      </c>
      <c r="B43" s="257" t="s">
        <v>1723</v>
      </c>
      <c r="C43" s="368" t="s">
        <v>1724</v>
      </c>
      <c r="D43" s="258"/>
      <c r="E43" s="258">
        <v>18852</v>
      </c>
      <c r="F43" s="295"/>
      <c r="G43" s="296">
        <f aca="true" t="shared" si="0" ref="G43:G49">G42-E43-F43</f>
        <v>119986</v>
      </c>
      <c r="H43" s="369"/>
      <c r="K43" s="300"/>
      <c r="L43" s="299"/>
    </row>
    <row r="44" spans="1:12" ht="17.25">
      <c r="A44" s="342" t="s">
        <v>2734</v>
      </c>
      <c r="B44" s="257" t="s">
        <v>2735</v>
      </c>
      <c r="C44" s="368" t="s">
        <v>2299</v>
      </c>
      <c r="D44" s="258"/>
      <c r="E44" s="258">
        <v>2200</v>
      </c>
      <c r="F44" s="295"/>
      <c r="G44" s="296">
        <f t="shared" si="0"/>
        <v>117786</v>
      </c>
      <c r="H44" s="369"/>
      <c r="K44" s="300"/>
      <c r="L44" s="299"/>
    </row>
    <row r="45" spans="1:12" ht="17.25">
      <c r="A45" s="342" t="s">
        <v>2739</v>
      </c>
      <c r="B45" s="257" t="s">
        <v>2764</v>
      </c>
      <c r="C45" s="368" t="s">
        <v>2765</v>
      </c>
      <c r="D45" s="258"/>
      <c r="E45" s="258">
        <v>7150</v>
      </c>
      <c r="F45" s="295"/>
      <c r="G45" s="296">
        <f t="shared" si="0"/>
        <v>110636</v>
      </c>
      <c r="H45" s="369"/>
      <c r="K45" s="300"/>
      <c r="L45" s="299"/>
    </row>
    <row r="46" spans="1:12" ht="17.25">
      <c r="A46" s="342" t="s">
        <v>3005</v>
      </c>
      <c r="B46" s="257" t="s">
        <v>3023</v>
      </c>
      <c r="C46" s="368" t="s">
        <v>2781</v>
      </c>
      <c r="D46" s="258"/>
      <c r="E46" s="258">
        <v>1200</v>
      </c>
      <c r="F46" s="295"/>
      <c r="G46" s="296">
        <f t="shared" si="0"/>
        <v>109436</v>
      </c>
      <c r="H46" s="369"/>
      <c r="K46" s="300"/>
      <c r="L46" s="299"/>
    </row>
    <row r="47" spans="1:12" ht="17.25">
      <c r="A47" s="342"/>
      <c r="B47" s="257" t="s">
        <v>3501</v>
      </c>
      <c r="C47" s="368" t="s">
        <v>713</v>
      </c>
      <c r="D47" s="258"/>
      <c r="E47" s="258">
        <v>35990</v>
      </c>
      <c r="F47" s="295"/>
      <c r="G47" s="296">
        <f t="shared" si="0"/>
        <v>73446</v>
      </c>
      <c r="H47" s="369"/>
      <c r="K47" s="300"/>
      <c r="L47" s="299"/>
    </row>
    <row r="48" spans="1:12" ht="17.25">
      <c r="A48" s="342" t="s">
        <v>3506</v>
      </c>
      <c r="B48" s="257" t="s">
        <v>3517</v>
      </c>
      <c r="C48" s="368" t="s">
        <v>713</v>
      </c>
      <c r="D48" s="258"/>
      <c r="E48" s="258">
        <v>225</v>
      </c>
      <c r="F48" s="295"/>
      <c r="G48" s="296">
        <f t="shared" si="0"/>
        <v>73221</v>
      </c>
      <c r="H48" s="369"/>
      <c r="K48" s="300"/>
      <c r="L48" s="299"/>
    </row>
    <row r="49" spans="1:12" ht="17.25">
      <c r="A49" s="342" t="s">
        <v>3720</v>
      </c>
      <c r="B49" s="257" t="s">
        <v>3721</v>
      </c>
      <c r="C49" s="368"/>
      <c r="D49" s="258"/>
      <c r="E49" s="258">
        <v>23400</v>
      </c>
      <c r="F49" s="295"/>
      <c r="G49" s="296">
        <f t="shared" si="0"/>
        <v>49821</v>
      </c>
      <c r="H49" s="369"/>
      <c r="J49" s="520">
        <f>G49</f>
        <v>49821</v>
      </c>
      <c r="K49" s="300"/>
      <c r="L49" s="299"/>
    </row>
    <row r="50" spans="1:12" ht="17.25">
      <c r="A50" s="342"/>
      <c r="B50" s="257"/>
      <c r="C50" s="368"/>
      <c r="D50" s="258">
        <v>-49821</v>
      </c>
      <c r="E50" s="258"/>
      <c r="F50" s="295"/>
      <c r="G50" s="296">
        <v>0</v>
      </c>
      <c r="H50" s="369"/>
      <c r="K50" s="300"/>
      <c r="L50" s="299"/>
    </row>
    <row r="51" spans="1:12" ht="17.25">
      <c r="A51" s="342" t="s">
        <v>1257</v>
      </c>
      <c r="B51" s="257" t="s">
        <v>1258</v>
      </c>
      <c r="C51" s="368" t="s">
        <v>1259</v>
      </c>
      <c r="D51" s="258">
        <v>194100</v>
      </c>
      <c r="E51" s="258"/>
      <c r="F51" s="295"/>
      <c r="G51" s="296">
        <v>194100</v>
      </c>
      <c r="H51" s="369" t="s">
        <v>111</v>
      </c>
      <c r="K51" s="300"/>
      <c r="L51" s="299"/>
    </row>
    <row r="52" spans="1:12" ht="17.25">
      <c r="A52" s="342" t="s">
        <v>1987</v>
      </c>
      <c r="B52" s="257" t="s">
        <v>1990</v>
      </c>
      <c r="C52" s="368" t="s">
        <v>1991</v>
      </c>
      <c r="D52" s="258"/>
      <c r="E52" s="258">
        <v>44730</v>
      </c>
      <c r="F52" s="295"/>
      <c r="G52" s="296">
        <f>G51-E52</f>
        <v>149370</v>
      </c>
      <c r="H52" s="369"/>
      <c r="K52" s="300"/>
      <c r="L52" s="299"/>
    </row>
    <row r="53" spans="1:12" ht="17.25">
      <c r="A53" s="342"/>
      <c r="B53" s="257"/>
      <c r="C53" s="368" t="s">
        <v>2092</v>
      </c>
      <c r="D53" s="258"/>
      <c r="E53" s="258">
        <v>-2740</v>
      </c>
      <c r="F53" s="295"/>
      <c r="G53" s="296">
        <f>G52-E53</f>
        <v>152110</v>
      </c>
      <c r="H53" s="369"/>
      <c r="K53" s="300"/>
      <c r="L53" s="299"/>
    </row>
    <row r="54" spans="1:12" ht="17.25">
      <c r="A54" s="342" t="s">
        <v>2122</v>
      </c>
      <c r="B54" s="257" t="s">
        <v>2137</v>
      </c>
      <c r="C54" s="368" t="s">
        <v>1991</v>
      </c>
      <c r="D54" s="258"/>
      <c r="E54" s="258">
        <v>125090</v>
      </c>
      <c r="F54" s="295"/>
      <c r="G54" s="296">
        <f>G53-E54</f>
        <v>27020</v>
      </c>
      <c r="H54" s="369"/>
      <c r="K54" s="300"/>
      <c r="L54" s="299"/>
    </row>
    <row r="55" spans="1:12" ht="17.25">
      <c r="A55" s="342"/>
      <c r="B55" s="257"/>
      <c r="C55" s="368" t="s">
        <v>3056</v>
      </c>
      <c r="D55" s="258"/>
      <c r="E55" s="258">
        <v>-8100</v>
      </c>
      <c r="F55" s="295"/>
      <c r="G55" s="296">
        <f>G54-E55</f>
        <v>35120</v>
      </c>
      <c r="H55" s="369"/>
      <c r="K55" s="300"/>
      <c r="L55" s="299"/>
    </row>
    <row r="56" spans="1:12" ht="17.25">
      <c r="A56" s="342" t="s">
        <v>2077</v>
      </c>
      <c r="B56" s="257" t="s">
        <v>2079</v>
      </c>
      <c r="C56" s="368" t="s">
        <v>2080</v>
      </c>
      <c r="D56" s="258">
        <v>93200</v>
      </c>
      <c r="E56" s="258"/>
      <c r="F56" s="295"/>
      <c r="G56" s="296">
        <f>G54+D56</f>
        <v>120220</v>
      </c>
      <c r="H56" s="369" t="s">
        <v>111</v>
      </c>
      <c r="K56" s="300"/>
      <c r="L56" s="299"/>
    </row>
    <row r="57" spans="1:12" ht="17.25">
      <c r="A57" s="342" t="s">
        <v>3203</v>
      </c>
      <c r="B57" s="257" t="s">
        <v>3204</v>
      </c>
      <c r="C57" s="368" t="s">
        <v>1991</v>
      </c>
      <c r="D57" s="258"/>
      <c r="E57" s="258">
        <v>59145</v>
      </c>
      <c r="F57" s="295"/>
      <c r="G57" s="296">
        <f>G56-E57</f>
        <v>61075</v>
      </c>
      <c r="H57" s="369"/>
      <c r="K57" s="300"/>
      <c r="L57" s="299"/>
    </row>
    <row r="58" spans="1:12" ht="17.25">
      <c r="A58" s="342"/>
      <c r="B58" s="257"/>
      <c r="C58" s="368"/>
      <c r="D58" s="258"/>
      <c r="E58" s="258"/>
      <c r="F58" s="295"/>
      <c r="G58" s="296"/>
      <c r="H58" s="369"/>
      <c r="K58" s="300"/>
      <c r="L58" s="299"/>
    </row>
    <row r="59" spans="1:12" ht="17.25">
      <c r="A59" s="342" t="s">
        <v>1260</v>
      </c>
      <c r="B59" s="257" t="s">
        <v>1266</v>
      </c>
      <c r="C59" s="368" t="s">
        <v>1267</v>
      </c>
      <c r="D59" s="258">
        <v>30000</v>
      </c>
      <c r="E59" s="258"/>
      <c r="F59" s="295"/>
      <c r="G59" s="296">
        <v>30000</v>
      </c>
      <c r="H59" s="369" t="s">
        <v>1268</v>
      </c>
      <c r="K59" s="300"/>
      <c r="L59" s="299"/>
    </row>
    <row r="60" spans="1:12" ht="17.25">
      <c r="A60" s="342" t="s">
        <v>2087</v>
      </c>
      <c r="B60" s="257" t="s">
        <v>2088</v>
      </c>
      <c r="C60" s="368" t="s">
        <v>2089</v>
      </c>
      <c r="D60" s="258">
        <v>20000</v>
      </c>
      <c r="E60" s="258"/>
      <c r="F60" s="295"/>
      <c r="G60" s="296">
        <f>G59+D60</f>
        <v>50000</v>
      </c>
      <c r="H60" s="369" t="s">
        <v>1232</v>
      </c>
      <c r="K60" s="300"/>
      <c r="L60" s="299"/>
    </row>
    <row r="61" spans="1:12" ht="17.25">
      <c r="A61" s="342" t="s">
        <v>2647</v>
      </c>
      <c r="B61" s="257" t="s">
        <v>2681</v>
      </c>
      <c r="C61" s="368" t="s">
        <v>2682</v>
      </c>
      <c r="D61" s="258"/>
      <c r="E61" s="258">
        <v>38540</v>
      </c>
      <c r="F61" s="295"/>
      <c r="G61" s="296">
        <f>G60-E61</f>
        <v>11460</v>
      </c>
      <c r="H61" s="369"/>
      <c r="K61" s="300"/>
      <c r="L61" s="299"/>
    </row>
    <row r="62" spans="1:12" ht="17.25">
      <c r="A62" s="342" t="s">
        <v>2699</v>
      </c>
      <c r="B62" s="257" t="s">
        <v>2707</v>
      </c>
      <c r="C62" s="368" t="s">
        <v>1179</v>
      </c>
      <c r="D62" s="258"/>
      <c r="E62" s="258">
        <v>800</v>
      </c>
      <c r="F62" s="295"/>
      <c r="G62" s="296">
        <f>G61-E62</f>
        <v>10660</v>
      </c>
      <c r="H62" s="369"/>
      <c r="K62" s="300"/>
      <c r="L62" s="299"/>
    </row>
    <row r="63" spans="1:12" ht="17.25">
      <c r="A63" s="342" t="s">
        <v>2734</v>
      </c>
      <c r="B63" s="257" t="s">
        <v>2753</v>
      </c>
      <c r="C63" s="368" t="s">
        <v>696</v>
      </c>
      <c r="D63" s="258"/>
      <c r="E63" s="258">
        <v>2900</v>
      </c>
      <c r="F63" s="295"/>
      <c r="G63" s="296">
        <f>G62-E63</f>
        <v>7760</v>
      </c>
      <c r="H63" s="369"/>
      <c r="K63" s="300"/>
      <c r="L63" s="299"/>
    </row>
    <row r="64" spans="1:12" ht="17.25">
      <c r="A64" s="342" t="s">
        <v>3005</v>
      </c>
      <c r="B64" s="257" t="s">
        <v>3028</v>
      </c>
      <c r="C64" s="368" t="s">
        <v>3027</v>
      </c>
      <c r="D64" s="258"/>
      <c r="E64" s="258">
        <v>3900</v>
      </c>
      <c r="F64" s="295"/>
      <c r="G64" s="588">
        <f>G63-E64-F64</f>
        <v>3860</v>
      </c>
      <c r="H64" s="369"/>
      <c r="J64" s="520">
        <f>G64</f>
        <v>3860</v>
      </c>
      <c r="K64" s="300"/>
      <c r="L64" s="299"/>
    </row>
    <row r="65" spans="1:12" ht="17.25">
      <c r="A65" s="342"/>
      <c r="B65" s="257"/>
      <c r="C65" s="368"/>
      <c r="D65" s="258">
        <v>-3860</v>
      </c>
      <c r="E65" s="258"/>
      <c r="F65" s="295"/>
      <c r="G65" s="296">
        <v>0</v>
      </c>
      <c r="H65" s="369"/>
      <c r="K65" s="300"/>
      <c r="L65" s="299"/>
    </row>
    <row r="66" spans="1:12" ht="17.25">
      <c r="A66" s="342"/>
      <c r="B66" s="257"/>
      <c r="C66" s="368"/>
      <c r="D66" s="258"/>
      <c r="E66" s="258"/>
      <c r="F66" s="295"/>
      <c r="G66" s="296"/>
      <c r="H66" s="369"/>
      <c r="K66" s="300"/>
      <c r="L66" s="299"/>
    </row>
    <row r="67" spans="1:12" ht="17.25">
      <c r="A67" s="342" t="s">
        <v>1429</v>
      </c>
      <c r="B67" s="257" t="s">
        <v>1432</v>
      </c>
      <c r="C67" s="368" t="s">
        <v>1431</v>
      </c>
      <c r="D67" s="258">
        <v>81000</v>
      </c>
      <c r="E67" s="258"/>
      <c r="F67" s="295"/>
      <c r="G67" s="296">
        <v>81000</v>
      </c>
      <c r="H67" s="369" t="s">
        <v>723</v>
      </c>
      <c r="K67" s="300"/>
      <c r="L67" s="299"/>
    </row>
    <row r="68" spans="1:12" ht="17.25">
      <c r="A68" s="342" t="s">
        <v>1881</v>
      </c>
      <c r="B68" s="257" t="s">
        <v>1883</v>
      </c>
      <c r="C68" s="368" t="s">
        <v>2293</v>
      </c>
      <c r="D68" s="258"/>
      <c r="E68" s="258">
        <v>38100</v>
      </c>
      <c r="F68" s="295"/>
      <c r="G68" s="296">
        <f>G67-E68</f>
        <v>42900</v>
      </c>
      <c r="H68" s="369"/>
      <c r="K68" s="300"/>
      <c r="L68" s="299"/>
    </row>
    <row r="69" spans="1:12" ht="17.25">
      <c r="A69" s="342" t="s">
        <v>1891</v>
      </c>
      <c r="B69" s="257" t="s">
        <v>1925</v>
      </c>
      <c r="C69" s="368" t="s">
        <v>696</v>
      </c>
      <c r="D69" s="258"/>
      <c r="E69" s="258">
        <v>13750</v>
      </c>
      <c r="F69" s="295"/>
      <c r="G69" s="296">
        <f>G68-E69</f>
        <v>29150</v>
      </c>
      <c r="H69" s="369"/>
      <c r="K69" s="300"/>
      <c r="L69" s="299"/>
    </row>
    <row r="70" spans="1:12" ht="17.25">
      <c r="A70" s="342"/>
      <c r="B70" s="257" t="s">
        <v>1926</v>
      </c>
      <c r="C70" s="368" t="s">
        <v>1927</v>
      </c>
      <c r="D70" s="258"/>
      <c r="E70" s="258">
        <v>22000</v>
      </c>
      <c r="F70" s="295"/>
      <c r="G70" s="296">
        <f>G69-E70</f>
        <v>7150</v>
      </c>
      <c r="H70" s="369"/>
      <c r="K70" s="300"/>
      <c r="L70" s="299"/>
    </row>
    <row r="71" spans="1:12" ht="17.25">
      <c r="A71" s="342" t="s">
        <v>1942</v>
      </c>
      <c r="B71" s="257" t="s">
        <v>1969</v>
      </c>
      <c r="C71" s="368" t="s">
        <v>713</v>
      </c>
      <c r="D71" s="258"/>
      <c r="E71" s="258">
        <v>2600</v>
      </c>
      <c r="F71" s="295"/>
      <c r="G71" s="296">
        <f>G70-E71</f>
        <v>4550</v>
      </c>
      <c r="H71" s="369"/>
      <c r="K71" s="300"/>
      <c r="L71" s="299"/>
    </row>
    <row r="72" spans="1:12" ht="17.25">
      <c r="A72" s="342" t="s">
        <v>2087</v>
      </c>
      <c r="B72" s="257" t="s">
        <v>2103</v>
      </c>
      <c r="C72" s="368" t="s">
        <v>713</v>
      </c>
      <c r="D72" s="258"/>
      <c r="E72" s="258">
        <v>1300</v>
      </c>
      <c r="F72" s="295"/>
      <c r="G72" s="556">
        <f>G71-E72</f>
        <v>3250</v>
      </c>
      <c r="H72" s="369"/>
      <c r="J72" s="520">
        <f>G72</f>
        <v>3250</v>
      </c>
      <c r="K72" s="300"/>
      <c r="L72" s="299"/>
    </row>
    <row r="73" spans="1:12" ht="17.25">
      <c r="A73" s="342"/>
      <c r="B73" s="257"/>
      <c r="C73" s="368"/>
      <c r="D73" s="258">
        <v>-3250</v>
      </c>
      <c r="E73" s="258"/>
      <c r="F73" s="295"/>
      <c r="G73" s="296">
        <v>0</v>
      </c>
      <c r="H73" s="369"/>
      <c r="K73" s="300"/>
      <c r="L73" s="299"/>
    </row>
    <row r="74" spans="1:12" ht="17.25">
      <c r="A74" s="342" t="s">
        <v>1441</v>
      </c>
      <c r="B74" s="257" t="s">
        <v>1442</v>
      </c>
      <c r="C74" s="368" t="s">
        <v>1443</v>
      </c>
      <c r="D74" s="258">
        <v>11200</v>
      </c>
      <c r="E74" s="258"/>
      <c r="F74" s="295"/>
      <c r="G74" s="296">
        <v>11200</v>
      </c>
      <c r="H74" s="369" t="s">
        <v>723</v>
      </c>
      <c r="K74" s="300"/>
      <c r="L74" s="299"/>
    </row>
    <row r="75" spans="1:12" ht="17.25">
      <c r="A75" s="342" t="s">
        <v>1477</v>
      </c>
      <c r="B75" s="257" t="s">
        <v>1478</v>
      </c>
      <c r="C75" s="368" t="s">
        <v>2293</v>
      </c>
      <c r="D75" s="258"/>
      <c r="E75" s="258">
        <v>11200</v>
      </c>
      <c r="F75" s="295"/>
      <c r="G75" s="296">
        <f>G74-E75</f>
        <v>0</v>
      </c>
      <c r="H75" s="369"/>
      <c r="K75" s="300"/>
      <c r="L75" s="299"/>
    </row>
    <row r="76" spans="1:12" ht="17.25">
      <c r="A76" s="342"/>
      <c r="B76" s="257"/>
      <c r="C76" s="368" t="s">
        <v>2295</v>
      </c>
      <c r="D76" s="258"/>
      <c r="E76" s="258">
        <v>-970</v>
      </c>
      <c r="F76" s="295"/>
      <c r="G76" s="556">
        <f>G75-E76</f>
        <v>970</v>
      </c>
      <c r="H76" s="369"/>
      <c r="J76" s="520">
        <f>G76</f>
        <v>970</v>
      </c>
      <c r="K76" s="300"/>
      <c r="L76" s="299"/>
    </row>
    <row r="77" spans="1:12" ht="17.25">
      <c r="A77" s="342"/>
      <c r="B77" s="257"/>
      <c r="C77" s="368"/>
      <c r="D77" s="258">
        <v>-970</v>
      </c>
      <c r="E77" s="258"/>
      <c r="F77" s="295"/>
      <c r="G77" s="296">
        <v>0</v>
      </c>
      <c r="H77" s="369"/>
      <c r="K77" s="300"/>
      <c r="L77" s="299"/>
    </row>
    <row r="78" spans="1:12" ht="17.25">
      <c r="A78" s="342" t="s">
        <v>1444</v>
      </c>
      <c r="B78" s="257" t="s">
        <v>1445</v>
      </c>
      <c r="C78" s="368" t="s">
        <v>1446</v>
      </c>
      <c r="D78" s="258">
        <v>3000</v>
      </c>
      <c r="E78" s="258"/>
      <c r="F78" s="295"/>
      <c r="G78" s="296">
        <v>3000</v>
      </c>
      <c r="H78" s="369" t="s">
        <v>687</v>
      </c>
      <c r="K78" s="300"/>
      <c r="L78" s="299"/>
    </row>
    <row r="79" spans="1:12" ht="17.25">
      <c r="A79" s="342" t="s">
        <v>1522</v>
      </c>
      <c r="B79" s="257" t="s">
        <v>1524</v>
      </c>
      <c r="C79" s="368" t="s">
        <v>2296</v>
      </c>
      <c r="D79" s="258"/>
      <c r="E79" s="258">
        <v>1298</v>
      </c>
      <c r="F79" s="295"/>
      <c r="G79" s="556">
        <f>G78-E79</f>
        <v>1702</v>
      </c>
      <c r="H79" s="369"/>
      <c r="J79" s="520">
        <f>G79</f>
        <v>1702</v>
      </c>
      <c r="K79" s="300"/>
      <c r="L79" s="299"/>
    </row>
    <row r="80" spans="1:12" ht="17.25">
      <c r="A80" s="342"/>
      <c r="B80" s="257"/>
      <c r="C80" s="368"/>
      <c r="D80" s="258">
        <v>-1702</v>
      </c>
      <c r="E80" s="258"/>
      <c r="F80" s="295"/>
      <c r="G80" s="296">
        <v>0</v>
      </c>
      <c r="H80" s="369"/>
      <c r="K80" s="300"/>
      <c r="L80" s="299"/>
    </row>
    <row r="81" spans="1:12" ht="17.25">
      <c r="A81" s="342" t="s">
        <v>1447</v>
      </c>
      <c r="B81" s="257" t="s">
        <v>1448</v>
      </c>
      <c r="C81" s="368" t="s">
        <v>1449</v>
      </c>
      <c r="D81" s="258">
        <v>58200</v>
      </c>
      <c r="E81" s="258"/>
      <c r="F81" s="295"/>
      <c r="G81" s="296">
        <v>58200</v>
      </c>
      <c r="H81" s="369" t="s">
        <v>2283</v>
      </c>
      <c r="K81" s="300"/>
      <c r="L81" s="299"/>
    </row>
    <row r="82" spans="1:12" ht="17.25">
      <c r="A82" s="342" t="s">
        <v>2913</v>
      </c>
      <c r="B82" s="257" t="s">
        <v>2958</v>
      </c>
      <c r="C82" s="368" t="s">
        <v>2782</v>
      </c>
      <c r="D82" s="258"/>
      <c r="E82" s="258">
        <v>58200</v>
      </c>
      <c r="F82" s="407"/>
      <c r="G82" s="296">
        <v>0</v>
      </c>
      <c r="H82" s="369"/>
      <c r="K82" s="300"/>
      <c r="L82" s="299"/>
    </row>
    <row r="83" spans="1:12" ht="17.25">
      <c r="A83" s="342"/>
      <c r="B83" s="257"/>
      <c r="C83" s="368"/>
      <c r="D83" s="258"/>
      <c r="E83" s="258"/>
      <c r="F83" s="407"/>
      <c r="G83" s="296"/>
      <c r="H83" s="369"/>
      <c r="K83" s="300"/>
      <c r="L83" s="299"/>
    </row>
    <row r="84" spans="1:12" ht="17.25">
      <c r="A84" s="342" t="s">
        <v>2622</v>
      </c>
      <c r="B84" s="257" t="s">
        <v>3487</v>
      </c>
      <c r="C84" s="368" t="s">
        <v>1545</v>
      </c>
      <c r="D84" s="258">
        <v>12000</v>
      </c>
      <c r="E84" s="258"/>
      <c r="F84" s="295"/>
      <c r="G84" s="296">
        <f>D84</f>
        <v>12000</v>
      </c>
      <c r="H84" s="369" t="s">
        <v>2304</v>
      </c>
      <c r="K84" s="300"/>
      <c r="L84" s="299"/>
    </row>
    <row r="85" spans="1:12" ht="17.25">
      <c r="A85" s="342" t="s">
        <v>1497</v>
      </c>
      <c r="B85" s="257" t="s">
        <v>1544</v>
      </c>
      <c r="C85" s="368" t="s">
        <v>1545</v>
      </c>
      <c r="D85" s="258">
        <v>30000</v>
      </c>
      <c r="E85" s="258"/>
      <c r="F85" s="295"/>
      <c r="G85" s="296">
        <f>G84+D85</f>
        <v>42000</v>
      </c>
      <c r="H85" s="369" t="s">
        <v>2304</v>
      </c>
      <c r="K85" s="300"/>
      <c r="L85" s="299"/>
    </row>
    <row r="86" spans="1:12" ht="17.25">
      <c r="A86" s="342" t="s">
        <v>2857</v>
      </c>
      <c r="B86" s="257" t="s">
        <v>2919</v>
      </c>
      <c r="C86" s="368" t="s">
        <v>2920</v>
      </c>
      <c r="D86" s="258">
        <v>22100</v>
      </c>
      <c r="E86" s="258"/>
      <c r="F86" s="295"/>
      <c r="G86" s="296">
        <f>G85+D86</f>
        <v>64100</v>
      </c>
      <c r="H86" s="369"/>
      <c r="K86" s="300"/>
      <c r="L86" s="299"/>
    </row>
    <row r="87" spans="1:12" ht="17.25">
      <c r="A87" s="342"/>
      <c r="B87" s="257"/>
      <c r="C87" s="368"/>
      <c r="D87" s="258"/>
      <c r="E87" s="258"/>
      <c r="F87" s="295"/>
      <c r="G87" s="296"/>
      <c r="H87" s="369"/>
      <c r="K87" s="300"/>
      <c r="L87" s="299"/>
    </row>
    <row r="88" spans="1:12" ht="15" customHeight="1">
      <c r="A88" s="342" t="s">
        <v>2494</v>
      </c>
      <c r="B88" s="257">
        <v>0.1087</v>
      </c>
      <c r="C88" s="368" t="s">
        <v>2256</v>
      </c>
      <c r="D88" s="258"/>
      <c r="E88" s="258">
        <v>9280</v>
      </c>
      <c r="F88" s="295"/>
      <c r="G88" s="296">
        <f>G86-E88</f>
        <v>54820</v>
      </c>
      <c r="H88" s="369"/>
      <c r="K88" s="300"/>
      <c r="L88" s="299"/>
    </row>
    <row r="89" spans="1:12" ht="17.25">
      <c r="A89" s="342" t="s">
        <v>2975</v>
      </c>
      <c r="B89" s="257" t="s">
        <v>2992</v>
      </c>
      <c r="C89" s="368" t="s">
        <v>2993</v>
      </c>
      <c r="D89" s="258"/>
      <c r="E89" s="258">
        <v>5052</v>
      </c>
      <c r="F89" s="295"/>
      <c r="G89" s="296">
        <f aca="true" t="shared" si="1" ref="G89:G94">G88-E89</f>
        <v>49768</v>
      </c>
      <c r="H89" s="369"/>
      <c r="K89" s="300"/>
      <c r="L89" s="299"/>
    </row>
    <row r="90" spans="1:12" ht="17.25">
      <c r="A90" s="342" t="s">
        <v>3131</v>
      </c>
      <c r="B90" s="257" t="s">
        <v>3132</v>
      </c>
      <c r="C90" s="368" t="s">
        <v>3133</v>
      </c>
      <c r="D90" s="258"/>
      <c r="E90" s="258">
        <v>1050</v>
      </c>
      <c r="F90" s="295"/>
      <c r="G90" s="296">
        <f t="shared" si="1"/>
        <v>48718</v>
      </c>
      <c r="H90" s="369"/>
      <c r="K90" s="300"/>
      <c r="L90" s="299"/>
    </row>
    <row r="91" spans="1:12" ht="17.25">
      <c r="A91" s="342" t="s">
        <v>3409</v>
      </c>
      <c r="B91" s="257" t="s">
        <v>3433</v>
      </c>
      <c r="C91" s="368" t="s">
        <v>3434</v>
      </c>
      <c r="D91" s="258"/>
      <c r="E91" s="258">
        <v>4234</v>
      </c>
      <c r="F91" s="295"/>
      <c r="G91" s="296">
        <f t="shared" si="1"/>
        <v>44484</v>
      </c>
      <c r="H91" s="369"/>
      <c r="K91" s="300"/>
      <c r="L91" s="299"/>
    </row>
    <row r="92" spans="1:12" ht="17.25">
      <c r="A92" s="342"/>
      <c r="B92" s="257" t="s">
        <v>3439</v>
      </c>
      <c r="C92" s="368" t="s">
        <v>3434</v>
      </c>
      <c r="D92" s="258"/>
      <c r="E92" s="258">
        <v>2836</v>
      </c>
      <c r="F92" s="295"/>
      <c r="G92" s="296">
        <f t="shared" si="1"/>
        <v>41648</v>
      </c>
      <c r="H92" s="369"/>
      <c r="K92" s="300"/>
      <c r="L92" s="299"/>
    </row>
    <row r="93" spans="1:12" ht="17.25">
      <c r="A93" s="342"/>
      <c r="B93" s="257"/>
      <c r="C93" s="368" t="s">
        <v>3488</v>
      </c>
      <c r="D93" s="258"/>
      <c r="E93" s="258">
        <v>18858</v>
      </c>
      <c r="F93" s="295"/>
      <c r="G93" s="296">
        <f t="shared" si="1"/>
        <v>22790</v>
      </c>
      <c r="H93" s="369"/>
      <c r="K93" s="300"/>
      <c r="L93" s="299"/>
    </row>
    <row r="94" spans="1:12" ht="17.25">
      <c r="A94" s="342" t="s">
        <v>3558</v>
      </c>
      <c r="B94" s="257" t="s">
        <v>3564</v>
      </c>
      <c r="C94" s="368" t="s">
        <v>3563</v>
      </c>
      <c r="D94" s="258"/>
      <c r="E94" s="258">
        <v>7400</v>
      </c>
      <c r="F94" s="295"/>
      <c r="G94" s="296">
        <f t="shared" si="1"/>
        <v>15390</v>
      </c>
      <c r="H94" s="369"/>
      <c r="J94" s="520">
        <f>G94</f>
        <v>15390</v>
      </c>
      <c r="K94" s="300"/>
      <c r="L94" s="299"/>
    </row>
    <row r="95" spans="1:12" ht="17.25">
      <c r="A95" s="342"/>
      <c r="B95" s="257"/>
      <c r="C95" s="368"/>
      <c r="D95" s="258">
        <v>-15390</v>
      </c>
      <c r="E95" s="258"/>
      <c r="F95" s="295"/>
      <c r="G95" s="296">
        <v>0</v>
      </c>
      <c r="H95" s="369"/>
      <c r="K95" s="300"/>
      <c r="L95" s="299"/>
    </row>
    <row r="96" spans="1:12" ht="17.25">
      <c r="A96" s="342"/>
      <c r="B96" s="257"/>
      <c r="C96" s="368"/>
      <c r="D96" s="258"/>
      <c r="E96" s="258"/>
      <c r="F96" s="295"/>
      <c r="G96" s="296"/>
      <c r="H96" s="369"/>
      <c r="K96" s="300"/>
      <c r="L96" s="299"/>
    </row>
    <row r="97" spans="1:12" ht="17.25">
      <c r="A97" s="342" t="s">
        <v>1560</v>
      </c>
      <c r="B97" s="257" t="s">
        <v>1561</v>
      </c>
      <c r="C97" s="368" t="s">
        <v>1562</v>
      </c>
      <c r="D97" s="258">
        <v>8000</v>
      </c>
      <c r="E97" s="258"/>
      <c r="F97" s="295"/>
      <c r="G97" s="296">
        <v>8000</v>
      </c>
      <c r="H97" s="369" t="s">
        <v>735</v>
      </c>
      <c r="K97" s="300"/>
      <c r="L97" s="299"/>
    </row>
    <row r="98" spans="1:12" ht="17.25">
      <c r="A98" s="342" t="s">
        <v>1557</v>
      </c>
      <c r="B98" s="257" t="s">
        <v>1756</v>
      </c>
      <c r="C98" s="368" t="s">
        <v>2297</v>
      </c>
      <c r="D98" s="258"/>
      <c r="E98" s="258">
        <v>1580</v>
      </c>
      <c r="F98" s="295"/>
      <c r="G98" s="556">
        <f>G97-E98</f>
        <v>6420</v>
      </c>
      <c r="H98" s="369"/>
      <c r="J98" s="520">
        <f>G98</f>
        <v>6420</v>
      </c>
      <c r="K98" s="300"/>
      <c r="L98" s="299"/>
    </row>
    <row r="99" spans="1:12" ht="17.25">
      <c r="A99" s="342"/>
      <c r="B99" s="257"/>
      <c r="C99" s="368"/>
      <c r="D99" s="258">
        <v>-6420</v>
      </c>
      <c r="E99" s="258"/>
      <c r="F99" s="295"/>
      <c r="G99" s="296">
        <v>0</v>
      </c>
      <c r="H99" s="369"/>
      <c r="K99" s="300"/>
      <c r="L99" s="299"/>
    </row>
    <row r="100" spans="1:12" ht="17.25">
      <c r="A100" s="342"/>
      <c r="B100" s="257"/>
      <c r="C100" s="368"/>
      <c r="D100" s="258"/>
      <c r="E100" s="258"/>
      <c r="F100" s="295"/>
      <c r="G100" s="296"/>
      <c r="H100" s="369"/>
      <c r="K100" s="300"/>
      <c r="L100" s="299"/>
    </row>
    <row r="101" spans="1:12" ht="17.25">
      <c r="A101" s="342" t="s">
        <v>1570</v>
      </c>
      <c r="B101" s="257" t="s">
        <v>1578</v>
      </c>
      <c r="C101" s="368" t="s">
        <v>1576</v>
      </c>
      <c r="D101" s="258">
        <v>2400</v>
      </c>
      <c r="E101" s="258"/>
      <c r="F101" s="295"/>
      <c r="G101" s="556">
        <v>2400</v>
      </c>
      <c r="H101" s="369" t="s">
        <v>1577</v>
      </c>
      <c r="J101" s="520">
        <f>G101</f>
        <v>2400</v>
      </c>
      <c r="K101" s="300"/>
      <c r="L101" s="299"/>
    </row>
    <row r="102" spans="1:12" ht="17.25">
      <c r="A102" s="342"/>
      <c r="B102" s="257"/>
      <c r="C102" s="368"/>
      <c r="D102" s="258">
        <v>-2400</v>
      </c>
      <c r="E102" s="258"/>
      <c r="F102" s="295"/>
      <c r="G102" s="296">
        <v>0</v>
      </c>
      <c r="H102" s="369"/>
      <c r="K102" s="300"/>
      <c r="L102" s="299"/>
    </row>
    <row r="103" spans="1:12" ht="17.25">
      <c r="A103" s="342"/>
      <c r="B103" s="257"/>
      <c r="C103" s="368"/>
      <c r="D103" s="258"/>
      <c r="E103" s="258"/>
      <c r="F103" s="295"/>
      <c r="G103" s="296"/>
      <c r="H103" s="369"/>
      <c r="K103" s="300"/>
      <c r="L103" s="299"/>
    </row>
    <row r="104" spans="1:12" ht="17.25">
      <c r="A104" s="342" t="s">
        <v>1781</v>
      </c>
      <c r="B104" s="257" t="s">
        <v>1782</v>
      </c>
      <c r="C104" s="368" t="s">
        <v>1783</v>
      </c>
      <c r="D104" s="258">
        <v>9200</v>
      </c>
      <c r="E104" s="258"/>
      <c r="F104" s="295"/>
      <c r="G104" s="296">
        <v>9200</v>
      </c>
      <c r="H104" s="369" t="s">
        <v>735</v>
      </c>
      <c r="K104" s="300"/>
      <c r="L104" s="299"/>
    </row>
    <row r="105" spans="1:12" ht="17.25">
      <c r="A105" s="342"/>
      <c r="B105" s="257" t="s">
        <v>1805</v>
      </c>
      <c r="C105" s="368" t="s">
        <v>1806</v>
      </c>
      <c r="D105" s="258"/>
      <c r="E105" s="258">
        <v>2950</v>
      </c>
      <c r="F105" s="295"/>
      <c r="G105" s="556">
        <f>G104-E105</f>
        <v>6250</v>
      </c>
      <c r="H105" s="369"/>
      <c r="J105" s="520">
        <f>G105</f>
        <v>6250</v>
      </c>
      <c r="K105" s="300"/>
      <c r="L105" s="299"/>
    </row>
    <row r="106" spans="1:12" ht="17.25">
      <c r="A106" s="342"/>
      <c r="B106" s="257"/>
      <c r="C106" s="368"/>
      <c r="D106" s="258">
        <v>-6250</v>
      </c>
      <c r="E106" s="258"/>
      <c r="F106" s="295"/>
      <c r="G106" s="296">
        <v>0</v>
      </c>
      <c r="H106" s="369"/>
      <c r="K106" s="300"/>
      <c r="L106" s="299"/>
    </row>
    <row r="107" spans="1:12" ht="17.25">
      <c r="A107" s="342" t="s">
        <v>1781</v>
      </c>
      <c r="B107" s="257" t="s">
        <v>1784</v>
      </c>
      <c r="C107" s="368" t="s">
        <v>1785</v>
      </c>
      <c r="D107" s="258">
        <v>100000</v>
      </c>
      <c r="E107" s="258"/>
      <c r="F107" s="295"/>
      <c r="G107" s="296">
        <v>100000</v>
      </c>
      <c r="H107" s="369" t="s">
        <v>1577</v>
      </c>
      <c r="K107" s="300"/>
      <c r="L107" s="299"/>
    </row>
    <row r="108" spans="1:12" ht="17.25">
      <c r="A108" s="342" t="s">
        <v>1987</v>
      </c>
      <c r="B108" s="257" t="s">
        <v>1992</v>
      </c>
      <c r="C108" s="368" t="s">
        <v>2298</v>
      </c>
      <c r="D108" s="258"/>
      <c r="E108" s="258">
        <v>98200</v>
      </c>
      <c r="F108" s="295"/>
      <c r="G108" s="296">
        <f>G107-E108</f>
        <v>1800</v>
      </c>
      <c r="H108" s="369"/>
      <c r="K108" s="300"/>
      <c r="L108" s="299"/>
    </row>
    <row r="109" spans="1:12" ht="17.25">
      <c r="A109" s="342" t="s">
        <v>2154</v>
      </c>
      <c r="B109" s="257"/>
      <c r="C109" s="368" t="s">
        <v>2153</v>
      </c>
      <c r="D109" s="258"/>
      <c r="E109" s="258">
        <v>-1800</v>
      </c>
      <c r="F109" s="295"/>
      <c r="G109" s="296">
        <f>G108-E109</f>
        <v>3600</v>
      </c>
      <c r="H109" s="369"/>
      <c r="K109" s="300"/>
      <c r="L109" s="299"/>
    </row>
    <row r="110" spans="1:12" ht="17.25">
      <c r="A110" s="342" t="s">
        <v>2151</v>
      </c>
      <c r="B110" s="257" t="s">
        <v>2159</v>
      </c>
      <c r="C110" s="368" t="s">
        <v>696</v>
      </c>
      <c r="D110" s="258"/>
      <c r="E110" s="258">
        <v>625</v>
      </c>
      <c r="F110" s="295"/>
      <c r="G110" s="296">
        <f>G109-E110</f>
        <v>2975</v>
      </c>
      <c r="H110" s="369"/>
      <c r="K110" s="300"/>
      <c r="L110" s="299"/>
    </row>
    <row r="111" spans="1:12" ht="17.25">
      <c r="A111" s="342"/>
      <c r="B111" s="257" t="s">
        <v>2160</v>
      </c>
      <c r="C111" s="368" t="s">
        <v>1179</v>
      </c>
      <c r="D111" s="258"/>
      <c r="E111" s="258">
        <v>800</v>
      </c>
      <c r="F111" s="295"/>
      <c r="G111" s="556">
        <f>G110-E111</f>
        <v>2175</v>
      </c>
      <c r="H111" s="369"/>
      <c r="J111" s="520">
        <f>G111</f>
        <v>2175</v>
      </c>
      <c r="K111" s="300"/>
      <c r="L111" s="299"/>
    </row>
    <row r="112" spans="1:12" ht="17.25">
      <c r="A112" s="342"/>
      <c r="B112" s="257"/>
      <c r="C112" s="368"/>
      <c r="D112" s="258">
        <v>-2175</v>
      </c>
      <c r="E112" s="258"/>
      <c r="F112" s="295"/>
      <c r="G112" s="296">
        <v>0</v>
      </c>
      <c r="H112" s="369"/>
      <c r="K112" s="300"/>
      <c r="L112" s="299"/>
    </row>
    <row r="113" spans="1:12" ht="17.25">
      <c r="A113" s="342" t="s">
        <v>1795</v>
      </c>
      <c r="B113" s="257" t="s">
        <v>1794</v>
      </c>
      <c r="C113" s="368" t="s">
        <v>1793</v>
      </c>
      <c r="D113" s="258">
        <v>10000</v>
      </c>
      <c r="E113" s="258"/>
      <c r="F113" s="295"/>
      <c r="G113" s="296">
        <v>10000</v>
      </c>
      <c r="H113" s="369" t="s">
        <v>1792</v>
      </c>
      <c r="K113" s="300"/>
      <c r="L113" s="299"/>
    </row>
    <row r="114" spans="1:12" ht="17.25">
      <c r="A114" s="342" t="s">
        <v>2198</v>
      </c>
      <c r="B114" s="257" t="s">
        <v>2199</v>
      </c>
      <c r="C114" s="368" t="s">
        <v>696</v>
      </c>
      <c r="D114" s="258"/>
      <c r="E114" s="258">
        <v>10000</v>
      </c>
      <c r="F114" s="295"/>
      <c r="G114" s="296">
        <v>0</v>
      </c>
      <c r="H114" s="369"/>
      <c r="K114" s="300"/>
      <c r="L114" s="299"/>
    </row>
    <row r="115" spans="1:12" ht="17.25">
      <c r="A115" s="342"/>
      <c r="B115" s="257"/>
      <c r="C115" s="368"/>
      <c r="D115" s="258"/>
      <c r="E115" s="258"/>
      <c r="F115" s="295"/>
      <c r="G115" s="296"/>
      <c r="H115" s="369"/>
      <c r="K115" s="300"/>
      <c r="L115" s="299"/>
    </row>
    <row r="116" spans="1:12" ht="17.25">
      <c r="A116" s="342" t="s">
        <v>2077</v>
      </c>
      <c r="B116" s="257" t="s">
        <v>2078</v>
      </c>
      <c r="C116" s="368" t="s">
        <v>2076</v>
      </c>
      <c r="D116" s="258">
        <v>8100</v>
      </c>
      <c r="E116" s="258"/>
      <c r="F116" s="295"/>
      <c r="G116" s="296">
        <v>8100</v>
      </c>
      <c r="H116" s="369" t="s">
        <v>2789</v>
      </c>
      <c r="K116" s="300"/>
      <c r="L116" s="299"/>
    </row>
    <row r="117" spans="1:12" ht="17.25">
      <c r="A117" s="342" t="s">
        <v>2928</v>
      </c>
      <c r="B117" s="257" t="s">
        <v>2935</v>
      </c>
      <c r="C117" s="368" t="s">
        <v>2834</v>
      </c>
      <c r="D117" s="258"/>
      <c r="E117" s="258">
        <v>3704</v>
      </c>
      <c r="F117" s="295"/>
      <c r="G117" s="556">
        <f>G116-E117</f>
        <v>4396</v>
      </c>
      <c r="H117" s="369" t="s">
        <v>54</v>
      </c>
      <c r="J117" s="520">
        <f>G117</f>
        <v>4396</v>
      </c>
      <c r="K117" s="300"/>
      <c r="L117" s="299"/>
    </row>
    <row r="118" spans="1:12" ht="17.25">
      <c r="A118" s="342"/>
      <c r="B118" s="257"/>
      <c r="C118" s="368"/>
      <c r="D118" s="258">
        <v>-4396</v>
      </c>
      <c r="E118" s="258"/>
      <c r="F118" s="295"/>
      <c r="G118" s="556">
        <v>0</v>
      </c>
      <c r="H118" s="369"/>
      <c r="K118" s="300"/>
      <c r="L118" s="299"/>
    </row>
    <row r="119" spans="1:12" ht="17.25">
      <c r="A119" s="342"/>
      <c r="B119" s="257"/>
      <c r="C119" s="368"/>
      <c r="D119" s="258"/>
      <c r="E119" s="258"/>
      <c r="F119" s="295"/>
      <c r="G119" s="296"/>
      <c r="H119" s="369"/>
      <c r="K119" s="300"/>
      <c r="L119" s="299"/>
    </row>
    <row r="120" spans="1:12" ht="17.25">
      <c r="A120" s="342"/>
      <c r="B120" s="257"/>
      <c r="C120" s="368"/>
      <c r="D120" s="258"/>
      <c r="E120" s="258"/>
      <c r="F120" s="295"/>
      <c r="G120" s="296"/>
      <c r="H120" s="369"/>
      <c r="K120" s="300"/>
      <c r="L120" s="299"/>
    </row>
    <row r="121" spans="1:12" ht="17.25">
      <c r="A121" s="342" t="s">
        <v>2077</v>
      </c>
      <c r="B121" s="257" t="s">
        <v>2084</v>
      </c>
      <c r="C121" s="368" t="s">
        <v>2085</v>
      </c>
      <c r="D121" s="258">
        <v>3200</v>
      </c>
      <c r="E121" s="258"/>
      <c r="F121" s="295"/>
      <c r="G121" s="296">
        <v>3200</v>
      </c>
      <c r="H121" s="369" t="s">
        <v>2086</v>
      </c>
      <c r="K121" s="300"/>
      <c r="L121" s="299"/>
    </row>
    <row r="122" spans="1:12" ht="17.25">
      <c r="A122" s="342" t="s">
        <v>2151</v>
      </c>
      <c r="B122" s="257" t="s">
        <v>2305</v>
      </c>
      <c r="C122" s="368" t="s">
        <v>2296</v>
      </c>
      <c r="D122" s="258"/>
      <c r="E122" s="258">
        <v>1420</v>
      </c>
      <c r="F122" s="295"/>
      <c r="G122" s="556">
        <f>G121-E122</f>
        <v>1780</v>
      </c>
      <c r="H122" s="369"/>
      <c r="J122" s="520">
        <f>G122</f>
        <v>1780</v>
      </c>
      <c r="K122" s="300"/>
      <c r="L122" s="299"/>
    </row>
    <row r="123" spans="1:12" ht="17.25">
      <c r="A123" s="342"/>
      <c r="B123" s="257"/>
      <c r="C123" s="368"/>
      <c r="D123" s="258">
        <v>-1780</v>
      </c>
      <c r="E123" s="258"/>
      <c r="F123" s="295"/>
      <c r="G123" s="296">
        <v>0</v>
      </c>
      <c r="H123" s="369"/>
      <c r="K123" s="300"/>
      <c r="L123" s="299"/>
    </row>
    <row r="124" spans="1:12" ht="17.25">
      <c r="A124" s="342"/>
      <c r="B124" s="257"/>
      <c r="C124" s="368"/>
      <c r="D124" s="258"/>
      <c r="E124" s="258"/>
      <c r="F124" s="295"/>
      <c r="G124" s="296"/>
      <c r="H124" s="369"/>
      <c r="K124" s="300"/>
      <c r="L124" s="299"/>
    </row>
    <row r="125" spans="1:12" ht="17.25">
      <c r="A125" s="342"/>
      <c r="B125" s="257"/>
      <c r="C125" s="368"/>
      <c r="D125" s="258"/>
      <c r="E125" s="258"/>
      <c r="F125" s="295"/>
      <c r="G125" s="296"/>
      <c r="H125" s="369"/>
      <c r="K125" s="300"/>
      <c r="L125" s="299"/>
    </row>
    <row r="126" spans="1:12" ht="17.25">
      <c r="A126" s="342" t="s">
        <v>2186</v>
      </c>
      <c r="B126" s="257" t="s">
        <v>2187</v>
      </c>
      <c r="C126" s="368" t="s">
        <v>2188</v>
      </c>
      <c r="D126" s="258">
        <v>2500</v>
      </c>
      <c r="E126" s="258"/>
      <c r="F126" s="295"/>
      <c r="G126" s="296">
        <v>2500</v>
      </c>
      <c r="H126" s="369" t="s">
        <v>2283</v>
      </c>
      <c r="K126" s="300"/>
      <c r="L126" s="299"/>
    </row>
    <row r="127" spans="1:12" ht="17.25">
      <c r="A127" s="342" t="s">
        <v>2378</v>
      </c>
      <c r="B127" s="257" t="s">
        <v>2379</v>
      </c>
      <c r="C127" s="368" t="s">
        <v>2258</v>
      </c>
      <c r="D127" s="258"/>
      <c r="E127" s="258">
        <v>1480</v>
      </c>
      <c r="F127" s="295"/>
      <c r="G127" s="556">
        <f>G126-E127</f>
        <v>1020</v>
      </c>
      <c r="H127" s="369"/>
      <c r="J127" s="520">
        <f>G127</f>
        <v>1020</v>
      </c>
      <c r="K127" s="300"/>
      <c r="L127" s="299"/>
    </row>
    <row r="128" spans="1:12" ht="17.25">
      <c r="A128" s="342"/>
      <c r="B128" s="257"/>
      <c r="C128" s="368"/>
      <c r="D128" s="258">
        <v>-1020</v>
      </c>
      <c r="E128" s="258"/>
      <c r="F128" s="295"/>
      <c r="G128" s="296">
        <v>0</v>
      </c>
      <c r="H128" s="369"/>
      <c r="K128" s="300"/>
      <c r="L128" s="299"/>
    </row>
    <row r="129" spans="1:12" ht="17.25">
      <c r="A129" s="342" t="s">
        <v>2203</v>
      </c>
      <c r="B129" s="257" t="s">
        <v>2204</v>
      </c>
      <c r="C129" s="368" t="s">
        <v>2205</v>
      </c>
      <c r="D129" s="258">
        <v>10000</v>
      </c>
      <c r="E129" s="258"/>
      <c r="F129" s="295"/>
      <c r="G129" s="556">
        <v>10000</v>
      </c>
      <c r="H129" s="369" t="s">
        <v>904</v>
      </c>
      <c r="J129" s="520">
        <f>G129</f>
        <v>10000</v>
      </c>
      <c r="K129" s="300"/>
      <c r="L129" s="299"/>
    </row>
    <row r="130" spans="1:12" ht="17.25">
      <c r="A130" s="342"/>
      <c r="B130" s="257"/>
      <c r="C130" s="537" t="s">
        <v>2716</v>
      </c>
      <c r="D130" s="258">
        <v>-10000</v>
      </c>
      <c r="E130" s="258"/>
      <c r="F130" s="295"/>
      <c r="G130" s="296">
        <v>0</v>
      </c>
      <c r="H130" s="369"/>
      <c r="K130" s="300"/>
      <c r="L130" s="299"/>
    </row>
    <row r="131" spans="1:12" ht="17.25">
      <c r="A131" s="342"/>
      <c r="B131" s="257"/>
      <c r="C131" s="368"/>
      <c r="D131" s="258"/>
      <c r="E131" s="258"/>
      <c r="F131" s="295"/>
      <c r="G131" s="296"/>
      <c r="H131" s="369"/>
      <c r="K131" s="300"/>
      <c r="L131" s="299"/>
    </row>
    <row r="132" spans="1:12" ht="17.25">
      <c r="A132" s="342" t="s">
        <v>2244</v>
      </c>
      <c r="B132" s="257" t="s">
        <v>2247</v>
      </c>
      <c r="C132" s="368" t="s">
        <v>2248</v>
      </c>
      <c r="D132" s="258">
        <v>50000</v>
      </c>
      <c r="E132" s="258"/>
      <c r="F132" s="295"/>
      <c r="G132" s="296">
        <v>50000</v>
      </c>
      <c r="H132" s="369" t="s">
        <v>54</v>
      </c>
      <c r="K132" s="300"/>
      <c r="L132" s="299"/>
    </row>
    <row r="133" spans="1:12" ht="17.25">
      <c r="A133" s="342" t="s">
        <v>2857</v>
      </c>
      <c r="B133" s="257" t="s">
        <v>2940</v>
      </c>
      <c r="C133" s="368" t="s">
        <v>2826</v>
      </c>
      <c r="D133" s="258"/>
      <c r="E133" s="407">
        <v>6110</v>
      </c>
      <c r="F133" s="407"/>
      <c r="G133" s="296">
        <f>G132-E133-F133</f>
        <v>43890</v>
      </c>
      <c r="H133" s="369"/>
      <c r="I133" s="298">
        <v>348750</v>
      </c>
      <c r="K133" s="300"/>
      <c r="L133" s="299"/>
    </row>
    <row r="134" spans="1:12" ht="17.25">
      <c r="A134" s="342"/>
      <c r="B134" s="257" t="s">
        <v>2940</v>
      </c>
      <c r="C134" s="368" t="s">
        <v>2826</v>
      </c>
      <c r="D134" s="258"/>
      <c r="E134" s="407">
        <v>6500</v>
      </c>
      <c r="F134" s="407"/>
      <c r="G134" s="296">
        <f>G133-E134-F134</f>
        <v>37390</v>
      </c>
      <c r="H134" s="369"/>
      <c r="K134" s="300"/>
      <c r="L134" s="299"/>
    </row>
    <row r="135" spans="1:12" ht="17.25">
      <c r="A135" s="342"/>
      <c r="B135" s="257" t="s">
        <v>2957</v>
      </c>
      <c r="C135" s="368" t="s">
        <v>2970</v>
      </c>
      <c r="D135" s="258"/>
      <c r="E135" s="258">
        <v>33260</v>
      </c>
      <c r="F135" s="407"/>
      <c r="G135" s="296">
        <f>G134-E135-F135</f>
        <v>4130</v>
      </c>
      <c r="H135" s="369"/>
      <c r="K135" s="300"/>
      <c r="L135" s="299"/>
    </row>
    <row r="136" spans="1:12" ht="17.25">
      <c r="A136" s="342"/>
      <c r="B136" s="257"/>
      <c r="C136" s="368" t="s">
        <v>3594</v>
      </c>
      <c r="D136" s="258"/>
      <c r="E136" s="258">
        <v>-5280</v>
      </c>
      <c r="F136" s="407"/>
      <c r="G136" s="555">
        <f>G135-E136-F136</f>
        <v>9410</v>
      </c>
      <c r="H136" s="369"/>
      <c r="J136" s="520">
        <f>G136</f>
        <v>9410</v>
      </c>
      <c r="K136" s="300"/>
      <c r="L136" s="299"/>
    </row>
    <row r="137" spans="1:12" ht="17.25">
      <c r="A137" s="342"/>
      <c r="B137" s="257"/>
      <c r="C137" s="368"/>
      <c r="D137" s="258">
        <v>-9410</v>
      </c>
      <c r="E137" s="258"/>
      <c r="F137" s="407"/>
      <c r="G137" s="296">
        <v>0</v>
      </c>
      <c r="H137" s="369"/>
      <c r="K137" s="300"/>
      <c r="L137" s="299"/>
    </row>
    <row r="138" spans="1:12" ht="17.25">
      <c r="A138" s="342"/>
      <c r="B138" s="257"/>
      <c r="C138" s="368"/>
      <c r="D138" s="258"/>
      <c r="E138" s="258"/>
      <c r="F138" s="407"/>
      <c r="G138" s="296"/>
      <c r="H138" s="369"/>
      <c r="K138" s="300"/>
      <c r="L138" s="299"/>
    </row>
    <row r="139" spans="1:12" ht="17.25">
      <c r="A139" s="342"/>
      <c r="B139" s="257">
        <v>1</v>
      </c>
      <c r="C139" s="368" t="s">
        <v>2971</v>
      </c>
      <c r="D139" s="258">
        <v>77450</v>
      </c>
      <c r="E139" s="258"/>
      <c r="F139" s="407"/>
      <c r="G139" s="296">
        <f>D139-E139-F139</f>
        <v>77450</v>
      </c>
      <c r="H139" s="369"/>
      <c r="K139" s="300"/>
      <c r="L139" s="299"/>
    </row>
    <row r="140" spans="1:12" ht="17.25">
      <c r="A140" s="342" t="s">
        <v>3057</v>
      </c>
      <c r="B140" s="257" t="s">
        <v>3124</v>
      </c>
      <c r="C140" s="368" t="s">
        <v>3562</v>
      </c>
      <c r="D140" s="258"/>
      <c r="E140" s="258">
        <v>38200</v>
      </c>
      <c r="F140" s="407"/>
      <c r="G140" s="296">
        <f>G139-E140</f>
        <v>39250</v>
      </c>
      <c r="H140" s="369"/>
      <c r="K140" s="300"/>
      <c r="L140" s="299"/>
    </row>
    <row r="141" spans="1:12" ht="17.25">
      <c r="A141" s="342" t="s">
        <v>3210</v>
      </c>
      <c r="B141" s="257"/>
      <c r="C141" s="368"/>
      <c r="D141" s="258"/>
      <c r="E141" s="258">
        <v>-8400</v>
      </c>
      <c r="F141" s="407"/>
      <c r="G141" s="296">
        <f>G140-E141</f>
        <v>47650</v>
      </c>
      <c r="H141" s="369"/>
      <c r="K141" s="300"/>
      <c r="L141" s="299"/>
    </row>
    <row r="142" spans="1:12" ht="17.25">
      <c r="A142" s="342" t="s">
        <v>3558</v>
      </c>
      <c r="B142" s="257" t="s">
        <v>3561</v>
      </c>
      <c r="C142" s="368" t="s">
        <v>3562</v>
      </c>
      <c r="D142" s="258"/>
      <c r="E142" s="258">
        <v>6500</v>
      </c>
      <c r="F142" s="407"/>
      <c r="G142" s="296">
        <f>G141-E142</f>
        <v>41150</v>
      </c>
      <c r="H142" s="369"/>
      <c r="K142" s="300"/>
      <c r="L142" s="299"/>
    </row>
    <row r="143" spans="1:12" ht="17.25">
      <c r="A143" s="342" t="s">
        <v>3764</v>
      </c>
      <c r="B143" s="257" t="s">
        <v>3762</v>
      </c>
      <c r="C143" s="368" t="s">
        <v>1179</v>
      </c>
      <c r="D143" s="258"/>
      <c r="E143" s="258">
        <v>41150</v>
      </c>
      <c r="F143" s="407"/>
      <c r="G143" s="296">
        <f>G142-E143</f>
        <v>0</v>
      </c>
      <c r="H143" s="369"/>
      <c r="K143" s="300"/>
      <c r="L143" s="299"/>
    </row>
    <row r="144" spans="1:12" ht="17.25">
      <c r="A144" s="342"/>
      <c r="B144" s="257"/>
      <c r="C144" s="368"/>
      <c r="D144" s="258"/>
      <c r="E144" s="258"/>
      <c r="F144" s="407"/>
      <c r="G144" s="296"/>
      <c r="H144" s="369"/>
      <c r="K144" s="300"/>
      <c r="L144" s="299"/>
    </row>
    <row r="145" spans="1:12" ht="17.25">
      <c r="A145" s="342"/>
      <c r="B145" s="257">
        <v>2</v>
      </c>
      <c r="C145" s="368" t="s">
        <v>2972</v>
      </c>
      <c r="D145" s="258">
        <v>98000</v>
      </c>
      <c r="E145" s="258"/>
      <c r="F145" s="407"/>
      <c r="G145" s="296">
        <f>D145-E145-F145</f>
        <v>98000</v>
      </c>
      <c r="H145" s="369"/>
      <c r="K145" s="300"/>
      <c r="L145" s="299"/>
    </row>
    <row r="146" spans="1:12" ht="17.25">
      <c r="A146" s="342" t="s">
        <v>3662</v>
      </c>
      <c r="B146" s="257" t="s">
        <v>3689</v>
      </c>
      <c r="C146" s="368" t="s">
        <v>3690</v>
      </c>
      <c r="D146" s="258"/>
      <c r="E146" s="258">
        <v>98000</v>
      </c>
      <c r="F146" s="407"/>
      <c r="G146" s="296">
        <f>G145-E146</f>
        <v>0</v>
      </c>
      <c r="H146" s="369"/>
      <c r="K146" s="300"/>
      <c r="L146" s="299"/>
    </row>
    <row r="147" spans="1:12" ht="17.25">
      <c r="A147" s="342"/>
      <c r="B147" s="257"/>
      <c r="C147" s="368"/>
      <c r="D147" s="258"/>
      <c r="E147" s="258"/>
      <c r="F147" s="407"/>
      <c r="G147" s="296"/>
      <c r="H147" s="369"/>
      <c r="K147" s="300"/>
      <c r="L147" s="299"/>
    </row>
    <row r="148" spans="1:12" ht="17.25">
      <c r="A148" s="342"/>
      <c r="B148" s="257">
        <v>3</v>
      </c>
      <c r="C148" s="368" t="s">
        <v>2973</v>
      </c>
      <c r="D148" s="258">
        <v>90100</v>
      </c>
      <c r="E148" s="258"/>
      <c r="F148" s="407"/>
      <c r="G148" s="296">
        <f>D148-E148-F148</f>
        <v>90100</v>
      </c>
      <c r="H148" s="369"/>
      <c r="K148" s="300"/>
      <c r="L148" s="299"/>
    </row>
    <row r="149" spans="1:12" ht="17.25">
      <c r="A149" s="342" t="s">
        <v>3210</v>
      </c>
      <c r="B149" s="257" t="s">
        <v>3213</v>
      </c>
      <c r="C149" s="368" t="s">
        <v>3215</v>
      </c>
      <c r="D149" s="258"/>
      <c r="E149" s="258">
        <v>10000</v>
      </c>
      <c r="F149" s="407"/>
      <c r="G149" s="296">
        <f>G148-E149</f>
        <v>80100</v>
      </c>
      <c r="H149" s="369"/>
      <c r="K149" s="300"/>
      <c r="L149" s="299"/>
    </row>
    <row r="150" spans="1:12" ht="17.25">
      <c r="A150" s="342"/>
      <c r="B150" s="257" t="s">
        <v>3214</v>
      </c>
      <c r="C150" s="368" t="s">
        <v>3216</v>
      </c>
      <c r="D150" s="258"/>
      <c r="E150" s="258">
        <v>80099.25</v>
      </c>
      <c r="F150" s="407"/>
      <c r="G150" s="586">
        <f>G149-E150</f>
        <v>0.75</v>
      </c>
      <c r="H150" s="369"/>
      <c r="K150" s="300"/>
      <c r="L150" s="299"/>
    </row>
    <row r="151" spans="1:12" ht="17.25">
      <c r="A151" s="342"/>
      <c r="B151" s="257"/>
      <c r="C151" s="368"/>
      <c r="D151" s="258"/>
      <c r="E151" s="258"/>
      <c r="F151" s="407"/>
      <c r="G151" s="296"/>
      <c r="H151" s="369"/>
      <c r="K151" s="300"/>
      <c r="L151" s="299"/>
    </row>
    <row r="152" spans="1:12" ht="17.25">
      <c r="A152" s="342"/>
      <c r="B152" s="257">
        <v>4</v>
      </c>
      <c r="C152" s="368" t="s">
        <v>2974</v>
      </c>
      <c r="D152" s="258">
        <v>33200</v>
      </c>
      <c r="E152" s="258"/>
      <c r="F152" s="407"/>
      <c r="G152" s="296">
        <f>D152-E152-F152</f>
        <v>33200</v>
      </c>
      <c r="H152" s="369"/>
      <c r="K152" s="300"/>
      <c r="L152" s="299"/>
    </row>
    <row r="153" spans="1:12" ht="17.25">
      <c r="A153" s="342" t="s">
        <v>2959</v>
      </c>
      <c r="B153" s="257" t="s">
        <v>2966</v>
      </c>
      <c r="C153" s="368" t="s">
        <v>2977</v>
      </c>
      <c r="D153" s="258"/>
      <c r="E153" s="258">
        <v>16200</v>
      </c>
      <c r="F153" s="407"/>
      <c r="G153" s="296">
        <f>G152-E153</f>
        <v>17000</v>
      </c>
      <c r="H153" s="369"/>
      <c r="K153" s="300"/>
      <c r="L153" s="299"/>
    </row>
    <row r="154" spans="1:12" ht="17.25">
      <c r="A154" s="342"/>
      <c r="B154" s="257"/>
      <c r="C154" s="368" t="s">
        <v>3387</v>
      </c>
      <c r="D154" s="258"/>
      <c r="E154" s="258">
        <v>15400</v>
      </c>
      <c r="F154" s="295"/>
      <c r="G154" s="296">
        <f>G153-E154</f>
        <v>1600</v>
      </c>
      <c r="H154" s="369"/>
      <c r="K154" s="300"/>
      <c r="L154" s="299"/>
    </row>
    <row r="155" spans="1:12" ht="17.25">
      <c r="A155" s="342" t="s">
        <v>3736</v>
      </c>
      <c r="B155" s="257" t="s">
        <v>3779</v>
      </c>
      <c r="C155" s="368" t="s">
        <v>713</v>
      </c>
      <c r="D155" s="258"/>
      <c r="E155" s="258">
        <v>1600</v>
      </c>
      <c r="F155" s="295"/>
      <c r="G155" s="296">
        <f>G154-E155</f>
        <v>0</v>
      </c>
      <c r="H155" s="369"/>
      <c r="K155" s="300"/>
      <c r="L155" s="299"/>
    </row>
    <row r="156" spans="1:12" ht="17.25">
      <c r="A156" s="342"/>
      <c r="B156" s="257"/>
      <c r="C156" s="368"/>
      <c r="D156" s="258"/>
      <c r="E156" s="258"/>
      <c r="F156" s="295"/>
      <c r="G156" s="296"/>
      <c r="H156" s="369"/>
      <c r="K156" s="300"/>
      <c r="L156" s="299"/>
    </row>
    <row r="157" spans="1:12" ht="17.25">
      <c r="A157" s="342" t="s">
        <v>2417</v>
      </c>
      <c r="B157" s="257" t="s">
        <v>2428</v>
      </c>
      <c r="C157" s="368" t="s">
        <v>2427</v>
      </c>
      <c r="D157" s="340">
        <v>7000</v>
      </c>
      <c r="E157" s="340"/>
      <c r="F157" s="588"/>
      <c r="G157" s="588">
        <v>7000</v>
      </c>
      <c r="H157" s="589" t="s">
        <v>1232</v>
      </c>
      <c r="I157" s="593" t="s">
        <v>3307</v>
      </c>
      <c r="J157" s="520">
        <f>G157</f>
        <v>7000</v>
      </c>
      <c r="K157" s="300"/>
      <c r="L157" s="299"/>
    </row>
    <row r="158" spans="1:12" ht="17.25">
      <c r="A158" s="342"/>
      <c r="B158" s="257"/>
      <c r="C158" s="368"/>
      <c r="D158" s="258">
        <v>-7000</v>
      </c>
      <c r="E158" s="258"/>
      <c r="F158" s="295"/>
      <c r="G158" s="296">
        <v>0</v>
      </c>
      <c r="H158" s="369"/>
      <c r="K158" s="300"/>
      <c r="L158" s="299"/>
    </row>
    <row r="159" spans="1:12" ht="17.25">
      <c r="A159" s="342" t="s">
        <v>2417</v>
      </c>
      <c r="B159" s="257" t="s">
        <v>2429</v>
      </c>
      <c r="C159" s="368" t="s">
        <v>2430</v>
      </c>
      <c r="D159" s="258">
        <v>40000</v>
      </c>
      <c r="E159" s="258"/>
      <c r="F159" s="295"/>
      <c r="G159" s="588">
        <v>40000</v>
      </c>
      <c r="H159" s="369" t="s">
        <v>54</v>
      </c>
      <c r="J159" s="520">
        <f>G159</f>
        <v>40000</v>
      </c>
      <c r="K159" s="300"/>
      <c r="L159" s="299"/>
    </row>
    <row r="160" spans="1:12" ht="17.25">
      <c r="A160" s="342"/>
      <c r="B160" s="257"/>
      <c r="C160" s="368"/>
      <c r="D160" s="258">
        <v>-40000</v>
      </c>
      <c r="E160" s="258"/>
      <c r="F160" s="295"/>
      <c r="G160" s="296">
        <v>0</v>
      </c>
      <c r="H160" s="369"/>
      <c r="K160" s="300"/>
      <c r="L160" s="299"/>
    </row>
    <row r="161" spans="1:12" ht="17.25">
      <c r="A161" s="342"/>
      <c r="B161" s="257"/>
      <c r="C161" s="368"/>
      <c r="D161" s="258"/>
      <c r="E161" s="258"/>
      <c r="F161" s="295"/>
      <c r="G161" s="296"/>
      <c r="H161" s="369"/>
      <c r="K161" s="300"/>
      <c r="L161" s="299"/>
    </row>
    <row r="162" spans="1:12" ht="17.25">
      <c r="A162" s="342" t="s">
        <v>2494</v>
      </c>
      <c r="B162" s="257" t="s">
        <v>2514</v>
      </c>
      <c r="C162" s="368" t="s">
        <v>2513</v>
      </c>
      <c r="D162" s="258">
        <v>5000</v>
      </c>
      <c r="E162" s="258"/>
      <c r="F162" s="295"/>
      <c r="G162" s="296">
        <v>5000</v>
      </c>
      <c r="H162" s="369" t="s">
        <v>1252</v>
      </c>
      <c r="K162" s="300"/>
      <c r="L162" s="299"/>
    </row>
    <row r="163" spans="1:12" ht="17.25">
      <c r="A163" s="342" t="s">
        <v>2959</v>
      </c>
      <c r="B163" s="257" t="s">
        <v>2960</v>
      </c>
      <c r="C163" s="368" t="s">
        <v>2961</v>
      </c>
      <c r="D163" s="258"/>
      <c r="E163" s="258">
        <v>5000</v>
      </c>
      <c r="F163" s="295"/>
      <c r="G163" s="296">
        <v>0</v>
      </c>
      <c r="H163" s="369"/>
      <c r="K163" s="300"/>
      <c r="L163" s="299"/>
    </row>
    <row r="164" spans="1:12" ht="17.25">
      <c r="A164" s="342"/>
      <c r="B164" s="257"/>
      <c r="C164" s="368"/>
      <c r="D164" s="258"/>
      <c r="E164" s="258"/>
      <c r="F164" s="295"/>
      <c r="G164" s="296"/>
      <c r="H164" s="369"/>
      <c r="K164" s="300"/>
      <c r="L164" s="299"/>
    </row>
    <row r="165" spans="1:12" ht="17.25">
      <c r="A165" s="342" t="s">
        <v>2717</v>
      </c>
      <c r="B165" s="257" t="s">
        <v>2718</v>
      </c>
      <c r="C165" s="368" t="s">
        <v>2719</v>
      </c>
      <c r="D165" s="258">
        <v>7000</v>
      </c>
      <c r="E165" s="258"/>
      <c r="F165" s="295"/>
      <c r="G165" s="296">
        <v>7000</v>
      </c>
      <c r="H165" s="369" t="s">
        <v>1097</v>
      </c>
      <c r="K165" s="300"/>
      <c r="L165" s="299"/>
    </row>
    <row r="166" spans="1:12" ht="17.25">
      <c r="A166" s="342" t="s">
        <v>3271</v>
      </c>
      <c r="B166" s="257" t="s">
        <v>3303</v>
      </c>
      <c r="C166" s="368" t="s">
        <v>3304</v>
      </c>
      <c r="D166" s="258"/>
      <c r="E166" s="258">
        <v>7000</v>
      </c>
      <c r="F166" s="295"/>
      <c r="G166" s="296">
        <v>0</v>
      </c>
      <c r="H166" s="369"/>
      <c r="K166" s="300"/>
      <c r="L166" s="299"/>
    </row>
    <row r="167" spans="1:12" ht="17.25">
      <c r="A167" s="342"/>
      <c r="B167" s="257"/>
      <c r="C167" s="368"/>
      <c r="D167" s="258"/>
      <c r="E167" s="258"/>
      <c r="F167" s="295"/>
      <c r="G167" s="296"/>
      <c r="H167" s="369"/>
      <c r="K167" s="300"/>
      <c r="L167" s="299"/>
    </row>
    <row r="168" spans="1:12" ht="17.25">
      <c r="A168" s="342" t="s">
        <v>2868</v>
      </c>
      <c r="B168" s="257" t="s">
        <v>2887</v>
      </c>
      <c r="C168" s="368" t="s">
        <v>2888</v>
      </c>
      <c r="D168" s="258">
        <v>16000</v>
      </c>
      <c r="E168" s="258"/>
      <c r="F168" s="295"/>
      <c r="G168" s="296">
        <v>16000</v>
      </c>
      <c r="H168" s="369" t="s">
        <v>2889</v>
      </c>
      <c r="K168" s="300"/>
      <c r="L168" s="299"/>
    </row>
    <row r="169" spans="1:12" ht="17.25">
      <c r="A169" s="342" t="s">
        <v>3339</v>
      </c>
      <c r="B169" s="257" t="s">
        <v>3385</v>
      </c>
      <c r="C169" s="368" t="s">
        <v>696</v>
      </c>
      <c r="D169" s="258"/>
      <c r="E169" s="258">
        <v>8400</v>
      </c>
      <c r="F169" s="295"/>
      <c r="G169" s="296">
        <f>G168-E169</f>
        <v>7600</v>
      </c>
      <c r="H169" s="369"/>
      <c r="K169" s="300"/>
      <c r="L169" s="299"/>
    </row>
    <row r="170" spans="1:12" ht="17.25">
      <c r="A170" s="342"/>
      <c r="B170" s="257" t="s">
        <v>3386</v>
      </c>
      <c r="C170" s="368" t="s">
        <v>3387</v>
      </c>
      <c r="D170" s="258"/>
      <c r="E170" s="258">
        <v>7600</v>
      </c>
      <c r="F170" s="295"/>
      <c r="G170" s="296">
        <f>G169-E170</f>
        <v>0</v>
      </c>
      <c r="H170" s="369"/>
      <c r="K170" s="300"/>
      <c r="L170" s="299"/>
    </row>
    <row r="171" spans="1:12" ht="17.25">
      <c r="A171" s="342"/>
      <c r="B171" s="571"/>
      <c r="C171" s="368"/>
      <c r="D171" s="258"/>
      <c r="E171" s="258"/>
      <c r="F171" s="295"/>
      <c r="G171" s="296"/>
      <c r="H171" s="369"/>
      <c r="K171" s="300"/>
      <c r="L171" s="299"/>
    </row>
    <row r="172" spans="1:12" ht="17.25">
      <c r="A172" s="342" t="s">
        <v>2868</v>
      </c>
      <c r="B172" s="571" t="s">
        <v>2911</v>
      </c>
      <c r="C172" s="368" t="s">
        <v>2912</v>
      </c>
      <c r="D172" s="340">
        <v>10000</v>
      </c>
      <c r="E172" s="340"/>
      <c r="F172" s="588"/>
      <c r="G172" s="588">
        <v>10000</v>
      </c>
      <c r="H172" s="589" t="s">
        <v>2889</v>
      </c>
      <c r="I172" s="593" t="s">
        <v>3307</v>
      </c>
      <c r="J172" s="520">
        <f>G172</f>
        <v>10000</v>
      </c>
      <c r="K172" s="300"/>
      <c r="L172" s="299"/>
    </row>
    <row r="173" spans="1:12" ht="17.25">
      <c r="A173" s="342"/>
      <c r="B173" s="571"/>
      <c r="C173" s="368"/>
      <c r="D173" s="258">
        <v>-10000</v>
      </c>
      <c r="E173" s="258"/>
      <c r="F173" s="295"/>
      <c r="G173" s="296">
        <v>0</v>
      </c>
      <c r="H173" s="369"/>
      <c r="K173" s="300"/>
      <c r="L173" s="299"/>
    </row>
    <row r="174" spans="1:12" ht="17.25">
      <c r="A174" s="342"/>
      <c r="B174" s="571"/>
      <c r="C174" s="368"/>
      <c r="D174" s="258"/>
      <c r="E174" s="258"/>
      <c r="F174" s="295"/>
      <c r="G174" s="296"/>
      <c r="H174" s="369"/>
      <c r="K174" s="300"/>
      <c r="L174" s="299"/>
    </row>
    <row r="175" spans="1:12" ht="17.25">
      <c r="A175" s="342" t="s">
        <v>2857</v>
      </c>
      <c r="B175" s="571" t="s">
        <v>2922</v>
      </c>
      <c r="C175" s="368" t="s">
        <v>2921</v>
      </c>
      <c r="D175" s="258">
        <v>1200</v>
      </c>
      <c r="E175" s="258"/>
      <c r="F175" s="295"/>
      <c r="G175" s="555">
        <v>1200</v>
      </c>
      <c r="H175" s="369"/>
      <c r="J175" s="520">
        <f>G175</f>
        <v>1200</v>
      </c>
      <c r="K175" s="300"/>
      <c r="L175" s="299"/>
    </row>
    <row r="176" spans="1:12" ht="17.25">
      <c r="A176" s="342"/>
      <c r="B176" s="571"/>
      <c r="C176" s="368"/>
      <c r="D176" s="258">
        <v>-1200</v>
      </c>
      <c r="E176" s="258"/>
      <c r="F176" s="295"/>
      <c r="G176" s="296">
        <v>0</v>
      </c>
      <c r="H176" s="369"/>
      <c r="K176" s="300"/>
      <c r="L176" s="299"/>
    </row>
    <row r="177" spans="1:12" ht="17.25">
      <c r="A177" s="342" t="s">
        <v>2857</v>
      </c>
      <c r="B177" s="257" t="s">
        <v>2923</v>
      </c>
      <c r="C177" s="368" t="s">
        <v>2924</v>
      </c>
      <c r="D177" s="258">
        <v>49950</v>
      </c>
      <c r="E177" s="258"/>
      <c r="F177" s="295"/>
      <c r="G177" s="296">
        <v>49950</v>
      </c>
      <c r="H177" s="369" t="s">
        <v>1309</v>
      </c>
      <c r="K177" s="300"/>
      <c r="L177" s="299"/>
    </row>
    <row r="178" spans="1:12" ht="17.25">
      <c r="A178" s="342" t="s">
        <v>3592</v>
      </c>
      <c r="B178" s="257" t="s">
        <v>3619</v>
      </c>
      <c r="C178" s="368" t="s">
        <v>713</v>
      </c>
      <c r="D178" s="258"/>
      <c r="E178" s="258">
        <v>13870</v>
      </c>
      <c r="F178" s="295"/>
      <c r="G178" s="296">
        <f>G177-E178-F178</f>
        <v>36080</v>
      </c>
      <c r="H178" s="369"/>
      <c r="K178" s="300"/>
      <c r="L178" s="299"/>
    </row>
    <row r="179" spans="1:12" ht="17.25">
      <c r="A179" s="342" t="s">
        <v>3662</v>
      </c>
      <c r="B179" s="257" t="s">
        <v>3700</v>
      </c>
      <c r="C179" s="368" t="s">
        <v>696</v>
      </c>
      <c r="D179" s="258"/>
      <c r="E179" s="258">
        <v>36080</v>
      </c>
      <c r="F179" s="295"/>
      <c r="G179" s="296">
        <f>G178-E179-F179</f>
        <v>0</v>
      </c>
      <c r="H179" s="369"/>
      <c r="K179" s="300"/>
      <c r="L179" s="299"/>
    </row>
    <row r="180" spans="1:12" ht="17.25">
      <c r="A180" s="342"/>
      <c r="B180" s="257"/>
      <c r="C180" s="368"/>
      <c r="D180" s="258"/>
      <c r="E180" s="258"/>
      <c r="F180" s="295"/>
      <c r="G180" s="296"/>
      <c r="H180" s="369"/>
      <c r="K180" s="300"/>
      <c r="L180" s="299"/>
    </row>
    <row r="181" spans="1:12" ht="17.25">
      <c r="A181" s="342" t="s">
        <v>3064</v>
      </c>
      <c r="B181" s="257" t="s">
        <v>3065</v>
      </c>
      <c r="C181" s="368" t="s">
        <v>3063</v>
      </c>
      <c r="D181" s="258">
        <v>3000</v>
      </c>
      <c r="E181" s="258"/>
      <c r="F181" s="295"/>
      <c r="G181" s="588">
        <v>3000</v>
      </c>
      <c r="H181" s="369" t="s">
        <v>3062</v>
      </c>
      <c r="J181" s="520">
        <f>G181</f>
        <v>3000</v>
      </c>
      <c r="K181" s="300"/>
      <c r="L181" s="299"/>
    </row>
    <row r="182" spans="1:12" ht="17.25">
      <c r="A182" s="342"/>
      <c r="B182" s="257"/>
      <c r="C182" s="368"/>
      <c r="D182" s="258">
        <v>-3000</v>
      </c>
      <c r="E182" s="258"/>
      <c r="F182" s="295"/>
      <c r="G182" s="296">
        <v>0</v>
      </c>
      <c r="H182" s="369"/>
      <c r="K182" s="300"/>
      <c r="L182" s="299"/>
    </row>
    <row r="183" spans="1:12" ht="17.25">
      <c r="A183" s="342"/>
      <c r="B183" s="257"/>
      <c r="C183" s="368"/>
      <c r="D183" s="258"/>
      <c r="E183" s="258"/>
      <c r="F183" s="295"/>
      <c r="G183" s="296"/>
      <c r="H183" s="369"/>
      <c r="K183" s="300"/>
      <c r="L183" s="299"/>
    </row>
    <row r="184" spans="1:12" ht="17.25">
      <c r="A184" s="342" t="s">
        <v>3064</v>
      </c>
      <c r="B184" s="257" t="s">
        <v>3430</v>
      </c>
      <c r="C184" s="368" t="s">
        <v>3066</v>
      </c>
      <c r="D184" s="258">
        <v>1240</v>
      </c>
      <c r="E184" s="258"/>
      <c r="F184" s="295"/>
      <c r="G184" s="588">
        <v>1240</v>
      </c>
      <c r="H184" s="369" t="s">
        <v>79</v>
      </c>
      <c r="J184" s="520">
        <f>G184</f>
        <v>1240</v>
      </c>
      <c r="K184" s="300"/>
      <c r="L184" s="299"/>
    </row>
    <row r="185" spans="1:12" ht="17.25">
      <c r="A185" s="342"/>
      <c r="B185" s="257"/>
      <c r="C185" s="368"/>
      <c r="D185" s="258">
        <v>-1240</v>
      </c>
      <c r="E185" s="258"/>
      <c r="F185" s="295"/>
      <c r="G185" s="296">
        <v>0</v>
      </c>
      <c r="H185" s="369"/>
      <c r="K185" s="300"/>
      <c r="L185" s="299"/>
    </row>
    <row r="186" spans="1:12" ht="17.25">
      <c r="A186" s="342" t="s">
        <v>3064</v>
      </c>
      <c r="B186" s="257" t="s">
        <v>3429</v>
      </c>
      <c r="C186" s="368" t="s">
        <v>3067</v>
      </c>
      <c r="D186" s="258">
        <v>9000</v>
      </c>
      <c r="E186" s="258"/>
      <c r="F186" s="295"/>
      <c r="G186" s="296">
        <v>9000</v>
      </c>
      <c r="H186" s="369" t="s">
        <v>3068</v>
      </c>
      <c r="K186" s="300"/>
      <c r="L186" s="299"/>
    </row>
    <row r="187" spans="1:12" ht="17.25">
      <c r="A187" s="342" t="s">
        <v>3409</v>
      </c>
      <c r="B187" s="257" t="s">
        <v>3431</v>
      </c>
      <c r="C187" s="368" t="s">
        <v>3432</v>
      </c>
      <c r="D187" s="258"/>
      <c r="E187" s="258">
        <v>1744</v>
      </c>
      <c r="F187" s="295"/>
      <c r="G187" s="296">
        <f>G186-E187</f>
        <v>7256</v>
      </c>
      <c r="H187" s="369"/>
      <c r="K187" s="300"/>
      <c r="L187" s="299"/>
    </row>
    <row r="188" spans="1:12" ht="17.25">
      <c r="A188" s="342"/>
      <c r="B188" s="257"/>
      <c r="C188" s="368" t="s">
        <v>3699</v>
      </c>
      <c r="D188" s="258"/>
      <c r="E188" s="258">
        <v>3580</v>
      </c>
      <c r="F188" s="295"/>
      <c r="G188" s="296">
        <f>G187-F188</f>
        <v>7256</v>
      </c>
      <c r="H188" s="369" t="s">
        <v>3646</v>
      </c>
      <c r="J188" s="520">
        <f>G188</f>
        <v>7256</v>
      </c>
      <c r="K188" s="300"/>
      <c r="L188" s="299"/>
    </row>
    <row r="189" spans="1:12" ht="17.25">
      <c r="A189" s="342"/>
      <c r="B189" s="257"/>
      <c r="C189" s="368"/>
      <c r="D189" s="258">
        <v>-7256</v>
      </c>
      <c r="E189" s="258"/>
      <c r="F189" s="295"/>
      <c r="G189" s="296">
        <v>0</v>
      </c>
      <c r="H189" s="369"/>
      <c r="K189" s="300"/>
      <c r="L189" s="299"/>
    </row>
    <row r="190" spans="1:12" ht="17.25">
      <c r="A190" s="342" t="s">
        <v>3191</v>
      </c>
      <c r="B190" s="257" t="s">
        <v>3352</v>
      </c>
      <c r="C190" s="368" t="s">
        <v>3364</v>
      </c>
      <c r="D190" s="258">
        <v>6500</v>
      </c>
      <c r="E190" s="258"/>
      <c r="F190" s="295"/>
      <c r="G190" s="296">
        <v>6500</v>
      </c>
      <c r="H190" s="589" t="s">
        <v>3365</v>
      </c>
      <c r="J190" s="520">
        <f>G190</f>
        <v>6500</v>
      </c>
      <c r="K190" s="300"/>
      <c r="L190" s="299"/>
    </row>
    <row r="191" spans="1:12" ht="17.25">
      <c r="A191" s="342"/>
      <c r="B191" s="257"/>
      <c r="C191" s="368"/>
      <c r="D191" s="258">
        <v>-6500</v>
      </c>
      <c r="E191" s="258"/>
      <c r="F191" s="295"/>
      <c r="G191" s="296">
        <v>0</v>
      </c>
      <c r="H191" s="589" t="s">
        <v>3366</v>
      </c>
      <c r="K191" s="300"/>
      <c r="L191" s="299"/>
    </row>
    <row r="192" spans="1:12" ht="17.25">
      <c r="A192" s="342" t="s">
        <v>3558</v>
      </c>
      <c r="B192" s="257" t="s">
        <v>3578</v>
      </c>
      <c r="C192" s="368" t="s">
        <v>3577</v>
      </c>
      <c r="D192" s="258">
        <v>9240</v>
      </c>
      <c r="E192" s="258"/>
      <c r="F192" s="295"/>
      <c r="G192" s="296">
        <f>D192</f>
        <v>9240</v>
      </c>
      <c r="H192" s="369" t="s">
        <v>3646</v>
      </c>
      <c r="J192" s="520">
        <f>G192</f>
        <v>9240</v>
      </c>
      <c r="K192" s="300"/>
      <c r="L192" s="299"/>
    </row>
    <row r="193" spans="1:12" ht="17.25">
      <c r="A193" s="342"/>
      <c r="B193" s="257"/>
      <c r="C193" s="368"/>
      <c r="D193" s="258">
        <v>-9240</v>
      </c>
      <c r="E193" s="258"/>
      <c r="F193" s="295"/>
      <c r="G193" s="296">
        <v>0</v>
      </c>
      <c r="H193" s="369"/>
      <c r="K193" s="300"/>
      <c r="L193" s="299"/>
    </row>
    <row r="194" spans="1:12" ht="17.25">
      <c r="A194" s="342"/>
      <c r="B194" s="257"/>
      <c r="C194" s="365"/>
      <c r="D194" s="295"/>
      <c r="E194" s="252"/>
      <c r="F194" s="251"/>
      <c r="G194" s="296"/>
      <c r="H194" s="311"/>
      <c r="K194" s="300"/>
      <c r="L194" s="299"/>
    </row>
    <row r="195" spans="1:12" ht="18" thickBot="1">
      <c r="A195" s="268"/>
      <c r="B195" s="304"/>
      <c r="C195" s="292" t="s">
        <v>391</v>
      </c>
      <c r="D195" s="331">
        <f>SUM(D7:D194)</f>
        <v>1359628</v>
      </c>
      <c r="E195" s="323">
        <f>SUM(E7:E194)</f>
        <v>1294032.25</v>
      </c>
      <c r="F195" s="331">
        <f>SUM(F7:F194)</f>
        <v>0</v>
      </c>
      <c r="G195" s="322">
        <f>D195-E195-F195</f>
        <v>65595.75</v>
      </c>
      <c r="H195" s="254"/>
      <c r="J195" s="615">
        <f>SUM(J9:J194)</f>
        <v>224152</v>
      </c>
      <c r="K195" s="300"/>
      <c r="L195" s="299"/>
    </row>
    <row r="196" spans="4:12" ht="18" thickTop="1">
      <c r="D196" s="298"/>
      <c r="F196" s="339"/>
      <c r="G196" s="414"/>
      <c r="J196" s="599"/>
      <c r="K196" s="300"/>
      <c r="L196" s="299"/>
    </row>
    <row r="197" spans="4:10" ht="17.25">
      <c r="D197" s="298"/>
      <c r="E197" s="293"/>
      <c r="F197" s="325"/>
      <c r="G197" s="293"/>
      <c r="J197" s="599"/>
    </row>
    <row r="198" spans="4:13" ht="17.25">
      <c r="D198" s="298"/>
      <c r="E198" s="293"/>
      <c r="G198" s="293"/>
      <c r="M198" s="293"/>
    </row>
    <row r="199" spans="3:13" ht="17.25">
      <c r="C199" s="325"/>
      <c r="E199" s="293"/>
      <c r="G199" s="325"/>
      <c r="M199" s="293"/>
    </row>
    <row r="200" spans="3:15" ht="17.25">
      <c r="C200" s="325"/>
      <c r="E200" s="325"/>
      <c r="G200" s="325"/>
      <c r="M200" s="325"/>
      <c r="O200" s="325"/>
    </row>
    <row r="201" spans="5:15" ht="17.25">
      <c r="E201" s="300"/>
      <c r="F201" s="293"/>
      <c r="G201" s="325"/>
      <c r="M201" s="293"/>
      <c r="N201" s="293"/>
      <c r="O201" s="325"/>
    </row>
    <row r="202" spans="2:15" ht="17.25">
      <c r="B202" s="299"/>
      <c r="C202" s="307"/>
      <c r="D202" s="332"/>
      <c r="E202" s="333"/>
      <c r="G202" s="334"/>
      <c r="O202" s="334"/>
    </row>
    <row r="203" spans="2:5" ht="17.25">
      <c r="B203" s="299"/>
      <c r="C203" s="299"/>
      <c r="D203" s="301"/>
      <c r="E203" s="300"/>
    </row>
    <row r="204" spans="2:15" ht="17.25">
      <c r="B204" s="299"/>
      <c r="C204" s="299"/>
      <c r="D204" s="301"/>
      <c r="E204" s="300"/>
      <c r="G204" s="293"/>
      <c r="O204" s="293"/>
    </row>
    <row r="205" spans="2:7" ht="17.25">
      <c r="B205" s="299"/>
      <c r="C205" s="299"/>
      <c r="D205" s="301"/>
      <c r="E205" s="300"/>
      <c r="G205" s="293"/>
    </row>
    <row r="206" spans="2:5" ht="17.25">
      <c r="B206" s="299"/>
      <c r="C206" s="299"/>
      <c r="D206" s="335"/>
      <c r="E206" s="307"/>
    </row>
    <row r="207" spans="2:5" ht="17.25">
      <c r="B207" s="299"/>
      <c r="C207" s="299"/>
      <c r="D207" s="299"/>
      <c r="E207" s="300"/>
    </row>
    <row r="208" spans="2:5" ht="17.25">
      <c r="B208" s="299"/>
      <c r="C208" s="299"/>
      <c r="D208" s="299"/>
      <c r="E208" s="307"/>
    </row>
  </sheetData>
  <sheetProtection/>
  <mergeCells count="2">
    <mergeCell ref="A2:H2"/>
    <mergeCell ref="A3:H3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0" customWidth="1"/>
    <col min="2" max="2" width="24.2812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5" customWidth="1"/>
    <col min="10" max="10" width="14.8515625" style="36" customWidth="1"/>
    <col min="11" max="11" width="14.421875" style="25" customWidth="1"/>
    <col min="12" max="12" width="16.7109375" style="25" customWidth="1"/>
    <col min="13" max="13" width="15.28125" style="25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23.25">
      <c r="N1" s="25"/>
    </row>
    <row r="2" ht="23.25">
      <c r="N2" s="25"/>
    </row>
    <row r="3" spans="1:16" ht="23.25">
      <c r="A3" s="690" t="s">
        <v>863</v>
      </c>
      <c r="B3" s="690"/>
      <c r="C3" s="690"/>
      <c r="D3" s="690"/>
      <c r="E3" s="690"/>
      <c r="F3" s="690"/>
      <c r="G3" s="690"/>
      <c r="J3" s="577"/>
      <c r="M3" s="25">
        <v>206</v>
      </c>
      <c r="N3" s="25"/>
      <c r="O3" s="25"/>
      <c r="P3" s="25"/>
    </row>
    <row r="4" spans="1:16" ht="23.25">
      <c r="A4" s="690" t="s">
        <v>25</v>
      </c>
      <c r="B4" s="690"/>
      <c r="C4" s="690"/>
      <c r="D4" s="690"/>
      <c r="E4" s="690"/>
      <c r="F4" s="690"/>
      <c r="G4" s="690"/>
      <c r="J4" s="576"/>
      <c r="M4" s="25">
        <v>206</v>
      </c>
      <c r="N4" s="25"/>
      <c r="O4" s="25"/>
      <c r="P4" s="218"/>
    </row>
    <row r="5" spans="1:15" ht="23.25">
      <c r="A5" s="690" t="s">
        <v>3850</v>
      </c>
      <c r="B5" s="690"/>
      <c r="C5" s="690"/>
      <c r="D5" s="690"/>
      <c r="E5" s="690"/>
      <c r="F5" s="690"/>
      <c r="G5" s="690"/>
      <c r="J5" s="576"/>
      <c r="M5" s="25">
        <v>294</v>
      </c>
      <c r="N5" s="25"/>
      <c r="O5" s="25"/>
    </row>
    <row r="6" spans="1:15" ht="23.25">
      <c r="A6" s="28" t="s">
        <v>7</v>
      </c>
      <c r="B6" s="28"/>
      <c r="C6" s="28"/>
      <c r="D6" s="28"/>
      <c r="E6" s="28"/>
      <c r="F6" s="28"/>
      <c r="G6" s="28"/>
      <c r="J6" s="577"/>
      <c r="M6" s="25">
        <v>94</v>
      </c>
      <c r="N6" s="25"/>
      <c r="O6" s="25"/>
    </row>
    <row r="7" spans="1:15" ht="23.25">
      <c r="A7" s="29" t="s">
        <v>8</v>
      </c>
      <c r="B7" s="30" t="s">
        <v>4</v>
      </c>
      <c r="C7" s="29" t="s">
        <v>9</v>
      </c>
      <c r="D7" s="30" t="s">
        <v>192</v>
      </c>
      <c r="E7" s="29" t="s">
        <v>67</v>
      </c>
      <c r="F7" s="29" t="s">
        <v>2</v>
      </c>
      <c r="G7" s="420" t="s">
        <v>10</v>
      </c>
      <c r="H7" s="419" t="s">
        <v>3</v>
      </c>
      <c r="J7" s="577"/>
      <c r="M7" s="25">
        <v>206</v>
      </c>
      <c r="N7" s="25">
        <f>SUM(M3:M7)</f>
        <v>1006</v>
      </c>
      <c r="O7" s="25"/>
    </row>
    <row r="8" spans="1:16" ht="23.25">
      <c r="A8" s="31"/>
      <c r="B8" s="32"/>
      <c r="C8" s="31"/>
      <c r="D8" s="32"/>
      <c r="E8" s="416" t="s">
        <v>780</v>
      </c>
      <c r="F8" s="31"/>
      <c r="G8" s="416" t="s">
        <v>11</v>
      </c>
      <c r="H8" s="31"/>
      <c r="J8" s="577">
        <v>26798</v>
      </c>
      <c r="K8" s="25">
        <v>109700</v>
      </c>
      <c r="N8" s="25"/>
      <c r="O8" s="25"/>
      <c r="P8" s="25"/>
    </row>
    <row r="9" spans="1:16" ht="23.25">
      <c r="A9" s="12"/>
      <c r="B9" s="13"/>
      <c r="C9" s="219"/>
      <c r="D9" s="466"/>
      <c r="E9" s="57"/>
      <c r="F9" s="54"/>
      <c r="G9" s="48"/>
      <c r="H9" s="417"/>
      <c r="J9" s="577">
        <v>1026601.04</v>
      </c>
      <c r="K9" s="25">
        <v>163400</v>
      </c>
      <c r="M9" s="25">
        <v>1107.34</v>
      </c>
      <c r="N9" s="25"/>
      <c r="O9" s="25"/>
      <c r="P9" s="25"/>
    </row>
    <row r="10" spans="1:16" ht="23.25">
      <c r="A10" s="49">
        <v>1</v>
      </c>
      <c r="B10" s="13" t="s">
        <v>5</v>
      </c>
      <c r="C10" s="84">
        <v>78756434</v>
      </c>
      <c r="D10" s="15">
        <v>73678433.65</v>
      </c>
      <c r="E10" s="310">
        <v>2562300</v>
      </c>
      <c r="F10" s="47">
        <f>C10-D10-E10</f>
        <v>2515700.349999994</v>
      </c>
      <c r="G10" s="48">
        <f>D10*100/C10</f>
        <v>93.5522723768829</v>
      </c>
      <c r="H10" s="418"/>
      <c r="J10" s="577"/>
      <c r="M10" s="25">
        <v>691.01</v>
      </c>
      <c r="N10" s="25"/>
      <c r="O10" s="25"/>
      <c r="P10" s="25"/>
    </row>
    <row r="11" spans="1:15" ht="23.25">
      <c r="A11" s="12">
        <v>2</v>
      </c>
      <c r="B11" s="13" t="s">
        <v>701</v>
      </c>
      <c r="C11" s="84">
        <v>58078490</v>
      </c>
      <c r="D11" s="214">
        <v>50035408.94</v>
      </c>
      <c r="E11" s="310">
        <v>7923000</v>
      </c>
      <c r="F11" s="47">
        <f>C11-D11-E11</f>
        <v>120081.06000000238</v>
      </c>
      <c r="G11" s="48">
        <f>D11*100/C11</f>
        <v>86.151359892449</v>
      </c>
      <c r="H11" s="14"/>
      <c r="J11" s="577"/>
      <c r="L11" s="25">
        <v>22800</v>
      </c>
      <c r="M11" s="25">
        <v>846.19</v>
      </c>
      <c r="N11" s="25"/>
      <c r="O11" s="25"/>
    </row>
    <row r="12" spans="1:15" ht="23.25">
      <c r="A12" s="49"/>
      <c r="B12" s="120" t="s">
        <v>3864</v>
      </c>
      <c r="C12" s="14">
        <v>599520</v>
      </c>
      <c r="D12" s="14"/>
      <c r="E12" s="137"/>
      <c r="F12" s="47">
        <f>C12-D12-E12</f>
        <v>599520</v>
      </c>
      <c r="G12" s="48">
        <f>D12*100/C12</f>
        <v>0</v>
      </c>
      <c r="H12" s="310" t="s">
        <v>3866</v>
      </c>
      <c r="J12" s="577"/>
      <c r="L12" s="25">
        <v>3380</v>
      </c>
      <c r="M12" s="25">
        <v>324.98</v>
      </c>
      <c r="N12" s="25"/>
      <c r="O12" s="25"/>
    </row>
    <row r="13" spans="1:15" ht="23.25">
      <c r="A13" s="49"/>
      <c r="B13" s="120" t="s">
        <v>3865</v>
      </c>
      <c r="C13" s="14"/>
      <c r="D13" s="136"/>
      <c r="E13" s="137"/>
      <c r="F13" s="47"/>
      <c r="G13" s="48"/>
      <c r="H13" s="310" t="s">
        <v>3867</v>
      </c>
      <c r="L13" s="25">
        <v>598</v>
      </c>
      <c r="M13" s="25">
        <v>2415.67</v>
      </c>
      <c r="N13" s="25"/>
      <c r="O13" s="25"/>
    </row>
    <row r="14" spans="1:15" ht="23.25">
      <c r="A14" s="12"/>
      <c r="B14" s="13"/>
      <c r="C14" s="14"/>
      <c r="D14" s="136"/>
      <c r="E14" s="84"/>
      <c r="F14" s="47"/>
      <c r="G14" s="48"/>
      <c r="H14" s="14"/>
      <c r="J14" s="577"/>
      <c r="L14" s="25">
        <v>12580</v>
      </c>
      <c r="M14" s="25">
        <v>509.67</v>
      </c>
      <c r="N14" s="25"/>
      <c r="O14" s="25"/>
    </row>
    <row r="15" spans="1:16" ht="23.25">
      <c r="A15" s="12"/>
      <c r="B15" s="13"/>
      <c r="C15" s="14"/>
      <c r="D15" s="136"/>
      <c r="E15" s="14"/>
      <c r="F15" s="138"/>
      <c r="G15" s="48"/>
      <c r="H15" s="48"/>
      <c r="J15" s="577"/>
      <c r="K15" s="92"/>
      <c r="L15" s="25">
        <v>9916</v>
      </c>
      <c r="M15" s="423">
        <v>279.88</v>
      </c>
      <c r="N15" s="25">
        <f>SUM(M9:M15)</f>
        <v>6174.740000000001</v>
      </c>
      <c r="O15" s="25"/>
      <c r="P15" s="130"/>
    </row>
    <row r="16" spans="1:16" ht="23.25">
      <c r="A16" s="49"/>
      <c r="B16" s="13"/>
      <c r="C16" s="14"/>
      <c r="D16" s="16"/>
      <c r="E16" s="14"/>
      <c r="F16" s="47"/>
      <c r="G16" s="48"/>
      <c r="H16" s="48"/>
      <c r="K16" s="92"/>
      <c r="L16" s="59">
        <v>67942.47</v>
      </c>
      <c r="M16" s="59"/>
      <c r="N16" s="59"/>
      <c r="O16" s="410"/>
      <c r="P16" s="58"/>
    </row>
    <row r="17" spans="1:18" ht="23.25">
      <c r="A17" s="12"/>
      <c r="B17" s="13"/>
      <c r="C17" s="50"/>
      <c r="D17" s="51"/>
      <c r="E17" s="50"/>
      <c r="F17" s="47"/>
      <c r="G17" s="48"/>
      <c r="H17" s="48"/>
      <c r="I17" s="422"/>
      <c r="K17" s="92"/>
      <c r="L17" s="220">
        <v>128800</v>
      </c>
      <c r="M17" s="59"/>
      <c r="N17" s="59"/>
      <c r="O17" s="135"/>
      <c r="P17" s="58"/>
      <c r="Q17" s="58"/>
      <c r="R17" s="58"/>
    </row>
    <row r="18" spans="1:16" ht="23.25">
      <c r="A18" s="52"/>
      <c r="B18" s="53"/>
      <c r="C18" s="50"/>
      <c r="D18" s="51"/>
      <c r="E18" s="50"/>
      <c r="F18" s="47"/>
      <c r="G18" s="48"/>
      <c r="H18" s="48"/>
      <c r="K18" s="92"/>
      <c r="L18" s="220">
        <v>55210</v>
      </c>
      <c r="M18" s="59"/>
      <c r="N18" s="59"/>
      <c r="O18" s="66"/>
      <c r="P18" s="25"/>
    </row>
    <row r="19" spans="1:18" ht="23.25">
      <c r="A19" s="52"/>
      <c r="B19" s="53"/>
      <c r="C19" s="50"/>
      <c r="D19" s="51"/>
      <c r="E19" s="50"/>
      <c r="F19" s="54"/>
      <c r="G19" s="48"/>
      <c r="H19" s="48"/>
      <c r="J19" s="578"/>
      <c r="K19" s="363"/>
      <c r="L19" s="500">
        <v>61226</v>
      </c>
      <c r="M19" s="510"/>
      <c r="N19" s="364"/>
      <c r="O19" s="362"/>
      <c r="P19" s="352"/>
      <c r="Q19" s="66"/>
      <c r="R19" s="66"/>
    </row>
    <row r="20" spans="1:16" ht="23.25">
      <c r="A20" s="12"/>
      <c r="B20" s="13"/>
      <c r="C20" s="14"/>
      <c r="D20" s="16"/>
      <c r="E20" s="14"/>
      <c r="F20" s="47"/>
      <c r="G20" s="48"/>
      <c r="H20" s="48"/>
      <c r="J20" s="579"/>
      <c r="K20" s="92"/>
      <c r="L20" s="59">
        <v>18635</v>
      </c>
      <c r="M20" s="220"/>
      <c r="N20" s="122"/>
      <c r="O20" s="220"/>
      <c r="P20" s="25"/>
    </row>
    <row r="21" spans="1:16" ht="23.25">
      <c r="A21" s="12"/>
      <c r="B21" s="13"/>
      <c r="C21" s="14"/>
      <c r="D21" s="16"/>
      <c r="E21" s="14"/>
      <c r="F21" s="47"/>
      <c r="G21" s="48"/>
      <c r="H21" s="48"/>
      <c r="J21" s="36">
        <v>624696</v>
      </c>
      <c r="K21" s="92"/>
      <c r="L21" s="59">
        <v>33630</v>
      </c>
      <c r="M21" s="220"/>
      <c r="N21" s="220"/>
      <c r="O21" s="25"/>
      <c r="P21" s="25"/>
    </row>
    <row r="22" spans="1:16" ht="23.25">
      <c r="A22" s="52"/>
      <c r="B22" s="53"/>
      <c r="C22" s="50"/>
      <c r="D22" s="51"/>
      <c r="E22" s="50"/>
      <c r="F22" s="50"/>
      <c r="G22" s="50"/>
      <c r="H22" s="50"/>
      <c r="J22" s="36">
        <v>41908</v>
      </c>
      <c r="K22" s="92"/>
      <c r="L22" s="59">
        <v>38630</v>
      </c>
      <c r="M22" s="220"/>
      <c r="N22" s="220"/>
      <c r="O22" s="25"/>
      <c r="P22" s="25"/>
    </row>
    <row r="23" spans="1:16" ht="23.25">
      <c r="A23" s="5"/>
      <c r="B23" s="45" t="s">
        <v>6</v>
      </c>
      <c r="C23" s="421">
        <f>SUM(C9:C22)</f>
        <v>137434444</v>
      </c>
      <c r="D23" s="403">
        <f>SUM(D9:D22)</f>
        <v>123713842.59</v>
      </c>
      <c r="E23" s="134">
        <f>SUM(E9:E22)</f>
        <v>10485300</v>
      </c>
      <c r="F23" s="55">
        <f>SUM(F9:F22)</f>
        <v>3235301.4099999964</v>
      </c>
      <c r="G23" s="56">
        <f>D23*100/C23</f>
        <v>90.01662100804948</v>
      </c>
      <c r="H23" s="56"/>
      <c r="I23" s="346"/>
      <c r="J23" s="36">
        <v>4685802.97</v>
      </c>
      <c r="K23" s="92"/>
      <c r="L23" s="59">
        <v>36100</v>
      </c>
      <c r="M23" s="220"/>
      <c r="N23" s="150"/>
      <c r="O23" s="130"/>
      <c r="P23" s="25"/>
    </row>
    <row r="24" spans="1:16" ht="23.25">
      <c r="A24" s="8"/>
      <c r="B24" s="121"/>
      <c r="C24" s="215"/>
      <c r="D24" s="215"/>
      <c r="E24" s="216"/>
      <c r="F24" s="215"/>
      <c r="G24" s="217"/>
      <c r="H24" s="217"/>
      <c r="I24" s="353"/>
      <c r="J24" s="36">
        <v>62127</v>
      </c>
      <c r="K24" s="345"/>
      <c r="L24" s="69">
        <v>38630</v>
      </c>
      <c r="M24" s="220"/>
      <c r="N24" s="122"/>
      <c r="O24" s="130"/>
      <c r="P24" s="25"/>
    </row>
    <row r="25" spans="1:16" ht="23.25">
      <c r="A25" s="8"/>
      <c r="B25" s="34" t="s">
        <v>53</v>
      </c>
      <c r="C25" s="215"/>
      <c r="D25" s="215"/>
      <c r="E25" s="216"/>
      <c r="F25" s="215"/>
      <c r="G25" s="217"/>
      <c r="H25" s="217"/>
      <c r="I25" s="346"/>
      <c r="J25" s="36">
        <v>2452536</v>
      </c>
      <c r="K25" s="92"/>
      <c r="L25" s="59">
        <v>82401</v>
      </c>
      <c r="N25" s="58"/>
      <c r="O25" s="130"/>
      <c r="P25" s="25"/>
    </row>
    <row r="26" spans="1:15" ht="23.25">
      <c r="A26" s="33"/>
      <c r="B26" s="35" t="s">
        <v>808</v>
      </c>
      <c r="C26" s="35"/>
      <c r="D26" s="35" t="s">
        <v>807</v>
      </c>
      <c r="E26" s="34"/>
      <c r="F26" s="35" t="s">
        <v>813</v>
      </c>
      <c r="G26" s="34"/>
      <c r="H26" s="27"/>
      <c r="I26" s="346"/>
      <c r="J26" s="36">
        <v>2553268.58</v>
      </c>
      <c r="K26" s="58"/>
      <c r="L26" s="25">
        <v>102000</v>
      </c>
      <c r="M26" s="220"/>
      <c r="N26" s="122"/>
      <c r="O26" s="130"/>
    </row>
    <row r="27" spans="1:16" ht="23.25">
      <c r="A27" s="33"/>
      <c r="B27" s="34" t="s">
        <v>803</v>
      </c>
      <c r="C27" s="34"/>
      <c r="D27" s="34" t="s">
        <v>809</v>
      </c>
      <c r="E27" s="34"/>
      <c r="F27" s="34" t="s">
        <v>814</v>
      </c>
      <c r="G27" s="34"/>
      <c r="H27" s="26"/>
      <c r="I27" s="346"/>
      <c r="J27" s="36">
        <v>734203.5</v>
      </c>
      <c r="K27" s="92"/>
      <c r="L27" s="59">
        <v>12000</v>
      </c>
      <c r="N27" s="58"/>
      <c r="O27" s="130"/>
      <c r="P27" s="37"/>
    </row>
    <row r="28" spans="1:15" ht="23.25">
      <c r="A28" s="33"/>
      <c r="B28" s="34" t="s">
        <v>804</v>
      </c>
      <c r="C28" s="34"/>
      <c r="D28" s="34" t="s">
        <v>810</v>
      </c>
      <c r="E28" s="34"/>
      <c r="F28" s="34" t="s">
        <v>815</v>
      </c>
      <c r="G28" s="34"/>
      <c r="H28" s="26"/>
      <c r="I28" s="346"/>
      <c r="J28" s="36">
        <v>45716032.62</v>
      </c>
      <c r="K28" s="58"/>
      <c r="L28" s="25">
        <v>2000</v>
      </c>
      <c r="M28" s="220"/>
      <c r="N28" s="122"/>
      <c r="O28" s="130"/>
    </row>
    <row r="29" spans="1:15" ht="23.25">
      <c r="A29" s="33"/>
      <c r="B29" s="34" t="s">
        <v>805</v>
      </c>
      <c r="C29" s="34"/>
      <c r="D29" s="34" t="s">
        <v>811</v>
      </c>
      <c r="E29" s="34"/>
      <c r="F29" s="34" t="s">
        <v>816</v>
      </c>
      <c r="G29" s="34"/>
      <c r="H29" s="26"/>
      <c r="I29" s="346"/>
      <c r="J29" s="36">
        <v>2160</v>
      </c>
      <c r="K29" s="354"/>
      <c r="L29" s="355">
        <v>5000</v>
      </c>
      <c r="M29" s="355"/>
      <c r="N29" s="355"/>
      <c r="O29" s="355"/>
    </row>
    <row r="30" spans="1:15" ht="23.25">
      <c r="A30" s="33"/>
      <c r="B30" s="34" t="s">
        <v>806</v>
      </c>
      <c r="C30" s="34"/>
      <c r="D30" s="34" t="s">
        <v>812</v>
      </c>
      <c r="E30" s="34"/>
      <c r="F30" s="34" t="s">
        <v>817</v>
      </c>
      <c r="G30" s="34"/>
      <c r="H30" s="26"/>
      <c r="I30" s="346"/>
      <c r="J30" s="36">
        <v>2681464.66</v>
      </c>
      <c r="K30" s="92"/>
      <c r="L30" s="59">
        <v>2504</v>
      </c>
      <c r="M30" s="69"/>
      <c r="N30" s="68"/>
      <c r="O30" s="130"/>
    </row>
    <row r="31" spans="2:15" ht="23.25">
      <c r="B31" s="26"/>
      <c r="C31" s="26"/>
      <c r="D31" s="26"/>
      <c r="E31" s="26"/>
      <c r="F31" s="26"/>
      <c r="G31" s="26"/>
      <c r="H31" s="346"/>
      <c r="I31" s="353"/>
      <c r="J31" s="579">
        <v>280461.02</v>
      </c>
      <c r="K31" s="58"/>
      <c r="L31" s="25">
        <f>SUM(L11:L30)</f>
        <v>733982.47</v>
      </c>
      <c r="M31" s="172"/>
      <c r="N31" s="17"/>
      <c r="O31" s="130"/>
    </row>
    <row r="32" spans="2:15" ht="23.25">
      <c r="B32" s="39"/>
      <c r="E32" s="92"/>
      <c r="F32" s="92"/>
      <c r="I32" s="59"/>
      <c r="J32" s="145">
        <f>SUM(J21:J31)</f>
        <v>59834660.35</v>
      </c>
      <c r="K32" s="58"/>
      <c r="M32" s="352"/>
      <c r="N32" s="17"/>
      <c r="O32" s="130"/>
    </row>
    <row r="33" spans="2:15" ht="23.25">
      <c r="B33" s="39"/>
      <c r="E33" s="58"/>
      <c r="F33" s="58"/>
      <c r="I33" s="59"/>
      <c r="J33" s="145"/>
      <c r="K33" s="58"/>
      <c r="M33" s="352"/>
      <c r="N33" s="17"/>
      <c r="O33" s="130"/>
    </row>
    <row r="34" spans="2:15" ht="23.25">
      <c r="B34" s="426"/>
      <c r="E34" s="58"/>
      <c r="F34" s="35"/>
      <c r="I34" s="59"/>
      <c r="J34" s="36">
        <v>42356500</v>
      </c>
      <c r="K34" s="58"/>
      <c r="M34" s="352"/>
      <c r="N34" s="17"/>
      <c r="O34" s="130"/>
    </row>
    <row r="35" spans="2:15" ht="23.25">
      <c r="B35" s="426"/>
      <c r="E35" s="58"/>
      <c r="F35" s="34"/>
      <c r="I35" s="59"/>
      <c r="J35" s="579">
        <v>16029990</v>
      </c>
      <c r="K35" s="58"/>
      <c r="M35" s="352"/>
      <c r="N35" s="17"/>
      <c r="O35" s="130"/>
    </row>
    <row r="36" spans="5:15" ht="23.25">
      <c r="E36" s="58"/>
      <c r="F36" s="34"/>
      <c r="I36" s="59"/>
      <c r="J36" s="36">
        <f>SUM(J34:J35)</f>
        <v>58386490</v>
      </c>
      <c r="K36" s="58"/>
      <c r="M36" s="352"/>
      <c r="N36" s="17"/>
      <c r="O36" s="130"/>
    </row>
    <row r="37" spans="5:15" ht="23.25">
      <c r="E37" s="58"/>
      <c r="F37" s="34"/>
      <c r="I37" s="59"/>
      <c r="K37" s="58"/>
      <c r="M37" s="352"/>
      <c r="N37" s="17"/>
      <c r="O37" s="130"/>
    </row>
    <row r="38" spans="5:15" ht="23.25">
      <c r="E38" s="58"/>
      <c r="F38" s="34"/>
      <c r="I38" s="59"/>
      <c r="K38" s="345"/>
      <c r="L38" s="352"/>
      <c r="M38" s="352"/>
      <c r="N38" s="17"/>
      <c r="O38" s="130"/>
    </row>
    <row r="39" spans="5:15" ht="23.25">
      <c r="E39" s="58"/>
      <c r="F39" s="58"/>
      <c r="K39" s="221"/>
      <c r="L39" s="501"/>
      <c r="M39" s="501"/>
      <c r="N39" s="221"/>
      <c r="O39" s="221"/>
    </row>
    <row r="40" spans="1:14" ht="19.5" customHeight="1" thickBot="1">
      <c r="A40" s="17"/>
      <c r="B40" s="17"/>
      <c r="C40" s="17"/>
      <c r="E40" s="58"/>
      <c r="K40" s="59"/>
      <c r="L40" s="59"/>
      <c r="M40" s="59"/>
      <c r="N40" s="17"/>
    </row>
    <row r="41" spans="1:15" ht="27" thickBot="1">
      <c r="A41" s="146"/>
      <c r="B41" s="147"/>
      <c r="C41" s="148"/>
      <c r="D41" s="18"/>
      <c r="E41" s="18"/>
      <c r="F41" s="18"/>
      <c r="K41" s="356"/>
      <c r="L41" s="356"/>
      <c r="M41" s="356"/>
      <c r="N41" s="356"/>
      <c r="O41" s="356"/>
    </row>
    <row r="42" spans="1:15" ht="26.25">
      <c r="A42" s="146"/>
      <c r="B42" s="147"/>
      <c r="C42" s="148"/>
      <c r="D42" s="18"/>
      <c r="E42" s="18"/>
      <c r="N42" s="345"/>
      <c r="O42" s="133"/>
    </row>
    <row r="43" spans="1:15" ht="26.25">
      <c r="A43" s="146"/>
      <c r="B43" s="147"/>
      <c r="C43" s="148"/>
      <c r="D43" s="18"/>
      <c r="E43" s="18"/>
      <c r="K43" s="423"/>
      <c r="L43" s="423"/>
      <c r="M43" s="424"/>
      <c r="N43" s="424"/>
      <c r="O43" s="424"/>
    </row>
    <row r="44" spans="1:15" ht="26.25">
      <c r="A44" s="146"/>
      <c r="B44" s="147"/>
      <c r="C44" s="148"/>
      <c r="D44" s="18"/>
      <c r="E44" s="18"/>
      <c r="N44" s="25"/>
      <c r="O44" s="25"/>
    </row>
    <row r="45" spans="1:15" ht="26.25">
      <c r="A45" s="146"/>
      <c r="B45" s="147"/>
      <c r="C45" s="148"/>
      <c r="D45" s="18"/>
      <c r="E45" s="18"/>
      <c r="N45" s="25"/>
      <c r="O45" s="25"/>
    </row>
    <row r="46" spans="1:15" ht="26.25">
      <c r="A46" s="146"/>
      <c r="B46" s="147"/>
      <c r="C46" s="148"/>
      <c r="D46" s="18"/>
      <c r="E46" s="18"/>
      <c r="N46" s="25"/>
      <c r="O46" s="25"/>
    </row>
    <row r="47" spans="1:15" ht="26.25">
      <c r="A47" s="146"/>
      <c r="B47" s="147"/>
      <c r="C47" s="148"/>
      <c r="N47" s="25"/>
      <c r="O47" s="25"/>
    </row>
    <row r="48" spans="1:15" ht="26.25">
      <c r="A48" s="146"/>
      <c r="B48" s="147"/>
      <c r="C48" s="148"/>
      <c r="N48" s="25"/>
      <c r="O48" s="25"/>
    </row>
    <row r="49" spans="1:15" ht="26.25">
      <c r="A49" s="146"/>
      <c r="B49" s="147"/>
      <c r="C49" s="149"/>
      <c r="N49" s="25"/>
      <c r="O49" s="25"/>
    </row>
    <row r="50" spans="1:15" ht="23.25">
      <c r="A50" s="146"/>
      <c r="B50" s="67"/>
      <c r="C50" s="145"/>
      <c r="D50" s="18"/>
      <c r="E50" s="18"/>
      <c r="F50" s="18"/>
      <c r="N50" s="25"/>
      <c r="O50" s="25"/>
    </row>
    <row r="51" spans="1:15" ht="23.25">
      <c r="A51" s="17"/>
      <c r="B51" s="67"/>
      <c r="C51" s="145"/>
      <c r="D51" s="18"/>
      <c r="E51" s="18"/>
      <c r="N51" s="25"/>
      <c r="O51" s="25"/>
    </row>
    <row r="52" spans="2:15" ht="23.25">
      <c r="B52" s="67"/>
      <c r="C52" s="70"/>
      <c r="D52" s="18"/>
      <c r="E52" s="18"/>
      <c r="N52" s="25"/>
      <c r="O52" s="25"/>
    </row>
    <row r="53" spans="2:15" ht="23.25">
      <c r="B53" s="18"/>
      <c r="C53" s="18"/>
      <c r="D53" s="18"/>
      <c r="E53" s="18"/>
      <c r="N53" s="25"/>
      <c r="O53" s="25"/>
    </row>
    <row r="54" spans="2:15" ht="23.25">
      <c r="B54" s="18"/>
      <c r="C54" s="36"/>
      <c r="D54" s="18"/>
      <c r="E54" s="18"/>
      <c r="N54" s="25"/>
      <c r="O54" s="25"/>
    </row>
    <row r="55" spans="2:15" ht="23.25">
      <c r="B55" s="18"/>
      <c r="C55" s="18"/>
      <c r="D55" s="18"/>
      <c r="E55" s="18"/>
      <c r="N55" s="25"/>
      <c r="O55" s="25"/>
    </row>
    <row r="56" spans="2:15" ht="23.25">
      <c r="B56" s="18"/>
      <c r="C56" s="18"/>
      <c r="D56" s="18"/>
      <c r="E56" s="18"/>
      <c r="N56" s="25"/>
      <c r="O56" s="25"/>
    </row>
    <row r="57" spans="2:15" ht="23.25">
      <c r="B57" s="18"/>
      <c r="C57" s="18"/>
      <c r="D57" s="18"/>
      <c r="E57" s="18"/>
      <c r="K57" s="427"/>
      <c r="L57" s="502"/>
      <c r="M57" s="372"/>
      <c r="N57" s="427"/>
      <c r="O57" s="428"/>
    </row>
    <row r="58" spans="2:12" ht="23.25">
      <c r="B58" s="18"/>
      <c r="C58" s="36"/>
      <c r="D58" s="18"/>
      <c r="E58" s="18"/>
      <c r="I58" s="25">
        <v>9259128.26</v>
      </c>
      <c r="L58" s="25">
        <v>976900</v>
      </c>
    </row>
    <row r="59" spans="2:15" ht="23.25">
      <c r="B59" s="18"/>
      <c r="C59" s="36"/>
      <c r="D59" s="18"/>
      <c r="E59" s="18"/>
      <c r="I59" s="25">
        <v>976900</v>
      </c>
      <c r="O59" s="37">
        <f>M57-N57</f>
        <v>0</v>
      </c>
    </row>
    <row r="60" spans="2:9" ht="23.25">
      <c r="B60" s="18"/>
      <c r="C60" s="36"/>
      <c r="D60" s="18"/>
      <c r="E60" s="18"/>
      <c r="I60" s="372">
        <f>SUM(I58:I59)</f>
        <v>10236028.26</v>
      </c>
    </row>
    <row r="61" spans="2:5" ht="23.25">
      <c r="B61" s="18"/>
      <c r="C61" s="18"/>
      <c r="D61" s="18"/>
      <c r="E61" s="18"/>
    </row>
  </sheetData>
  <sheetProtection/>
  <mergeCells count="3">
    <mergeCell ref="A3:G3"/>
    <mergeCell ref="A4:G4"/>
    <mergeCell ref="A5:G5"/>
  </mergeCells>
  <printOptions/>
  <pageMargins left="0.46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7109375" style="238" customWidth="1"/>
    <col min="7" max="7" width="11.8515625" style="238" customWidth="1"/>
    <col min="8" max="8" width="9.7109375" style="238" customWidth="1"/>
    <col min="9" max="9" width="7.00390625" style="298" customWidth="1"/>
    <col min="10" max="10" width="11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3181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825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852</v>
      </c>
      <c r="B7" s="250" t="s">
        <v>820</v>
      </c>
      <c r="C7" s="112" t="s">
        <v>826</v>
      </c>
      <c r="D7" s="253">
        <v>40080</v>
      </c>
      <c r="E7" s="253"/>
      <c r="F7" s="253"/>
      <c r="G7" s="432">
        <v>40080</v>
      </c>
      <c r="H7" s="369" t="s">
        <v>723</v>
      </c>
    </row>
    <row r="8" spans="1:8" ht="17.25">
      <c r="A8" s="342" t="s">
        <v>831</v>
      </c>
      <c r="B8" s="250" t="s">
        <v>860</v>
      </c>
      <c r="C8" s="112" t="s">
        <v>2292</v>
      </c>
      <c r="D8" s="253"/>
      <c r="E8" s="253">
        <v>6074</v>
      </c>
      <c r="F8" s="253"/>
      <c r="G8" s="252">
        <f>G7-E8</f>
        <v>34006</v>
      </c>
      <c r="H8" s="254"/>
    </row>
    <row r="9" spans="1:10" ht="17.25">
      <c r="A9" s="342" t="s">
        <v>876</v>
      </c>
      <c r="B9" s="250" t="s">
        <v>891</v>
      </c>
      <c r="C9" s="112" t="s">
        <v>892</v>
      </c>
      <c r="D9" s="253"/>
      <c r="E9" s="253">
        <v>27640</v>
      </c>
      <c r="F9" s="253"/>
      <c r="G9" s="553">
        <f>G8-E9</f>
        <v>6366</v>
      </c>
      <c r="H9" s="254"/>
      <c r="J9" s="600">
        <f>G9</f>
        <v>6366</v>
      </c>
    </row>
    <row r="10" spans="1:12" ht="17.25">
      <c r="A10" s="342"/>
      <c r="B10" s="250"/>
      <c r="C10" s="112"/>
      <c r="D10" s="253">
        <v>-6366</v>
      </c>
      <c r="E10" s="253"/>
      <c r="F10" s="253"/>
      <c r="G10" s="432">
        <v>0</v>
      </c>
      <c r="H10" s="234"/>
      <c r="K10" s="300"/>
      <c r="L10" s="299"/>
    </row>
    <row r="11" spans="1:12" ht="17.25">
      <c r="A11" s="342" t="s">
        <v>2110</v>
      </c>
      <c r="B11" s="257" t="s">
        <v>2111</v>
      </c>
      <c r="C11" s="368" t="s">
        <v>2112</v>
      </c>
      <c r="D11" s="258">
        <v>30000</v>
      </c>
      <c r="E11" s="340"/>
      <c r="F11" s="295"/>
      <c r="G11" s="296">
        <v>30000</v>
      </c>
      <c r="H11" s="369" t="s">
        <v>723</v>
      </c>
      <c r="K11" s="300"/>
      <c r="L11" s="299"/>
    </row>
    <row r="12" spans="1:12" ht="17.25">
      <c r="A12" s="342" t="s">
        <v>2093</v>
      </c>
      <c r="B12" s="257" t="s">
        <v>2115</v>
      </c>
      <c r="C12" s="235" t="s">
        <v>2116</v>
      </c>
      <c r="D12" s="258"/>
      <c r="E12" s="258">
        <v>28413</v>
      </c>
      <c r="F12" s="295"/>
      <c r="G12" s="555">
        <f>G11-E12</f>
        <v>1587</v>
      </c>
      <c r="H12" s="369"/>
      <c r="J12" s="603">
        <f>G12</f>
        <v>1587</v>
      </c>
      <c r="K12" s="300"/>
      <c r="L12" s="299"/>
    </row>
    <row r="13" spans="1:12" ht="17.25">
      <c r="A13" s="342"/>
      <c r="B13" s="257"/>
      <c r="C13" s="235"/>
      <c r="D13" s="258">
        <v>-1587</v>
      </c>
      <c r="E13" s="340"/>
      <c r="F13" s="295"/>
      <c r="G13" s="296">
        <v>0</v>
      </c>
      <c r="H13" s="369"/>
      <c r="K13" s="300"/>
      <c r="L13" s="299"/>
    </row>
    <row r="14" spans="1:12" ht="17.25">
      <c r="A14" s="342"/>
      <c r="B14" s="257"/>
      <c r="C14" s="235"/>
      <c r="D14" s="258"/>
      <c r="E14" s="340"/>
      <c r="F14" s="295"/>
      <c r="G14" s="296"/>
      <c r="H14" s="369"/>
      <c r="K14" s="300"/>
      <c r="L14" s="299"/>
    </row>
    <row r="15" spans="1:12" ht="17.25">
      <c r="A15" s="342" t="s">
        <v>2461</v>
      </c>
      <c r="B15" s="257" t="s">
        <v>2517</v>
      </c>
      <c r="C15" s="112" t="s">
        <v>826</v>
      </c>
      <c r="D15" s="258">
        <v>5000</v>
      </c>
      <c r="E15" s="340"/>
      <c r="F15" s="295"/>
      <c r="G15" s="296">
        <v>5000</v>
      </c>
      <c r="H15" s="369" t="s">
        <v>723</v>
      </c>
      <c r="K15" s="300"/>
      <c r="L15" s="299"/>
    </row>
    <row r="16" spans="1:12" ht="17.25">
      <c r="A16" s="342" t="s">
        <v>3131</v>
      </c>
      <c r="B16" s="257" t="s">
        <v>3138</v>
      </c>
      <c r="C16" s="368" t="s">
        <v>2822</v>
      </c>
      <c r="D16" s="258"/>
      <c r="E16" s="340">
        <v>2620</v>
      </c>
      <c r="F16" s="251"/>
      <c r="G16" s="555">
        <f>G15-E16-F16</f>
        <v>2380</v>
      </c>
      <c r="H16" s="369"/>
      <c r="J16" s="603">
        <f>G16</f>
        <v>2380</v>
      </c>
      <c r="K16" s="300"/>
      <c r="L16" s="299"/>
    </row>
    <row r="17" spans="1:12" ht="17.25">
      <c r="A17" s="342"/>
      <c r="B17" s="257"/>
      <c r="C17" s="368"/>
      <c r="D17" s="258">
        <v>-2380</v>
      </c>
      <c r="E17" s="340"/>
      <c r="F17" s="295"/>
      <c r="G17" s="296">
        <v>0</v>
      </c>
      <c r="H17" s="369"/>
      <c r="K17" s="300"/>
      <c r="L17" s="299"/>
    </row>
    <row r="18" spans="1:12" ht="17.25">
      <c r="A18" s="342" t="s">
        <v>2868</v>
      </c>
      <c r="B18" s="257" t="s">
        <v>2880</v>
      </c>
      <c r="C18" s="368" t="s">
        <v>2881</v>
      </c>
      <c r="D18" s="258">
        <v>52500</v>
      </c>
      <c r="E18" s="340"/>
      <c r="F18" s="295"/>
      <c r="G18" s="296">
        <v>52500</v>
      </c>
      <c r="H18" s="369" t="s">
        <v>723</v>
      </c>
      <c r="K18" s="300"/>
      <c r="L18" s="299"/>
    </row>
    <row r="19" spans="1:12" ht="17.25">
      <c r="A19" s="342" t="s">
        <v>3072</v>
      </c>
      <c r="B19" s="257" t="s">
        <v>3082</v>
      </c>
      <c r="C19" s="368" t="s">
        <v>3081</v>
      </c>
      <c r="D19" s="258"/>
      <c r="E19" s="258">
        <v>28080</v>
      </c>
      <c r="F19" s="295"/>
      <c r="G19" s="588">
        <f>G18-E19-F19</f>
        <v>24420</v>
      </c>
      <c r="H19" s="589"/>
      <c r="K19" s="300"/>
      <c r="L19" s="299"/>
    </row>
    <row r="20" spans="1:12" ht="17.25">
      <c r="A20" s="342"/>
      <c r="B20" s="257"/>
      <c r="C20" s="368"/>
      <c r="D20" s="258">
        <v>-24420</v>
      </c>
      <c r="E20" s="258"/>
      <c r="F20" s="295"/>
      <c r="G20" s="588">
        <v>0</v>
      </c>
      <c r="H20" s="589"/>
      <c r="J20" s="603">
        <f>G20</f>
        <v>0</v>
      </c>
      <c r="K20" s="300"/>
      <c r="L20" s="299"/>
    </row>
    <row r="21" spans="1:12" ht="17.25">
      <c r="A21" s="342"/>
      <c r="B21" s="257"/>
      <c r="C21" s="368"/>
      <c r="D21" s="258"/>
      <c r="E21" s="258"/>
      <c r="F21" s="295"/>
      <c r="G21" s="588"/>
      <c r="H21" s="589"/>
      <c r="K21" s="300"/>
      <c r="L21" s="299"/>
    </row>
    <row r="22" spans="1:12" ht="17.25">
      <c r="A22" s="342"/>
      <c r="B22" s="257"/>
      <c r="C22" s="368"/>
      <c r="D22" s="258"/>
      <c r="E22" s="258"/>
      <c r="F22" s="295"/>
      <c r="G22" s="588"/>
      <c r="H22" s="589"/>
      <c r="K22" s="300"/>
      <c r="L22" s="299"/>
    </row>
    <row r="23" spans="1:12" ht="17.25">
      <c r="A23" s="342"/>
      <c r="B23" s="257"/>
      <c r="C23" s="368"/>
      <c r="D23" s="258"/>
      <c r="E23" s="340"/>
      <c r="F23" s="295"/>
      <c r="G23" s="296"/>
      <c r="H23" s="369"/>
      <c r="K23" s="300"/>
      <c r="L23" s="299"/>
    </row>
    <row r="24" spans="1:12" ht="17.25">
      <c r="A24" s="342" t="s">
        <v>2868</v>
      </c>
      <c r="B24" s="257" t="s">
        <v>2882</v>
      </c>
      <c r="C24" s="368" t="s">
        <v>2883</v>
      </c>
      <c r="D24" s="258">
        <v>30000</v>
      </c>
      <c r="E24" s="340"/>
      <c r="F24" s="295"/>
      <c r="G24" s="296">
        <v>30000</v>
      </c>
      <c r="H24" s="369" t="s">
        <v>723</v>
      </c>
      <c r="K24" s="300"/>
      <c r="L24" s="299"/>
    </row>
    <row r="25" spans="1:12" ht="17.25">
      <c r="A25" s="342" t="s">
        <v>3210</v>
      </c>
      <c r="B25" s="257" t="s">
        <v>3211</v>
      </c>
      <c r="C25" s="368" t="s">
        <v>3212</v>
      </c>
      <c r="D25" s="258"/>
      <c r="E25" s="258">
        <v>21393</v>
      </c>
      <c r="F25" s="295"/>
      <c r="G25" s="296">
        <f>G24-E25</f>
        <v>8607</v>
      </c>
      <c r="H25" s="369"/>
      <c r="K25" s="300"/>
      <c r="L25" s="299"/>
    </row>
    <row r="26" spans="1:12" ht="17.25">
      <c r="A26" s="342" t="s">
        <v>3339</v>
      </c>
      <c r="B26" s="257" t="s">
        <v>3394</v>
      </c>
      <c r="C26" s="368" t="s">
        <v>696</v>
      </c>
      <c r="D26" s="258"/>
      <c r="E26" s="258">
        <v>8605</v>
      </c>
      <c r="F26" s="295"/>
      <c r="G26" s="588">
        <f>G25-E26</f>
        <v>2</v>
      </c>
      <c r="H26" s="369"/>
      <c r="J26" s="603">
        <f>G26</f>
        <v>2</v>
      </c>
      <c r="K26" s="300"/>
      <c r="L26" s="299"/>
    </row>
    <row r="27" spans="1:12" ht="17.25">
      <c r="A27" s="342"/>
      <c r="B27" s="257"/>
      <c r="C27" s="365"/>
      <c r="D27" s="295">
        <v>-2</v>
      </c>
      <c r="E27" s="251"/>
      <c r="F27" s="251"/>
      <c r="G27" s="296">
        <v>0</v>
      </c>
      <c r="H27" s="311"/>
      <c r="K27" s="300"/>
      <c r="L27" s="299"/>
    </row>
    <row r="28" spans="1:12" ht="18" thickBot="1">
      <c r="A28" s="268"/>
      <c r="B28" s="304"/>
      <c r="C28" s="292" t="s">
        <v>391</v>
      </c>
      <c r="D28" s="331">
        <f>SUM(D7:D27)</f>
        <v>122825</v>
      </c>
      <c r="E28" s="331">
        <f>SUM(E7:E27)</f>
        <v>122825</v>
      </c>
      <c r="F28" s="331">
        <f>SUM(F7:F27)</f>
        <v>0</v>
      </c>
      <c r="G28" s="322">
        <f>D28-E28-F28</f>
        <v>0</v>
      </c>
      <c r="H28" s="254"/>
      <c r="J28" s="558">
        <f>SUM(J9:J27)</f>
        <v>10335</v>
      </c>
      <c r="K28" s="300"/>
      <c r="L28" s="299"/>
    </row>
    <row r="29" spans="4:12" ht="18" thickTop="1">
      <c r="D29" s="298"/>
      <c r="F29" s="339"/>
      <c r="G29" s="414"/>
      <c r="J29" s="316"/>
      <c r="K29" s="300"/>
      <c r="L29" s="299"/>
    </row>
    <row r="30" spans="4:10" ht="17.25">
      <c r="D30" s="298"/>
      <c r="E30" s="293"/>
      <c r="F30" s="325"/>
      <c r="G30" s="293"/>
      <c r="J30" s="316"/>
    </row>
    <row r="31" spans="4:13" ht="17.25">
      <c r="D31" s="298"/>
      <c r="E31" s="293"/>
      <c r="G31" s="293"/>
      <c r="J31" s="293"/>
      <c r="M31" s="293"/>
    </row>
    <row r="32" spans="3:13" ht="17.25">
      <c r="C32" s="325"/>
      <c r="E32" s="293"/>
      <c r="G32" s="325"/>
      <c r="M32" s="293"/>
    </row>
    <row r="33" spans="3:15" ht="17.25">
      <c r="C33" s="325"/>
      <c r="E33" s="325"/>
      <c r="G33" s="325"/>
      <c r="M33" s="325"/>
      <c r="O33" s="325"/>
    </row>
    <row r="34" spans="5:15" ht="17.25">
      <c r="E34" s="300"/>
      <c r="F34" s="293"/>
      <c r="G34" s="325"/>
      <c r="M34" s="293"/>
      <c r="N34" s="293"/>
      <c r="O34" s="325"/>
    </row>
    <row r="35" spans="2:15" ht="17.25">
      <c r="B35" s="299"/>
      <c r="C35" s="307"/>
      <c r="D35" s="332"/>
      <c r="E35" s="333"/>
      <c r="G35" s="334"/>
      <c r="O35" s="334"/>
    </row>
    <row r="36" spans="2:5" ht="17.25">
      <c r="B36" s="299"/>
      <c r="C36" s="299"/>
      <c r="D36" s="301"/>
      <c r="E36" s="300"/>
    </row>
    <row r="37" spans="2:15" ht="17.25">
      <c r="B37" s="299"/>
      <c r="C37" s="299"/>
      <c r="D37" s="301"/>
      <c r="E37" s="300"/>
      <c r="G37" s="293"/>
      <c r="O37" s="293"/>
    </row>
    <row r="38" spans="2:7" ht="17.25">
      <c r="B38" s="299"/>
      <c r="C38" s="299"/>
      <c r="D38" s="301"/>
      <c r="E38" s="300"/>
      <c r="G38" s="293"/>
    </row>
    <row r="39" spans="2:5" ht="17.25">
      <c r="B39" s="299"/>
      <c r="C39" s="299"/>
      <c r="D39" s="335"/>
      <c r="E39" s="307"/>
    </row>
    <row r="40" spans="2:5" ht="17.25">
      <c r="B40" s="299"/>
      <c r="C40" s="299"/>
      <c r="D40" s="299"/>
      <c r="E40" s="300"/>
    </row>
    <row r="41" spans="2:5" ht="17.25">
      <c r="B41" s="299"/>
      <c r="C41" s="299"/>
      <c r="D41" s="299"/>
      <c r="E41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8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7109375" style="238" customWidth="1"/>
    <col min="7" max="7" width="11.8515625" style="238" customWidth="1"/>
    <col min="8" max="8" width="9.7109375" style="238" customWidth="1"/>
    <col min="9" max="9" width="7.00390625" style="298" customWidth="1"/>
    <col min="10" max="10" width="11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3859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825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2907</v>
      </c>
      <c r="B7" s="257" t="s">
        <v>2925</v>
      </c>
      <c r="C7" s="368" t="s">
        <v>2926</v>
      </c>
      <c r="D7" s="258">
        <v>788126</v>
      </c>
      <c r="E7" s="340"/>
      <c r="F7" s="295"/>
      <c r="G7" s="296">
        <v>788126</v>
      </c>
      <c r="H7" s="254"/>
    </row>
    <row r="8" spans="1:10" ht="17.25">
      <c r="A8" s="342"/>
      <c r="B8" s="250" t="s">
        <v>3551</v>
      </c>
      <c r="C8" s="112" t="s">
        <v>1611</v>
      </c>
      <c r="D8" s="253">
        <v>17100</v>
      </c>
      <c r="E8" s="253">
        <v>17100</v>
      </c>
      <c r="F8" s="253"/>
      <c r="G8" s="553">
        <f>D8-E8</f>
        <v>0</v>
      </c>
      <c r="H8" s="254"/>
      <c r="J8" s="367">
        <f>G8</f>
        <v>0</v>
      </c>
    </row>
    <row r="9" spans="1:12" ht="17.25">
      <c r="A9" s="342"/>
      <c r="B9" s="250" t="s">
        <v>3680</v>
      </c>
      <c r="C9" s="112" t="s">
        <v>301</v>
      </c>
      <c r="D9" s="253">
        <v>21430</v>
      </c>
      <c r="E9" s="253">
        <v>21430</v>
      </c>
      <c r="F9" s="253"/>
      <c r="G9" s="553">
        <f aca="true" t="shared" si="0" ref="G9:G71">D9-E9</f>
        <v>0</v>
      </c>
      <c r="H9" s="234"/>
      <c r="K9" s="300"/>
      <c r="L9" s="299"/>
    </row>
    <row r="10" spans="1:12" ht="17.25">
      <c r="A10" s="342"/>
      <c r="B10" s="250" t="s">
        <v>3677</v>
      </c>
      <c r="C10" s="368" t="s">
        <v>72</v>
      </c>
      <c r="D10" s="258">
        <v>13710</v>
      </c>
      <c r="E10" s="258">
        <v>13710</v>
      </c>
      <c r="F10" s="295"/>
      <c r="G10" s="553">
        <f t="shared" si="0"/>
        <v>0</v>
      </c>
      <c r="H10" s="369"/>
      <c r="K10" s="300"/>
      <c r="L10" s="299"/>
    </row>
    <row r="11" spans="1:12" ht="17.25">
      <c r="A11" s="342"/>
      <c r="B11" s="250" t="s">
        <v>3542</v>
      </c>
      <c r="C11" s="235" t="s">
        <v>259</v>
      </c>
      <c r="D11" s="258">
        <v>18390</v>
      </c>
      <c r="E11" s="258">
        <v>18390</v>
      </c>
      <c r="F11" s="295"/>
      <c r="G11" s="553">
        <f t="shared" si="0"/>
        <v>0</v>
      </c>
      <c r="H11" s="369"/>
      <c r="J11" s="557">
        <f>G11</f>
        <v>0</v>
      </c>
      <c r="K11" s="300"/>
      <c r="L11" s="299"/>
    </row>
    <row r="12" spans="1:12" ht="17.25">
      <c r="A12" s="342"/>
      <c r="B12" s="250" t="s">
        <v>3615</v>
      </c>
      <c r="C12" s="235" t="s">
        <v>3361</v>
      </c>
      <c r="D12" s="258">
        <v>5900</v>
      </c>
      <c r="E12" s="258">
        <v>5900</v>
      </c>
      <c r="F12" s="295"/>
      <c r="G12" s="553">
        <f t="shared" si="0"/>
        <v>0</v>
      </c>
      <c r="H12" s="369"/>
      <c r="K12" s="300"/>
      <c r="L12" s="299"/>
    </row>
    <row r="13" spans="1:12" ht="17.25">
      <c r="A13" s="342"/>
      <c r="B13" s="250" t="s">
        <v>3508</v>
      </c>
      <c r="C13" s="235" t="s">
        <v>298</v>
      </c>
      <c r="D13" s="258">
        <v>2650</v>
      </c>
      <c r="E13" s="258">
        <v>2650</v>
      </c>
      <c r="F13" s="295"/>
      <c r="G13" s="553">
        <f t="shared" si="0"/>
        <v>0</v>
      </c>
      <c r="H13" s="369"/>
      <c r="K13" s="300"/>
      <c r="L13" s="299"/>
    </row>
    <row r="14" spans="1:12" ht="17.25">
      <c r="A14" s="342"/>
      <c r="B14" s="250" t="s">
        <v>3757</v>
      </c>
      <c r="C14" s="112" t="s">
        <v>1622</v>
      </c>
      <c r="D14" s="258">
        <v>12000</v>
      </c>
      <c r="E14" s="258">
        <v>12000</v>
      </c>
      <c r="F14" s="295"/>
      <c r="G14" s="553">
        <f t="shared" si="0"/>
        <v>0</v>
      </c>
      <c r="H14" s="369"/>
      <c r="K14" s="300"/>
      <c r="L14" s="299"/>
    </row>
    <row r="15" spans="1:12" ht="17.25">
      <c r="A15" s="342"/>
      <c r="B15" s="250" t="s">
        <v>3557</v>
      </c>
      <c r="C15" s="368" t="s">
        <v>406</v>
      </c>
      <c r="D15" s="258">
        <v>4000</v>
      </c>
      <c r="E15" s="258">
        <v>4000</v>
      </c>
      <c r="F15" s="251"/>
      <c r="G15" s="553">
        <f t="shared" si="0"/>
        <v>0</v>
      </c>
      <c r="H15" s="369"/>
      <c r="J15" s="557">
        <f>G15</f>
        <v>0</v>
      </c>
      <c r="K15" s="300"/>
      <c r="L15" s="299"/>
    </row>
    <row r="16" spans="1:12" ht="17.25">
      <c r="A16" s="342"/>
      <c r="B16" s="250" t="s">
        <v>3543</v>
      </c>
      <c r="C16" s="368" t="s">
        <v>1617</v>
      </c>
      <c r="D16" s="258">
        <v>13900</v>
      </c>
      <c r="E16" s="258">
        <v>13900</v>
      </c>
      <c r="F16" s="295"/>
      <c r="G16" s="553">
        <f t="shared" si="0"/>
        <v>0</v>
      </c>
      <c r="H16" s="369"/>
      <c r="K16" s="300"/>
      <c r="L16" s="299"/>
    </row>
    <row r="17" spans="1:12" ht="17.25">
      <c r="A17" s="342"/>
      <c r="B17" s="250" t="s">
        <v>3682</v>
      </c>
      <c r="C17" s="368" t="s">
        <v>1606</v>
      </c>
      <c r="D17" s="258">
        <v>6000</v>
      </c>
      <c r="E17" s="258">
        <v>6000</v>
      </c>
      <c r="F17" s="295"/>
      <c r="G17" s="553">
        <f t="shared" si="0"/>
        <v>0</v>
      </c>
      <c r="H17" s="369"/>
      <c r="K17" s="300"/>
      <c r="L17" s="299"/>
    </row>
    <row r="18" spans="1:12" ht="17.25">
      <c r="A18" s="342"/>
      <c r="B18" s="250" t="s">
        <v>3617</v>
      </c>
      <c r="C18" s="368" t="s">
        <v>1613</v>
      </c>
      <c r="D18" s="258">
        <v>2000</v>
      </c>
      <c r="E18" s="258">
        <v>2000</v>
      </c>
      <c r="F18" s="295"/>
      <c r="G18" s="553">
        <f t="shared" si="0"/>
        <v>0</v>
      </c>
      <c r="H18" s="369"/>
      <c r="K18" s="300"/>
      <c r="L18" s="299"/>
    </row>
    <row r="19" spans="1:12" ht="17.25">
      <c r="A19" s="342"/>
      <c r="B19" s="250" t="s">
        <v>3673</v>
      </c>
      <c r="C19" s="368" t="s">
        <v>407</v>
      </c>
      <c r="D19" s="258">
        <v>16000</v>
      </c>
      <c r="E19" s="258">
        <v>16000</v>
      </c>
      <c r="F19" s="295"/>
      <c r="G19" s="553">
        <f t="shared" si="0"/>
        <v>0</v>
      </c>
      <c r="H19" s="369"/>
      <c r="K19" s="300"/>
      <c r="L19" s="299"/>
    </row>
    <row r="20" spans="1:12" ht="17.25">
      <c r="A20" s="342"/>
      <c r="B20" s="250" t="s">
        <v>3536</v>
      </c>
      <c r="C20" s="368" t="s">
        <v>774</v>
      </c>
      <c r="D20" s="258">
        <v>12000</v>
      </c>
      <c r="E20" s="258">
        <v>12000</v>
      </c>
      <c r="F20" s="295"/>
      <c r="G20" s="553">
        <f t="shared" si="0"/>
        <v>0</v>
      </c>
      <c r="H20" s="369"/>
      <c r="K20" s="300"/>
      <c r="L20" s="299"/>
    </row>
    <row r="21" spans="1:12" ht="17.25">
      <c r="A21" s="342" t="s">
        <v>3506</v>
      </c>
      <c r="B21" s="250" t="s">
        <v>3505</v>
      </c>
      <c r="C21" s="368" t="s">
        <v>408</v>
      </c>
      <c r="D21" s="258">
        <v>19000</v>
      </c>
      <c r="E21" s="258">
        <v>19000</v>
      </c>
      <c r="F21" s="295"/>
      <c r="G21" s="553">
        <f t="shared" si="0"/>
        <v>0</v>
      </c>
      <c r="H21" s="369"/>
      <c r="K21" s="300"/>
      <c r="L21" s="299"/>
    </row>
    <row r="22" spans="1:12" ht="17.25">
      <c r="A22" s="342"/>
      <c r="B22" s="250" t="s">
        <v>3552</v>
      </c>
      <c r="C22" s="368" t="s">
        <v>2539</v>
      </c>
      <c r="D22" s="258">
        <v>18000</v>
      </c>
      <c r="E22" s="258">
        <v>18000</v>
      </c>
      <c r="F22" s="295"/>
      <c r="G22" s="553">
        <f t="shared" si="0"/>
        <v>0</v>
      </c>
      <c r="H22" s="369"/>
      <c r="K22" s="300"/>
      <c r="L22" s="299"/>
    </row>
    <row r="23" spans="1:12" ht="17.25">
      <c r="A23" s="342"/>
      <c r="B23" s="250" t="s">
        <v>3544</v>
      </c>
      <c r="C23" s="368" t="s">
        <v>1615</v>
      </c>
      <c r="D23" s="258">
        <v>20000</v>
      </c>
      <c r="E23" s="258">
        <v>20000</v>
      </c>
      <c r="F23" s="295"/>
      <c r="G23" s="553">
        <f t="shared" si="0"/>
        <v>0</v>
      </c>
      <c r="H23" s="369"/>
      <c r="K23" s="300"/>
      <c r="L23" s="299"/>
    </row>
    <row r="24" spans="1:12" ht="17.25">
      <c r="A24" s="342"/>
      <c r="B24" s="250" t="s">
        <v>3538</v>
      </c>
      <c r="C24" s="368" t="s">
        <v>300</v>
      </c>
      <c r="D24" s="258">
        <v>16500</v>
      </c>
      <c r="E24" s="258">
        <v>16500</v>
      </c>
      <c r="F24" s="295"/>
      <c r="G24" s="553">
        <f t="shared" si="0"/>
        <v>0</v>
      </c>
      <c r="H24" s="369"/>
      <c r="K24" s="300"/>
      <c r="L24" s="299"/>
    </row>
    <row r="25" spans="1:12" ht="17.25">
      <c r="A25" s="342"/>
      <c r="B25" s="250" t="s">
        <v>3545</v>
      </c>
      <c r="C25" s="368" t="s">
        <v>3359</v>
      </c>
      <c r="D25" s="258">
        <v>10200</v>
      </c>
      <c r="E25" s="258">
        <v>10200</v>
      </c>
      <c r="F25" s="295"/>
      <c r="G25" s="553">
        <f t="shared" si="0"/>
        <v>0</v>
      </c>
      <c r="H25" s="369"/>
      <c r="K25" s="300"/>
      <c r="L25" s="299"/>
    </row>
    <row r="26" spans="1:12" ht="17.25">
      <c r="A26" s="342"/>
      <c r="B26" s="250" t="s">
        <v>3547</v>
      </c>
      <c r="C26" s="368" t="s">
        <v>1621</v>
      </c>
      <c r="D26" s="258">
        <v>10400</v>
      </c>
      <c r="E26" s="258">
        <v>10400</v>
      </c>
      <c r="F26" s="295"/>
      <c r="G26" s="553">
        <f t="shared" si="0"/>
        <v>0</v>
      </c>
      <c r="H26" s="369"/>
      <c r="K26" s="300"/>
      <c r="L26" s="299"/>
    </row>
    <row r="27" spans="1:12" ht="17.25">
      <c r="A27" s="342"/>
      <c r="B27" s="250" t="s">
        <v>3556</v>
      </c>
      <c r="C27" s="368" t="s">
        <v>261</v>
      </c>
      <c r="D27" s="258">
        <v>13990</v>
      </c>
      <c r="E27" s="258">
        <v>13990</v>
      </c>
      <c r="F27" s="295"/>
      <c r="G27" s="553">
        <f t="shared" si="0"/>
        <v>0</v>
      </c>
      <c r="H27" s="369"/>
      <c r="K27" s="300"/>
      <c r="L27" s="299"/>
    </row>
    <row r="28" spans="1:12" ht="17.25">
      <c r="A28" s="342"/>
      <c r="B28" s="250" t="s">
        <v>3684</v>
      </c>
      <c r="C28" s="368" t="s">
        <v>1603</v>
      </c>
      <c r="D28" s="258">
        <v>11150</v>
      </c>
      <c r="E28" s="258">
        <v>11150</v>
      </c>
      <c r="F28" s="295"/>
      <c r="G28" s="553">
        <f t="shared" si="0"/>
        <v>0</v>
      </c>
      <c r="H28" s="369"/>
      <c r="K28" s="300"/>
      <c r="L28" s="299"/>
    </row>
    <row r="29" spans="1:12" ht="17.25">
      <c r="A29" s="342"/>
      <c r="B29" s="250" t="s">
        <v>3537</v>
      </c>
      <c r="C29" s="368" t="s">
        <v>1619</v>
      </c>
      <c r="D29" s="258">
        <v>18300</v>
      </c>
      <c r="E29" s="258">
        <v>18300</v>
      </c>
      <c r="F29" s="295"/>
      <c r="G29" s="553">
        <f t="shared" si="0"/>
        <v>0</v>
      </c>
      <c r="H29" s="369"/>
      <c r="K29" s="300"/>
      <c r="L29" s="299"/>
    </row>
    <row r="30" spans="1:12" ht="17.25">
      <c r="A30" s="342"/>
      <c r="B30" s="250" t="s">
        <v>3539</v>
      </c>
      <c r="C30" s="368" t="s">
        <v>1609</v>
      </c>
      <c r="D30" s="258">
        <v>19000</v>
      </c>
      <c r="E30" s="258">
        <v>19000</v>
      </c>
      <c r="F30" s="295"/>
      <c r="G30" s="553">
        <f t="shared" si="0"/>
        <v>0</v>
      </c>
      <c r="H30" s="369"/>
      <c r="K30" s="300"/>
      <c r="L30" s="299"/>
    </row>
    <row r="31" spans="1:12" ht="17.25">
      <c r="A31" s="342"/>
      <c r="B31" s="250" t="s">
        <v>3509</v>
      </c>
      <c r="C31" s="368" t="s">
        <v>1612</v>
      </c>
      <c r="D31" s="258">
        <v>17200</v>
      </c>
      <c r="E31" s="258">
        <v>17200</v>
      </c>
      <c r="F31" s="295"/>
      <c r="G31" s="553">
        <f t="shared" si="0"/>
        <v>0</v>
      </c>
      <c r="H31" s="369"/>
      <c r="K31" s="300"/>
      <c r="L31" s="299"/>
    </row>
    <row r="32" spans="1:12" ht="17.25">
      <c r="A32" s="342"/>
      <c r="B32" s="250" t="s">
        <v>3510</v>
      </c>
      <c r="C32" s="368" t="s">
        <v>2384</v>
      </c>
      <c r="D32" s="258">
        <v>18200</v>
      </c>
      <c r="E32" s="258">
        <v>18200</v>
      </c>
      <c r="F32" s="295"/>
      <c r="G32" s="553">
        <f t="shared" si="0"/>
        <v>0</v>
      </c>
      <c r="H32" s="369"/>
      <c r="K32" s="300"/>
      <c r="L32" s="299"/>
    </row>
    <row r="33" spans="1:12" ht="17.25">
      <c r="A33" s="342"/>
      <c r="B33" s="250" t="s">
        <v>3683</v>
      </c>
      <c r="C33" s="368" t="s">
        <v>776</v>
      </c>
      <c r="D33" s="258">
        <v>2000</v>
      </c>
      <c r="E33" s="258">
        <v>2000</v>
      </c>
      <c r="F33" s="295"/>
      <c r="G33" s="553">
        <f t="shared" si="0"/>
        <v>0</v>
      </c>
      <c r="H33" s="369"/>
      <c r="K33" s="300"/>
      <c r="L33" s="299"/>
    </row>
    <row r="34" spans="1:12" ht="17.25">
      <c r="A34" s="342"/>
      <c r="B34" s="250" t="s">
        <v>3685</v>
      </c>
      <c r="C34" s="368" t="s">
        <v>777</v>
      </c>
      <c r="D34" s="258">
        <v>2000</v>
      </c>
      <c r="E34" s="258">
        <v>2000</v>
      </c>
      <c r="F34" s="295"/>
      <c r="G34" s="553">
        <f t="shared" si="0"/>
        <v>0</v>
      </c>
      <c r="H34" s="369"/>
      <c r="K34" s="300"/>
      <c r="L34" s="299"/>
    </row>
    <row r="35" spans="1:12" ht="17.25">
      <c r="A35" s="342"/>
      <c r="B35" s="250" t="s">
        <v>3676</v>
      </c>
      <c r="C35" s="368" t="s">
        <v>1648</v>
      </c>
      <c r="D35" s="258">
        <v>8000</v>
      </c>
      <c r="E35" s="258">
        <v>8000</v>
      </c>
      <c r="F35" s="295"/>
      <c r="G35" s="553">
        <f t="shared" si="0"/>
        <v>0</v>
      </c>
      <c r="H35" s="369"/>
      <c r="K35" s="300"/>
      <c r="L35" s="299"/>
    </row>
    <row r="36" spans="1:12" ht="17.25">
      <c r="A36" s="342"/>
      <c r="B36" s="250" t="s">
        <v>3680</v>
      </c>
      <c r="C36" s="368" t="s">
        <v>1654</v>
      </c>
      <c r="D36" s="258">
        <v>5250</v>
      </c>
      <c r="E36" s="258">
        <v>5250</v>
      </c>
      <c r="F36" s="295"/>
      <c r="G36" s="553">
        <f t="shared" si="0"/>
        <v>0</v>
      </c>
      <c r="H36" s="369"/>
      <c r="K36" s="300"/>
      <c r="L36" s="299"/>
    </row>
    <row r="37" spans="1:12" ht="17.25">
      <c r="A37" s="342"/>
      <c r="B37" s="250" t="s">
        <v>3546</v>
      </c>
      <c r="C37" s="368" t="s">
        <v>1650</v>
      </c>
      <c r="D37" s="258">
        <v>18150</v>
      </c>
      <c r="E37" s="258">
        <v>18150</v>
      </c>
      <c r="F37" s="295"/>
      <c r="G37" s="553">
        <f t="shared" si="0"/>
        <v>0</v>
      </c>
      <c r="H37" s="369"/>
      <c r="K37" s="300"/>
      <c r="L37" s="299"/>
    </row>
    <row r="38" spans="1:12" ht="17.25">
      <c r="A38" s="342"/>
      <c r="B38" s="250" t="s">
        <v>3535</v>
      </c>
      <c r="C38" s="368" t="s">
        <v>414</v>
      </c>
      <c r="D38" s="258">
        <v>14448</v>
      </c>
      <c r="E38" s="258">
        <v>14448</v>
      </c>
      <c r="F38" s="295"/>
      <c r="G38" s="553">
        <f t="shared" si="0"/>
        <v>0</v>
      </c>
      <c r="H38" s="369"/>
      <c r="K38" s="300"/>
      <c r="L38" s="299"/>
    </row>
    <row r="39" spans="1:12" ht="17.25">
      <c r="A39" s="342"/>
      <c r="B39" s="250" t="s">
        <v>3668</v>
      </c>
      <c r="C39" s="368" t="s">
        <v>2555</v>
      </c>
      <c r="D39" s="258">
        <v>17828</v>
      </c>
      <c r="E39" s="258">
        <v>17828</v>
      </c>
      <c r="F39" s="295"/>
      <c r="G39" s="553">
        <f t="shared" si="0"/>
        <v>0</v>
      </c>
      <c r="H39" s="369"/>
      <c r="K39" s="300"/>
      <c r="L39" s="299"/>
    </row>
    <row r="40" spans="1:12" ht="17.25">
      <c r="A40" s="342"/>
      <c r="B40" s="250" t="s">
        <v>3550</v>
      </c>
      <c r="C40" s="368" t="s">
        <v>2556</v>
      </c>
      <c r="D40" s="258">
        <v>20550</v>
      </c>
      <c r="E40" s="258">
        <v>20550</v>
      </c>
      <c r="F40" s="295"/>
      <c r="G40" s="553">
        <f t="shared" si="0"/>
        <v>0</v>
      </c>
      <c r="H40" s="369"/>
      <c r="K40" s="300"/>
      <c r="L40" s="299"/>
    </row>
    <row r="41" spans="1:12" ht="17.25">
      <c r="A41" s="342"/>
      <c r="B41" s="250" t="s">
        <v>3614</v>
      </c>
      <c r="C41" s="368" t="s">
        <v>2557</v>
      </c>
      <c r="D41" s="258">
        <v>11600</v>
      </c>
      <c r="E41" s="258">
        <v>11600</v>
      </c>
      <c r="F41" s="295"/>
      <c r="G41" s="553">
        <f t="shared" si="0"/>
        <v>0</v>
      </c>
      <c r="H41" s="369"/>
      <c r="K41" s="300"/>
      <c r="L41" s="299"/>
    </row>
    <row r="42" spans="1:12" ht="17.25">
      <c r="A42" s="342"/>
      <c r="B42" s="250" t="s">
        <v>3613</v>
      </c>
      <c r="C42" s="368" t="s">
        <v>3228</v>
      </c>
      <c r="D42" s="258">
        <v>16350</v>
      </c>
      <c r="E42" s="258">
        <v>16350</v>
      </c>
      <c r="F42" s="295"/>
      <c r="G42" s="553">
        <f t="shared" si="0"/>
        <v>0</v>
      </c>
      <c r="H42" s="369"/>
      <c r="K42" s="300"/>
      <c r="L42" s="299"/>
    </row>
    <row r="43" spans="1:12" ht="17.25">
      <c r="A43" s="342"/>
      <c r="B43" s="250" t="s">
        <v>3667</v>
      </c>
      <c r="C43" s="368" t="s">
        <v>2558</v>
      </c>
      <c r="D43" s="258">
        <v>12350</v>
      </c>
      <c r="E43" s="258">
        <v>12350</v>
      </c>
      <c r="F43" s="295"/>
      <c r="G43" s="553">
        <f t="shared" si="0"/>
        <v>0</v>
      </c>
      <c r="H43" s="369"/>
      <c r="K43" s="300"/>
      <c r="L43" s="299"/>
    </row>
    <row r="44" spans="1:12" ht="17.25">
      <c r="A44" s="342"/>
      <c r="B44" s="250" t="s">
        <v>3553</v>
      </c>
      <c r="C44" s="368" t="s">
        <v>2560</v>
      </c>
      <c r="D44" s="258">
        <v>20150</v>
      </c>
      <c r="E44" s="258">
        <v>20150</v>
      </c>
      <c r="F44" s="295"/>
      <c r="G44" s="553">
        <f t="shared" si="0"/>
        <v>0</v>
      </c>
      <c r="H44" s="369"/>
      <c r="K44" s="300"/>
      <c r="L44" s="299"/>
    </row>
    <row r="45" spans="1:12" ht="17.25">
      <c r="A45" s="342"/>
      <c r="B45" s="250" t="s">
        <v>3682</v>
      </c>
      <c r="C45" s="368" t="s">
        <v>266</v>
      </c>
      <c r="D45" s="258">
        <v>9750</v>
      </c>
      <c r="E45" s="258">
        <v>9750</v>
      </c>
      <c r="F45" s="295"/>
      <c r="G45" s="553">
        <f t="shared" si="0"/>
        <v>0</v>
      </c>
      <c r="H45" s="369"/>
      <c r="K45" s="300"/>
      <c r="L45" s="299"/>
    </row>
    <row r="46" spans="1:12" ht="17.25">
      <c r="A46" s="342"/>
      <c r="B46" s="250" t="s">
        <v>3548</v>
      </c>
      <c r="C46" s="368" t="s">
        <v>311</v>
      </c>
      <c r="D46" s="258">
        <v>6400</v>
      </c>
      <c r="E46" s="258">
        <v>6400</v>
      </c>
      <c r="F46" s="295"/>
      <c r="G46" s="553">
        <f t="shared" si="0"/>
        <v>0</v>
      </c>
      <c r="H46" s="369"/>
      <c r="K46" s="300"/>
      <c r="L46" s="299"/>
    </row>
    <row r="47" spans="1:12" ht="17.25">
      <c r="A47" s="342"/>
      <c r="B47" s="250" t="s">
        <v>3686</v>
      </c>
      <c r="C47" s="368" t="s">
        <v>3232</v>
      </c>
      <c r="D47" s="258">
        <v>4000</v>
      </c>
      <c r="E47" s="258">
        <v>4000</v>
      </c>
      <c r="F47" s="295"/>
      <c r="G47" s="553">
        <f t="shared" si="0"/>
        <v>0</v>
      </c>
      <c r="H47" s="369"/>
      <c r="K47" s="300"/>
      <c r="L47" s="299"/>
    </row>
    <row r="48" spans="1:12" ht="17.25">
      <c r="A48" s="342"/>
      <c r="B48" s="250" t="s">
        <v>3507</v>
      </c>
      <c r="C48" s="368" t="s">
        <v>417</v>
      </c>
      <c r="D48" s="258">
        <v>10400</v>
      </c>
      <c r="E48" s="258">
        <v>10400</v>
      </c>
      <c r="F48" s="295"/>
      <c r="G48" s="553">
        <f t="shared" si="0"/>
        <v>0</v>
      </c>
      <c r="H48" s="369"/>
      <c r="K48" s="300"/>
      <c r="L48" s="299"/>
    </row>
    <row r="49" spans="1:12" ht="17.25">
      <c r="A49" s="342"/>
      <c r="B49" s="250" t="s">
        <v>3675</v>
      </c>
      <c r="C49" s="368" t="s">
        <v>2567</v>
      </c>
      <c r="D49" s="258">
        <v>15000</v>
      </c>
      <c r="E49" s="258">
        <v>15000</v>
      </c>
      <c r="F49" s="295"/>
      <c r="G49" s="553">
        <f t="shared" si="0"/>
        <v>0</v>
      </c>
      <c r="H49" s="369"/>
      <c r="K49" s="300"/>
      <c r="L49" s="299"/>
    </row>
    <row r="50" spans="1:12" ht="17.25">
      <c r="A50" s="342"/>
      <c r="B50" s="250" t="s">
        <v>3541</v>
      </c>
      <c r="C50" s="368" t="s">
        <v>2006</v>
      </c>
      <c r="D50" s="258">
        <v>6100</v>
      </c>
      <c r="E50" s="258">
        <v>6100</v>
      </c>
      <c r="F50" s="295"/>
      <c r="G50" s="553">
        <f t="shared" si="0"/>
        <v>0</v>
      </c>
      <c r="H50" s="369"/>
      <c r="K50" s="300"/>
      <c r="L50" s="299"/>
    </row>
    <row r="51" spans="1:12" ht="17.25">
      <c r="A51" s="342"/>
      <c r="B51" s="250" t="s">
        <v>3681</v>
      </c>
      <c r="C51" s="368" t="s">
        <v>422</v>
      </c>
      <c r="D51" s="258">
        <v>15100</v>
      </c>
      <c r="E51" s="258">
        <v>15100</v>
      </c>
      <c r="F51" s="295"/>
      <c r="G51" s="553">
        <f t="shared" si="0"/>
        <v>0</v>
      </c>
      <c r="H51" s="369"/>
      <c r="K51" s="300"/>
      <c r="L51" s="299"/>
    </row>
    <row r="52" spans="1:12" ht="17.25">
      <c r="A52" s="342"/>
      <c r="B52" s="250" t="s">
        <v>3669</v>
      </c>
      <c r="C52" s="368" t="s">
        <v>2569</v>
      </c>
      <c r="D52" s="258">
        <v>17600</v>
      </c>
      <c r="E52" s="340">
        <v>17500</v>
      </c>
      <c r="F52" s="295"/>
      <c r="G52" s="553">
        <f t="shared" si="0"/>
        <v>100</v>
      </c>
      <c r="H52" s="369"/>
      <c r="K52" s="300"/>
      <c r="L52" s="299"/>
    </row>
    <row r="53" spans="1:12" ht="17.25">
      <c r="A53" s="342"/>
      <c r="B53" s="250" t="s">
        <v>3672</v>
      </c>
      <c r="C53" s="368" t="s">
        <v>2016</v>
      </c>
      <c r="D53" s="258">
        <v>2100</v>
      </c>
      <c r="E53" s="258">
        <v>2100</v>
      </c>
      <c r="F53" s="295"/>
      <c r="G53" s="553">
        <f t="shared" si="0"/>
        <v>0</v>
      </c>
      <c r="H53" s="369"/>
      <c r="K53" s="300"/>
      <c r="L53" s="299"/>
    </row>
    <row r="54" spans="1:12" ht="17.25">
      <c r="A54" s="342"/>
      <c r="B54" s="250" t="s">
        <v>3555</v>
      </c>
      <c r="C54" s="368" t="s">
        <v>2570</v>
      </c>
      <c r="D54" s="258">
        <v>14450</v>
      </c>
      <c r="E54" s="258">
        <v>14450</v>
      </c>
      <c r="F54" s="295"/>
      <c r="G54" s="553">
        <f t="shared" si="0"/>
        <v>0</v>
      </c>
      <c r="H54" s="369"/>
      <c r="K54" s="300"/>
      <c r="L54" s="299"/>
    </row>
    <row r="55" spans="1:12" ht="17.25">
      <c r="A55" s="342" t="s">
        <v>3409</v>
      </c>
      <c r="B55" s="250" t="s">
        <v>3469</v>
      </c>
      <c r="C55" s="368" t="s">
        <v>2018</v>
      </c>
      <c r="D55" s="258">
        <v>20000</v>
      </c>
      <c r="E55" s="258">
        <v>20000</v>
      </c>
      <c r="F55" s="295"/>
      <c r="G55" s="553">
        <f t="shared" si="0"/>
        <v>0</v>
      </c>
      <c r="H55" s="369"/>
      <c r="K55" s="300"/>
      <c r="L55" s="299"/>
    </row>
    <row r="56" spans="1:12" ht="17.25">
      <c r="A56" s="342" t="s">
        <v>3271</v>
      </c>
      <c r="B56" s="250" t="s">
        <v>3362</v>
      </c>
      <c r="C56" s="368" t="s">
        <v>2019</v>
      </c>
      <c r="D56" s="258">
        <v>2560</v>
      </c>
      <c r="E56" s="258">
        <v>2560</v>
      </c>
      <c r="F56" s="295"/>
      <c r="G56" s="553">
        <f t="shared" si="0"/>
        <v>0</v>
      </c>
      <c r="H56" s="369"/>
      <c r="K56" s="300"/>
      <c r="L56" s="299"/>
    </row>
    <row r="57" spans="1:12" ht="17.25">
      <c r="A57" s="342"/>
      <c r="B57" s="250" t="s">
        <v>3555</v>
      </c>
      <c r="C57" s="368" t="s">
        <v>2020</v>
      </c>
      <c r="D57" s="258">
        <v>15150</v>
      </c>
      <c r="E57" s="258">
        <v>15150</v>
      </c>
      <c r="F57" s="295"/>
      <c r="G57" s="553">
        <f t="shared" si="0"/>
        <v>0</v>
      </c>
      <c r="H57" s="369"/>
      <c r="K57" s="300"/>
      <c r="L57" s="299"/>
    </row>
    <row r="58" spans="1:12" ht="17.25">
      <c r="A58" s="342"/>
      <c r="B58" s="250" t="s">
        <v>3554</v>
      </c>
      <c r="C58" s="368" t="s">
        <v>2023</v>
      </c>
      <c r="D58" s="258">
        <v>15250</v>
      </c>
      <c r="E58" s="258">
        <v>15250</v>
      </c>
      <c r="F58" s="295"/>
      <c r="G58" s="553">
        <f t="shared" si="0"/>
        <v>0</v>
      </c>
      <c r="H58" s="369"/>
      <c r="K58" s="300"/>
      <c r="L58" s="299"/>
    </row>
    <row r="59" spans="1:12" ht="17.25">
      <c r="A59" s="342"/>
      <c r="B59" s="250" t="s">
        <v>3511</v>
      </c>
      <c r="C59" s="368" t="s">
        <v>2573</v>
      </c>
      <c r="D59" s="258">
        <v>12000</v>
      </c>
      <c r="E59" s="258">
        <v>12000</v>
      </c>
      <c r="F59" s="295"/>
      <c r="G59" s="553">
        <f t="shared" si="0"/>
        <v>0</v>
      </c>
      <c r="H59" s="369"/>
      <c r="K59" s="300"/>
      <c r="L59" s="299"/>
    </row>
    <row r="60" spans="1:12" ht="17.25">
      <c r="A60" s="342"/>
      <c r="B60" s="250" t="s">
        <v>3540</v>
      </c>
      <c r="C60" s="368" t="s">
        <v>306</v>
      </c>
      <c r="D60" s="258">
        <v>15620</v>
      </c>
      <c r="E60" s="258">
        <v>15620</v>
      </c>
      <c r="F60" s="295"/>
      <c r="G60" s="553">
        <f t="shared" si="0"/>
        <v>0</v>
      </c>
      <c r="H60" s="369"/>
      <c r="K60" s="300"/>
      <c r="L60" s="299"/>
    </row>
    <row r="61" spans="1:12" ht="17.25">
      <c r="A61" s="342"/>
      <c r="B61" s="250" t="s">
        <v>3616</v>
      </c>
      <c r="C61" s="368" t="s">
        <v>3360</v>
      </c>
      <c r="D61" s="258">
        <v>14500</v>
      </c>
      <c r="E61" s="258">
        <v>14500</v>
      </c>
      <c r="F61" s="295"/>
      <c r="G61" s="553">
        <f t="shared" si="0"/>
        <v>0</v>
      </c>
      <c r="H61" s="369"/>
      <c r="K61" s="300"/>
      <c r="L61" s="299"/>
    </row>
    <row r="62" spans="1:12" ht="17.25">
      <c r="A62" s="342"/>
      <c r="B62" s="250" t="s">
        <v>3671</v>
      </c>
      <c r="C62" s="368" t="s">
        <v>1675</v>
      </c>
      <c r="D62" s="258">
        <v>18800</v>
      </c>
      <c r="E62" s="258">
        <v>18800</v>
      </c>
      <c r="F62" s="295"/>
      <c r="G62" s="553">
        <f t="shared" si="0"/>
        <v>0</v>
      </c>
      <c r="H62" s="369"/>
      <c r="K62" s="300"/>
      <c r="L62" s="299"/>
    </row>
    <row r="63" spans="1:12" ht="17.25">
      <c r="A63" s="342" t="s">
        <v>3271</v>
      </c>
      <c r="B63" s="250" t="s">
        <v>3363</v>
      </c>
      <c r="C63" s="368" t="s">
        <v>269</v>
      </c>
      <c r="D63" s="258">
        <v>5000</v>
      </c>
      <c r="E63" s="258">
        <v>5000</v>
      </c>
      <c r="F63" s="295"/>
      <c r="G63" s="553">
        <f t="shared" si="0"/>
        <v>0</v>
      </c>
      <c r="H63" s="369"/>
      <c r="K63" s="300"/>
      <c r="L63" s="299"/>
    </row>
    <row r="64" spans="1:12" ht="17.25">
      <c r="A64" s="342"/>
      <c r="B64" s="250" t="s">
        <v>3549</v>
      </c>
      <c r="C64" s="368" t="s">
        <v>2575</v>
      </c>
      <c r="D64" s="258">
        <v>14000</v>
      </c>
      <c r="E64" s="258">
        <v>14000</v>
      </c>
      <c r="F64" s="295"/>
      <c r="G64" s="553">
        <f t="shared" si="0"/>
        <v>0</v>
      </c>
      <c r="H64" s="369"/>
      <c r="K64" s="300"/>
      <c r="L64" s="299"/>
    </row>
    <row r="65" spans="1:12" ht="17.25">
      <c r="A65" s="342"/>
      <c r="B65" s="250" t="s">
        <v>3678</v>
      </c>
      <c r="C65" s="368" t="s">
        <v>3242</v>
      </c>
      <c r="D65" s="258">
        <v>18500</v>
      </c>
      <c r="E65" s="258">
        <v>18500</v>
      </c>
      <c r="F65" s="295"/>
      <c r="G65" s="553">
        <f t="shared" si="0"/>
        <v>0</v>
      </c>
      <c r="H65" s="369"/>
      <c r="K65" s="300"/>
      <c r="L65" s="299"/>
    </row>
    <row r="66" spans="1:12" ht="17.25">
      <c r="A66" s="342"/>
      <c r="B66" s="250" t="s">
        <v>3670</v>
      </c>
      <c r="C66" s="368" t="s">
        <v>425</v>
      </c>
      <c r="D66" s="258">
        <v>13800</v>
      </c>
      <c r="E66" s="258">
        <v>13800</v>
      </c>
      <c r="F66" s="295"/>
      <c r="G66" s="553">
        <f t="shared" si="0"/>
        <v>0</v>
      </c>
      <c r="H66" s="369"/>
      <c r="K66" s="300"/>
      <c r="L66" s="299"/>
    </row>
    <row r="67" spans="1:12" ht="17.25">
      <c r="A67" s="342"/>
      <c r="B67" s="250" t="s">
        <v>3674</v>
      </c>
      <c r="C67" s="368" t="s">
        <v>1592</v>
      </c>
      <c r="D67" s="258">
        <v>9450</v>
      </c>
      <c r="E67" s="258">
        <v>9450</v>
      </c>
      <c r="F67" s="295"/>
      <c r="G67" s="553">
        <f t="shared" si="0"/>
        <v>0</v>
      </c>
      <c r="H67" s="369"/>
      <c r="K67" s="300"/>
      <c r="L67" s="299"/>
    </row>
    <row r="68" spans="1:12" ht="17.25">
      <c r="A68" s="342"/>
      <c r="B68" s="250" t="s">
        <v>3754</v>
      </c>
      <c r="C68" s="368" t="s">
        <v>1588</v>
      </c>
      <c r="D68" s="258">
        <v>3500</v>
      </c>
      <c r="E68" s="258">
        <v>3500</v>
      </c>
      <c r="F68" s="295"/>
      <c r="G68" s="553">
        <f t="shared" si="0"/>
        <v>0</v>
      </c>
      <c r="H68" s="369"/>
      <c r="K68" s="300"/>
      <c r="L68" s="299"/>
    </row>
    <row r="69" spans="1:12" ht="17.25">
      <c r="A69" s="342"/>
      <c r="B69" s="250" t="s">
        <v>3755</v>
      </c>
      <c r="C69" s="368" t="s">
        <v>2055</v>
      </c>
      <c r="D69" s="258">
        <v>6700</v>
      </c>
      <c r="E69" s="258">
        <v>6700</v>
      </c>
      <c r="F69" s="295"/>
      <c r="G69" s="553">
        <f t="shared" si="0"/>
        <v>0</v>
      </c>
      <c r="H69" s="369"/>
      <c r="K69" s="300"/>
      <c r="L69" s="299"/>
    </row>
    <row r="70" spans="1:12" ht="17.25">
      <c r="A70" s="342"/>
      <c r="B70" s="250" t="s">
        <v>3756</v>
      </c>
      <c r="C70" s="368" t="s">
        <v>1584</v>
      </c>
      <c r="D70" s="258">
        <v>15700</v>
      </c>
      <c r="E70" s="258">
        <v>15700</v>
      </c>
      <c r="F70" s="295"/>
      <c r="G70" s="553">
        <f t="shared" si="0"/>
        <v>0</v>
      </c>
      <c r="H70" s="369"/>
      <c r="K70" s="300"/>
      <c r="L70" s="299"/>
    </row>
    <row r="71" spans="1:12" ht="17.25">
      <c r="A71" s="342"/>
      <c r="B71" s="250" t="s">
        <v>3679</v>
      </c>
      <c r="C71" s="368" t="s">
        <v>1591</v>
      </c>
      <c r="D71" s="258">
        <v>1000</v>
      </c>
      <c r="E71" s="258">
        <v>1000</v>
      </c>
      <c r="F71" s="295"/>
      <c r="G71" s="553">
        <f t="shared" si="0"/>
        <v>0</v>
      </c>
      <c r="H71" s="369"/>
      <c r="K71" s="300"/>
      <c r="L71" s="299"/>
    </row>
    <row r="72" spans="1:12" ht="17.25">
      <c r="A72" s="342"/>
      <c r="B72" s="250"/>
      <c r="C72" s="368"/>
      <c r="D72" s="258"/>
      <c r="E72" s="340"/>
      <c r="F72" s="295"/>
      <c r="G72" s="296"/>
      <c r="H72" s="369"/>
      <c r="K72" s="300"/>
      <c r="L72" s="299"/>
    </row>
    <row r="73" spans="1:12" ht="17.25">
      <c r="A73" s="342"/>
      <c r="B73" s="257"/>
      <c r="C73" s="365"/>
      <c r="D73" s="295"/>
      <c r="E73" s="251"/>
      <c r="F73" s="251"/>
      <c r="G73" s="296"/>
      <c r="H73" s="311"/>
      <c r="K73" s="300"/>
      <c r="L73" s="299"/>
    </row>
    <row r="74" spans="1:12" ht="18" thickBot="1">
      <c r="A74" s="268"/>
      <c r="B74" s="304"/>
      <c r="C74" s="292" t="s">
        <v>391</v>
      </c>
      <c r="D74" s="331">
        <f>SUM(D8:D73)</f>
        <v>788126</v>
      </c>
      <c r="E74" s="331">
        <f>SUM(E7:E73)</f>
        <v>788026</v>
      </c>
      <c r="F74" s="331">
        <f>SUM(F7:F73)</f>
        <v>0</v>
      </c>
      <c r="G74" s="322">
        <f>D74-E74-F74</f>
        <v>100</v>
      </c>
      <c r="H74" s="254"/>
      <c r="J74" s="558">
        <f>SUM(J8:J73)</f>
        <v>0</v>
      </c>
      <c r="K74" s="300"/>
      <c r="L74" s="299"/>
    </row>
    <row r="75" spans="4:12" ht="18" thickTop="1">
      <c r="D75" s="298"/>
      <c r="F75" s="339"/>
      <c r="G75" s="414"/>
      <c r="J75" s="316"/>
      <c r="K75" s="300"/>
      <c r="L75" s="299"/>
    </row>
    <row r="76" spans="4:10" ht="17.25">
      <c r="D76" s="298"/>
      <c r="E76" s="293"/>
      <c r="F76" s="325"/>
      <c r="G76" s="293"/>
      <c r="J76" s="316"/>
    </row>
    <row r="77" spans="4:13" ht="17.25">
      <c r="D77" s="298"/>
      <c r="E77" s="293"/>
      <c r="G77" s="293"/>
      <c r="J77" s="293"/>
      <c r="M77" s="293"/>
    </row>
    <row r="78" spans="3:13" ht="17.25">
      <c r="C78" s="325"/>
      <c r="E78" s="293"/>
      <c r="G78" s="325"/>
      <c r="M78" s="293"/>
    </row>
    <row r="79" spans="3:15" ht="17.25">
      <c r="C79" s="325"/>
      <c r="E79" s="325"/>
      <c r="G79" s="325"/>
      <c r="M79" s="325"/>
      <c r="O79" s="325"/>
    </row>
    <row r="80" spans="5:15" ht="17.25">
      <c r="E80" s="300"/>
      <c r="F80" s="293"/>
      <c r="G80" s="325"/>
      <c r="M80" s="293"/>
      <c r="N80" s="293"/>
      <c r="O80" s="325"/>
    </row>
    <row r="81" spans="2:15" ht="17.25">
      <c r="B81" s="299"/>
      <c r="C81" s="307"/>
      <c r="D81" s="332"/>
      <c r="E81" s="333"/>
      <c r="G81" s="334"/>
      <c r="O81" s="334"/>
    </row>
    <row r="82" spans="2:5" ht="17.25">
      <c r="B82" s="299"/>
      <c r="C82" s="299"/>
      <c r="D82" s="301"/>
      <c r="E82" s="300"/>
    </row>
    <row r="83" spans="2:15" ht="17.25">
      <c r="B83" s="299"/>
      <c r="C83" s="299"/>
      <c r="D83" s="301"/>
      <c r="E83" s="300"/>
      <c r="G83" s="293"/>
      <c r="O83" s="293"/>
    </row>
    <row r="84" spans="2:7" ht="17.25">
      <c r="B84" s="299"/>
      <c r="C84" s="299"/>
      <c r="D84" s="301"/>
      <c r="E84" s="300"/>
      <c r="G84" s="293"/>
    </row>
    <row r="85" spans="2:5" ht="17.25">
      <c r="B85" s="299"/>
      <c r="C85" s="299"/>
      <c r="D85" s="335"/>
      <c r="E85" s="307"/>
    </row>
    <row r="86" spans="2:5" ht="17.25">
      <c r="B86" s="299"/>
      <c r="C86" s="299"/>
      <c r="D86" s="299"/>
      <c r="E86" s="300"/>
    </row>
    <row r="87" spans="2:5" ht="17.25">
      <c r="B87" s="299"/>
      <c r="C87" s="299"/>
      <c r="D87" s="299"/>
      <c r="E87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215"/>
  <sheetViews>
    <sheetView zoomScalePageLayoutView="0" workbookViewId="0" topLeftCell="A1">
      <selection activeCell="D10" sqref="D9:D10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0.57421875" style="238" customWidth="1"/>
    <col min="4" max="4" width="13.28125" style="238" customWidth="1"/>
    <col min="5" max="5" width="11.140625" style="238" customWidth="1"/>
    <col min="6" max="6" width="7.28125" style="30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3860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515"/>
      <c r="G4" s="330" t="s">
        <v>5</v>
      </c>
      <c r="H4" s="330" t="s">
        <v>869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1563</v>
      </c>
      <c r="B7" s="250" t="s">
        <v>1564</v>
      </c>
      <c r="C7" s="235" t="s">
        <v>1565</v>
      </c>
      <c r="D7" s="253">
        <v>2286300</v>
      </c>
      <c r="E7" s="253"/>
      <c r="F7" s="522"/>
      <c r="G7" s="432"/>
      <c r="H7" s="234" t="s">
        <v>51</v>
      </c>
    </row>
    <row r="8" spans="1:8" ht="18.75">
      <c r="A8" s="342" t="s">
        <v>3409</v>
      </c>
      <c r="B8" s="250" t="s">
        <v>3442</v>
      </c>
      <c r="C8" s="12" t="s">
        <v>1600</v>
      </c>
      <c r="D8" s="253">
        <v>11100</v>
      </c>
      <c r="E8" s="253">
        <v>9900</v>
      </c>
      <c r="F8" s="522"/>
      <c r="G8" s="252">
        <f>D8-E8</f>
        <v>1200</v>
      </c>
      <c r="H8" s="254"/>
    </row>
    <row r="9" spans="1:8" ht="18.75">
      <c r="A9" s="342" t="s">
        <v>2166</v>
      </c>
      <c r="B9" s="250" t="s">
        <v>2183</v>
      </c>
      <c r="C9" s="12" t="s">
        <v>1582</v>
      </c>
      <c r="D9" s="253">
        <v>11100</v>
      </c>
      <c r="E9" s="253">
        <f>5550+5550</f>
        <v>11100</v>
      </c>
      <c r="F9" s="522"/>
      <c r="G9" s="252">
        <f aca="true" t="shared" si="0" ref="G9:G72">D9-E9</f>
        <v>0</v>
      </c>
      <c r="H9" s="254" t="s">
        <v>3185</v>
      </c>
    </row>
    <row r="10" spans="1:8" ht="18.75">
      <c r="A10" s="342" t="s">
        <v>2166</v>
      </c>
      <c r="B10" s="250" t="s">
        <v>2183</v>
      </c>
      <c r="C10" s="12" t="s">
        <v>1583</v>
      </c>
      <c r="D10" s="253">
        <v>11100</v>
      </c>
      <c r="E10" s="253">
        <f>5550+5550</f>
        <v>11100</v>
      </c>
      <c r="F10" s="522"/>
      <c r="G10" s="252">
        <f t="shared" si="0"/>
        <v>0</v>
      </c>
      <c r="H10" s="254" t="s">
        <v>3183</v>
      </c>
    </row>
    <row r="11" spans="1:8" ht="18.75">
      <c r="A11" s="342" t="s">
        <v>2612</v>
      </c>
      <c r="B11" s="250" t="s">
        <v>2607</v>
      </c>
      <c r="C11" s="12" t="s">
        <v>1584</v>
      </c>
      <c r="D11" s="253">
        <v>11100</v>
      </c>
      <c r="E11" s="253">
        <v>9900</v>
      </c>
      <c r="F11" s="522"/>
      <c r="G11" s="252">
        <f t="shared" si="0"/>
        <v>1200</v>
      </c>
      <c r="H11" s="254"/>
    </row>
    <row r="12" spans="1:8" ht="18.75">
      <c r="A12" s="342" t="s">
        <v>3409</v>
      </c>
      <c r="B12" s="250" t="s">
        <v>3442</v>
      </c>
      <c r="C12" s="12" t="s">
        <v>1585</v>
      </c>
      <c r="D12" s="253">
        <v>11100</v>
      </c>
      <c r="E12" s="253">
        <v>11100</v>
      </c>
      <c r="F12" s="522"/>
      <c r="G12" s="252">
        <f t="shared" si="0"/>
        <v>0</v>
      </c>
      <c r="H12" s="254"/>
    </row>
    <row r="13" spans="1:8" ht="18.75">
      <c r="A13" s="342" t="s">
        <v>2461</v>
      </c>
      <c r="B13" s="250" t="s">
        <v>2510</v>
      </c>
      <c r="C13" s="12" t="s">
        <v>1586</v>
      </c>
      <c r="D13" s="253">
        <v>11100</v>
      </c>
      <c r="E13" s="253">
        <v>11100</v>
      </c>
      <c r="F13" s="522"/>
      <c r="G13" s="252">
        <f t="shared" si="0"/>
        <v>0</v>
      </c>
      <c r="H13" s="254"/>
    </row>
    <row r="14" spans="1:8" ht="18.75">
      <c r="A14" s="342" t="s">
        <v>2928</v>
      </c>
      <c r="B14" s="250" t="s">
        <v>3183</v>
      </c>
      <c r="C14" s="12" t="s">
        <v>1587</v>
      </c>
      <c r="D14" s="253">
        <v>11100</v>
      </c>
      <c r="E14" s="253">
        <v>11100</v>
      </c>
      <c r="F14" s="522"/>
      <c r="G14" s="252">
        <f t="shared" si="0"/>
        <v>0</v>
      </c>
      <c r="H14" s="254"/>
    </row>
    <row r="15" spans="1:8" ht="18.75">
      <c r="A15" s="342" t="s">
        <v>2694</v>
      </c>
      <c r="B15" s="250" t="s">
        <v>2712</v>
      </c>
      <c r="C15" s="12" t="s">
        <v>1588</v>
      </c>
      <c r="D15" s="253">
        <v>11100</v>
      </c>
      <c r="E15" s="253">
        <v>11100</v>
      </c>
      <c r="F15" s="522"/>
      <c r="G15" s="252">
        <f t="shared" si="0"/>
        <v>0</v>
      </c>
      <c r="H15" s="254"/>
    </row>
    <row r="16" spans="1:12" ht="18.75">
      <c r="A16" s="342" t="s">
        <v>2647</v>
      </c>
      <c r="B16" s="250" t="s">
        <v>2648</v>
      </c>
      <c r="C16" s="12" t="s">
        <v>1589</v>
      </c>
      <c r="D16" s="253">
        <v>11100</v>
      </c>
      <c r="E16" s="253">
        <v>11100</v>
      </c>
      <c r="F16" s="522"/>
      <c r="G16" s="252">
        <f t="shared" si="0"/>
        <v>0</v>
      </c>
      <c r="H16" s="234"/>
      <c r="K16" s="300"/>
      <c r="L16" s="299"/>
    </row>
    <row r="17" spans="1:12" ht="18.75">
      <c r="A17" s="342" t="s">
        <v>2612</v>
      </c>
      <c r="B17" s="250" t="s">
        <v>2607</v>
      </c>
      <c r="C17" s="12" t="s">
        <v>272</v>
      </c>
      <c r="D17" s="253">
        <v>11100</v>
      </c>
      <c r="E17" s="253">
        <v>11100</v>
      </c>
      <c r="F17" s="522"/>
      <c r="G17" s="252">
        <f t="shared" si="0"/>
        <v>0</v>
      </c>
      <c r="H17" s="442"/>
      <c r="K17" s="300"/>
      <c r="L17" s="299"/>
    </row>
    <row r="18" spans="1:12" ht="18.75">
      <c r="A18" s="342"/>
      <c r="B18" s="250">
        <v>11</v>
      </c>
      <c r="C18" s="12" t="s">
        <v>1590</v>
      </c>
      <c r="D18" s="253">
        <v>11100</v>
      </c>
      <c r="E18" s="253">
        <v>11100</v>
      </c>
      <c r="F18" s="522"/>
      <c r="G18" s="252">
        <f t="shared" si="0"/>
        <v>0</v>
      </c>
      <c r="H18" s="442"/>
      <c r="K18" s="300"/>
      <c r="L18" s="299"/>
    </row>
    <row r="19" spans="1:12" ht="18.75">
      <c r="A19" s="342" t="s">
        <v>2612</v>
      </c>
      <c r="B19" s="250" t="s">
        <v>2607</v>
      </c>
      <c r="C19" s="12" t="s">
        <v>73</v>
      </c>
      <c r="D19" s="253">
        <v>11100</v>
      </c>
      <c r="E19" s="253">
        <v>10500</v>
      </c>
      <c r="F19" s="522"/>
      <c r="G19" s="252">
        <f t="shared" si="0"/>
        <v>600</v>
      </c>
      <c r="H19" s="442"/>
      <c r="K19" s="300"/>
      <c r="L19" s="299"/>
    </row>
    <row r="20" spans="1:12" ht="18.75">
      <c r="A20" s="342" t="s">
        <v>2694</v>
      </c>
      <c r="B20" s="250" t="s">
        <v>2712</v>
      </c>
      <c r="C20" s="12" t="s">
        <v>323</v>
      </c>
      <c r="D20" s="253">
        <v>11100</v>
      </c>
      <c r="E20" s="253">
        <v>11100</v>
      </c>
      <c r="F20" s="522"/>
      <c r="G20" s="252">
        <f t="shared" si="0"/>
        <v>0</v>
      </c>
      <c r="H20" s="442"/>
      <c r="K20" s="300"/>
      <c r="L20" s="299"/>
    </row>
    <row r="21" spans="1:12" ht="18.75">
      <c r="A21" s="342" t="s">
        <v>3072</v>
      </c>
      <c r="B21" s="250" t="s">
        <v>3182</v>
      </c>
      <c r="C21" s="12" t="s">
        <v>292</v>
      </c>
      <c r="D21" s="253">
        <v>11100</v>
      </c>
      <c r="E21" s="253">
        <v>11100</v>
      </c>
      <c r="F21" s="522"/>
      <c r="G21" s="252">
        <f t="shared" si="0"/>
        <v>0</v>
      </c>
      <c r="H21" s="442"/>
      <c r="K21" s="300"/>
      <c r="L21" s="299"/>
    </row>
    <row r="22" spans="1:12" ht="18.75">
      <c r="A22" s="342" t="s">
        <v>2166</v>
      </c>
      <c r="B22" s="250" t="s">
        <v>2183</v>
      </c>
      <c r="C22" s="12" t="s">
        <v>293</v>
      </c>
      <c r="D22" s="253">
        <v>11100</v>
      </c>
      <c r="E22" s="253">
        <v>11100</v>
      </c>
      <c r="F22" s="522"/>
      <c r="G22" s="252">
        <f t="shared" si="0"/>
        <v>0</v>
      </c>
      <c r="H22" s="442"/>
      <c r="K22" s="300"/>
      <c r="L22" s="299"/>
    </row>
    <row r="23" spans="1:12" ht="18.75">
      <c r="A23" s="342" t="s">
        <v>2166</v>
      </c>
      <c r="B23" s="250" t="s">
        <v>2183</v>
      </c>
      <c r="C23" s="12" t="s">
        <v>1591</v>
      </c>
      <c r="D23" s="253">
        <v>11100</v>
      </c>
      <c r="E23" s="253">
        <v>9900</v>
      </c>
      <c r="F23" s="522"/>
      <c r="G23" s="252">
        <f t="shared" si="0"/>
        <v>1200</v>
      </c>
      <c r="H23" s="442"/>
      <c r="K23" s="300"/>
      <c r="L23" s="299"/>
    </row>
    <row r="24" spans="1:12" ht="18.75">
      <c r="A24" s="342"/>
      <c r="B24" s="250">
        <v>17</v>
      </c>
      <c r="C24" s="12" t="s">
        <v>1592</v>
      </c>
      <c r="D24" s="253">
        <v>11100</v>
      </c>
      <c r="E24" s="253">
        <v>11100</v>
      </c>
      <c r="F24" s="522"/>
      <c r="G24" s="252">
        <f t="shared" si="0"/>
        <v>0</v>
      </c>
      <c r="H24" s="442"/>
      <c r="K24" s="300"/>
      <c r="L24" s="299"/>
    </row>
    <row r="25" spans="1:12" ht="18.75">
      <c r="A25" s="342" t="s">
        <v>3072</v>
      </c>
      <c r="B25" s="250" t="s">
        <v>3182</v>
      </c>
      <c r="C25" s="12" t="s">
        <v>321</v>
      </c>
      <c r="D25" s="253">
        <v>11100</v>
      </c>
      <c r="E25" s="253">
        <v>11100</v>
      </c>
      <c r="F25" s="522"/>
      <c r="G25" s="252">
        <f t="shared" si="0"/>
        <v>0</v>
      </c>
      <c r="H25" s="442"/>
      <c r="K25" s="300"/>
      <c r="L25" s="299"/>
    </row>
    <row r="26" spans="1:12" ht="18.75">
      <c r="A26" s="342" t="s">
        <v>2928</v>
      </c>
      <c r="B26" s="250" t="s">
        <v>3183</v>
      </c>
      <c r="C26" s="12" t="s">
        <v>273</v>
      </c>
      <c r="D26" s="253">
        <v>11100</v>
      </c>
      <c r="E26" s="253">
        <v>11100</v>
      </c>
      <c r="F26" s="522"/>
      <c r="G26" s="252">
        <f t="shared" si="0"/>
        <v>0</v>
      </c>
      <c r="H26" s="442"/>
      <c r="K26" s="300"/>
      <c r="L26" s="299"/>
    </row>
    <row r="27" spans="1:12" ht="18.75">
      <c r="A27" s="342"/>
      <c r="B27" s="250">
        <v>20</v>
      </c>
      <c r="C27" s="12" t="s">
        <v>1593</v>
      </c>
      <c r="D27" s="253">
        <v>11100</v>
      </c>
      <c r="E27" s="253">
        <v>11100</v>
      </c>
      <c r="F27" s="522"/>
      <c r="G27" s="252">
        <f t="shared" si="0"/>
        <v>0</v>
      </c>
      <c r="H27" s="442"/>
      <c r="K27" s="300"/>
      <c r="L27" s="299"/>
    </row>
    <row r="28" spans="1:12" ht="18.75">
      <c r="A28" s="342" t="s">
        <v>2928</v>
      </c>
      <c r="B28" s="250" t="s">
        <v>3189</v>
      </c>
      <c r="C28" s="12" t="s">
        <v>1594</v>
      </c>
      <c r="D28" s="253">
        <v>11100</v>
      </c>
      <c r="E28" s="253">
        <v>11100</v>
      </c>
      <c r="F28" s="522"/>
      <c r="G28" s="252">
        <f t="shared" si="0"/>
        <v>0</v>
      </c>
      <c r="H28" s="442"/>
      <c r="K28" s="300"/>
      <c r="L28" s="299"/>
    </row>
    <row r="29" spans="1:12" ht="18.75">
      <c r="A29" s="342" t="s">
        <v>2612</v>
      </c>
      <c r="B29" s="250" t="s">
        <v>2607</v>
      </c>
      <c r="C29" s="12" t="s">
        <v>291</v>
      </c>
      <c r="D29" s="253">
        <v>11100</v>
      </c>
      <c r="E29" s="253">
        <v>11100</v>
      </c>
      <c r="F29" s="522"/>
      <c r="G29" s="252">
        <f t="shared" si="0"/>
        <v>0</v>
      </c>
      <c r="H29" s="442"/>
      <c r="K29" s="300"/>
      <c r="L29" s="299"/>
    </row>
    <row r="30" spans="1:12" ht="18.75">
      <c r="A30" s="342" t="s">
        <v>2694</v>
      </c>
      <c r="B30" s="250" t="s">
        <v>2712</v>
      </c>
      <c r="C30" s="12" t="s">
        <v>1595</v>
      </c>
      <c r="D30" s="253">
        <v>11100</v>
      </c>
      <c r="E30" s="253">
        <v>11100</v>
      </c>
      <c r="F30" s="522"/>
      <c r="G30" s="252">
        <f t="shared" si="0"/>
        <v>0</v>
      </c>
      <c r="H30" s="442"/>
      <c r="K30" s="300"/>
      <c r="L30" s="299"/>
    </row>
    <row r="31" spans="1:12" ht="18.75">
      <c r="A31" s="342" t="s">
        <v>2928</v>
      </c>
      <c r="B31" s="250" t="s">
        <v>3183</v>
      </c>
      <c r="C31" s="12" t="s">
        <v>1596</v>
      </c>
      <c r="D31" s="253">
        <v>11100</v>
      </c>
      <c r="E31" s="253">
        <v>11100</v>
      </c>
      <c r="F31" s="522"/>
      <c r="G31" s="252">
        <f t="shared" si="0"/>
        <v>0</v>
      </c>
      <c r="H31" s="442"/>
      <c r="K31" s="300"/>
      <c r="L31" s="299"/>
    </row>
    <row r="32" spans="1:12" ht="18.75">
      <c r="A32" s="342" t="s">
        <v>2461</v>
      </c>
      <c r="B32" s="250" t="s">
        <v>2509</v>
      </c>
      <c r="C32" s="12" t="s">
        <v>287</v>
      </c>
      <c r="D32" s="253">
        <v>11100</v>
      </c>
      <c r="E32" s="253">
        <v>11100</v>
      </c>
      <c r="F32" s="522"/>
      <c r="G32" s="252">
        <f t="shared" si="0"/>
        <v>0</v>
      </c>
      <c r="H32" s="442"/>
      <c r="K32" s="300"/>
      <c r="L32" s="299"/>
    </row>
    <row r="33" spans="1:12" ht="18.75">
      <c r="A33" s="342" t="s">
        <v>2928</v>
      </c>
      <c r="B33" s="250" t="s">
        <v>3189</v>
      </c>
      <c r="C33" s="12" t="s">
        <v>288</v>
      </c>
      <c r="D33" s="253">
        <v>11100</v>
      </c>
      <c r="E33" s="253">
        <v>11100</v>
      </c>
      <c r="F33" s="522"/>
      <c r="G33" s="252">
        <f t="shared" si="0"/>
        <v>0</v>
      </c>
      <c r="H33" s="442"/>
      <c r="K33" s="300"/>
      <c r="L33" s="299"/>
    </row>
    <row r="34" spans="1:12" ht="18.75">
      <c r="A34" s="342" t="s">
        <v>2166</v>
      </c>
      <c r="B34" s="250" t="s">
        <v>2183</v>
      </c>
      <c r="C34" s="12" t="s">
        <v>296</v>
      </c>
      <c r="D34" s="253">
        <v>11100</v>
      </c>
      <c r="E34" s="253">
        <f>5550+5550</f>
        <v>11100</v>
      </c>
      <c r="F34" s="522"/>
      <c r="G34" s="252">
        <f t="shared" si="0"/>
        <v>0</v>
      </c>
      <c r="H34" s="442" t="s">
        <v>3184</v>
      </c>
      <c r="K34" s="300"/>
      <c r="L34" s="299"/>
    </row>
    <row r="35" spans="1:12" ht="18.75">
      <c r="A35" s="342" t="s">
        <v>2694</v>
      </c>
      <c r="B35" s="250" t="s">
        <v>2712</v>
      </c>
      <c r="C35" s="12" t="s">
        <v>1597</v>
      </c>
      <c r="D35" s="253">
        <v>11100</v>
      </c>
      <c r="E35" s="253">
        <v>11100</v>
      </c>
      <c r="F35" s="522"/>
      <c r="G35" s="252">
        <f t="shared" si="0"/>
        <v>0</v>
      </c>
      <c r="H35" s="442"/>
      <c r="K35" s="300"/>
      <c r="L35" s="299"/>
    </row>
    <row r="36" spans="1:12" ht="18.75">
      <c r="A36" s="342" t="s">
        <v>2612</v>
      </c>
      <c r="B36" s="250" t="s">
        <v>2607</v>
      </c>
      <c r="C36" s="12" t="s">
        <v>295</v>
      </c>
      <c r="D36" s="253">
        <v>11100</v>
      </c>
      <c r="E36" s="253">
        <v>11100</v>
      </c>
      <c r="F36" s="522"/>
      <c r="G36" s="252">
        <f t="shared" si="0"/>
        <v>0</v>
      </c>
      <c r="H36" s="442"/>
      <c r="K36" s="300"/>
      <c r="L36" s="299"/>
    </row>
    <row r="37" spans="1:12" ht="18.75">
      <c r="A37" s="342" t="s">
        <v>2647</v>
      </c>
      <c r="B37" s="250" t="s">
        <v>2648</v>
      </c>
      <c r="C37" s="12" t="s">
        <v>294</v>
      </c>
      <c r="D37" s="251">
        <v>11100</v>
      </c>
      <c r="E37" s="253">
        <f>5550+5550</f>
        <v>11100</v>
      </c>
      <c r="F37" s="522"/>
      <c r="G37" s="252">
        <f t="shared" si="0"/>
        <v>0</v>
      </c>
      <c r="H37" s="442">
        <v>1390</v>
      </c>
      <c r="K37" s="300"/>
      <c r="L37" s="299"/>
    </row>
    <row r="38" spans="1:12" ht="18.75">
      <c r="A38" s="342" t="s">
        <v>2694</v>
      </c>
      <c r="B38" s="250" t="s">
        <v>2712</v>
      </c>
      <c r="C38" s="12" t="s">
        <v>1598</v>
      </c>
      <c r="D38" s="84">
        <v>18300</v>
      </c>
      <c r="E38" s="84">
        <v>18300</v>
      </c>
      <c r="F38" s="522"/>
      <c r="G38" s="252">
        <f t="shared" si="0"/>
        <v>0</v>
      </c>
      <c r="H38" s="442"/>
      <c r="K38" s="300"/>
      <c r="L38" s="299"/>
    </row>
    <row r="39" spans="1:12" ht="18.75">
      <c r="A39" s="342" t="s">
        <v>2694</v>
      </c>
      <c r="B39" s="250" t="s">
        <v>2712</v>
      </c>
      <c r="C39" s="12" t="s">
        <v>1599</v>
      </c>
      <c r="D39" s="84">
        <v>18300</v>
      </c>
      <c r="E39" s="253">
        <v>18300</v>
      </c>
      <c r="F39" s="522"/>
      <c r="G39" s="252">
        <f t="shared" si="0"/>
        <v>0</v>
      </c>
      <c r="H39" s="442"/>
      <c r="K39" s="300"/>
      <c r="L39" s="299"/>
    </row>
    <row r="40" spans="1:12" ht="18.75">
      <c r="A40" s="342" t="s">
        <v>2461</v>
      </c>
      <c r="B40" s="250" t="s">
        <v>2509</v>
      </c>
      <c r="C40" s="12" t="s">
        <v>279</v>
      </c>
      <c r="D40" s="84">
        <v>18300</v>
      </c>
      <c r="E40" s="84">
        <v>18300</v>
      </c>
      <c r="F40" s="522"/>
      <c r="G40" s="252">
        <f t="shared" si="0"/>
        <v>0</v>
      </c>
      <c r="H40" s="442"/>
      <c r="K40" s="300"/>
      <c r="L40" s="299"/>
    </row>
    <row r="41" spans="1:12" ht="18.75">
      <c r="A41" s="342" t="s">
        <v>2928</v>
      </c>
      <c r="B41" s="250" t="s">
        <v>3183</v>
      </c>
      <c r="C41" s="494" t="s">
        <v>1711</v>
      </c>
      <c r="D41" s="251">
        <v>11100</v>
      </c>
      <c r="E41" s="251">
        <v>11100</v>
      </c>
      <c r="F41" s="522"/>
      <c r="G41" s="252">
        <f t="shared" si="0"/>
        <v>0</v>
      </c>
      <c r="H41" s="442"/>
      <c r="K41" s="300"/>
      <c r="L41" s="299"/>
    </row>
    <row r="42" spans="1:12" ht="18.75">
      <c r="A42" s="342" t="s">
        <v>3409</v>
      </c>
      <c r="B42" s="250" t="s">
        <v>3442</v>
      </c>
      <c r="C42" s="494" t="s">
        <v>1601</v>
      </c>
      <c r="D42" s="251">
        <v>11100</v>
      </c>
      <c r="E42" s="251">
        <v>11100</v>
      </c>
      <c r="F42" s="522"/>
      <c r="G42" s="252">
        <f t="shared" si="0"/>
        <v>0</v>
      </c>
      <c r="H42" s="442"/>
      <c r="K42" s="300"/>
      <c r="L42" s="299"/>
    </row>
    <row r="43" spans="1:12" ht="18.75">
      <c r="A43" s="342" t="s">
        <v>2928</v>
      </c>
      <c r="B43" s="250" t="s">
        <v>3183</v>
      </c>
      <c r="C43" s="494" t="s">
        <v>1602</v>
      </c>
      <c r="D43" s="251">
        <v>11100</v>
      </c>
      <c r="E43" s="251">
        <v>11100</v>
      </c>
      <c r="F43" s="522"/>
      <c r="G43" s="252">
        <f t="shared" si="0"/>
        <v>0</v>
      </c>
      <c r="H43" s="442"/>
      <c r="K43" s="300"/>
      <c r="L43" s="299"/>
    </row>
    <row r="44" spans="1:12" ht="18.75">
      <c r="A44" s="342"/>
      <c r="B44" s="250">
        <v>37</v>
      </c>
      <c r="C44" s="494" t="s">
        <v>1603</v>
      </c>
      <c r="D44" s="253">
        <v>11100</v>
      </c>
      <c r="E44" s="253">
        <v>11100</v>
      </c>
      <c r="F44" s="522"/>
      <c r="G44" s="252">
        <f t="shared" si="0"/>
        <v>0</v>
      </c>
      <c r="H44" s="442"/>
      <c r="K44" s="300"/>
      <c r="L44" s="299"/>
    </row>
    <row r="45" spans="1:12" ht="18.75">
      <c r="A45" s="342" t="s">
        <v>2461</v>
      </c>
      <c r="B45" s="250" t="s">
        <v>2510</v>
      </c>
      <c r="C45" s="494" t="s">
        <v>1604</v>
      </c>
      <c r="D45" s="253">
        <v>11100</v>
      </c>
      <c r="E45" s="253">
        <v>11100</v>
      </c>
      <c r="F45" s="522"/>
      <c r="G45" s="252">
        <f t="shared" si="0"/>
        <v>0</v>
      </c>
      <c r="H45" s="442"/>
      <c r="K45" s="300"/>
      <c r="L45" s="299"/>
    </row>
    <row r="46" spans="1:12" ht="18.75">
      <c r="A46" s="342"/>
      <c r="B46" s="250" t="s">
        <v>3189</v>
      </c>
      <c r="C46" s="494" t="s">
        <v>1605</v>
      </c>
      <c r="D46" s="253">
        <v>11100</v>
      </c>
      <c r="E46" s="253">
        <v>11100</v>
      </c>
      <c r="F46" s="522"/>
      <c r="G46" s="252">
        <f t="shared" si="0"/>
        <v>0</v>
      </c>
      <c r="H46" s="442"/>
      <c r="K46" s="300"/>
      <c r="L46" s="299"/>
    </row>
    <row r="47" spans="1:12" ht="18.75">
      <c r="A47" s="342" t="s">
        <v>2228</v>
      </c>
      <c r="B47" s="250" t="s">
        <v>2249</v>
      </c>
      <c r="C47" s="494" t="s">
        <v>259</v>
      </c>
      <c r="D47" s="253">
        <v>11100</v>
      </c>
      <c r="E47" s="253">
        <v>11100</v>
      </c>
      <c r="F47" s="522"/>
      <c r="G47" s="252">
        <f t="shared" si="0"/>
        <v>0</v>
      </c>
      <c r="H47" s="442"/>
      <c r="K47" s="300"/>
      <c r="L47" s="299"/>
    </row>
    <row r="48" spans="1:12" ht="18.75">
      <c r="A48" s="342" t="s">
        <v>2612</v>
      </c>
      <c r="B48" s="250" t="s">
        <v>2607</v>
      </c>
      <c r="C48" s="494" t="s">
        <v>1606</v>
      </c>
      <c r="D48" s="253">
        <v>11100</v>
      </c>
      <c r="E48" s="253">
        <v>11100</v>
      </c>
      <c r="F48" s="522"/>
      <c r="G48" s="252">
        <f t="shared" si="0"/>
        <v>0</v>
      </c>
      <c r="H48" s="442"/>
      <c r="K48" s="300"/>
      <c r="L48" s="299"/>
    </row>
    <row r="49" spans="1:12" ht="18.75">
      <c r="A49" s="342" t="s">
        <v>2461</v>
      </c>
      <c r="B49" s="250" t="s">
        <v>2509</v>
      </c>
      <c r="C49" s="494" t="s">
        <v>1607</v>
      </c>
      <c r="D49" s="253">
        <v>11100</v>
      </c>
      <c r="E49" s="253">
        <v>11100</v>
      </c>
      <c r="F49" s="522"/>
      <c r="G49" s="252">
        <f t="shared" si="0"/>
        <v>0</v>
      </c>
      <c r="H49" s="442"/>
      <c r="K49" s="300"/>
      <c r="L49" s="299"/>
    </row>
    <row r="50" spans="1:12" ht="18.75">
      <c r="A50" s="342" t="s">
        <v>2928</v>
      </c>
      <c r="B50" s="250" t="s">
        <v>3183</v>
      </c>
      <c r="C50" s="494" t="s">
        <v>1608</v>
      </c>
      <c r="D50" s="253">
        <v>11100</v>
      </c>
      <c r="E50" s="253">
        <v>11100</v>
      </c>
      <c r="F50" s="522"/>
      <c r="G50" s="252">
        <f t="shared" si="0"/>
        <v>0</v>
      </c>
      <c r="H50" s="442"/>
      <c r="K50" s="300"/>
      <c r="L50" s="299"/>
    </row>
    <row r="51" spans="1:12" ht="18.75">
      <c r="A51" s="342" t="s">
        <v>3072</v>
      </c>
      <c r="B51" s="250" t="s">
        <v>3182</v>
      </c>
      <c r="C51" s="494" t="s">
        <v>1609</v>
      </c>
      <c r="D51" s="253">
        <v>11100</v>
      </c>
      <c r="E51" s="253">
        <v>11100</v>
      </c>
      <c r="F51" s="522"/>
      <c r="G51" s="252">
        <f t="shared" si="0"/>
        <v>0</v>
      </c>
      <c r="H51" s="442"/>
      <c r="K51" s="300"/>
      <c r="L51" s="299"/>
    </row>
    <row r="52" spans="1:12" ht="18.75">
      <c r="A52" s="342" t="s">
        <v>2228</v>
      </c>
      <c r="B52" s="250" t="s">
        <v>2249</v>
      </c>
      <c r="C52" s="494" t="s">
        <v>300</v>
      </c>
      <c r="D52" s="253">
        <v>11100</v>
      </c>
      <c r="E52" s="253">
        <v>11100</v>
      </c>
      <c r="F52" s="522"/>
      <c r="G52" s="252">
        <f t="shared" si="0"/>
        <v>0</v>
      </c>
      <c r="H52" s="442"/>
      <c r="K52" s="300"/>
      <c r="L52" s="299"/>
    </row>
    <row r="53" spans="1:12" ht="18.75">
      <c r="A53" s="342" t="s">
        <v>2612</v>
      </c>
      <c r="B53" s="250" t="s">
        <v>2607</v>
      </c>
      <c r="C53" s="494" t="s">
        <v>1610</v>
      </c>
      <c r="D53" s="253">
        <v>11100</v>
      </c>
      <c r="E53" s="253">
        <v>11100</v>
      </c>
      <c r="F53" s="522"/>
      <c r="G53" s="252">
        <f t="shared" si="0"/>
        <v>0</v>
      </c>
      <c r="H53" s="442"/>
      <c r="K53" s="300"/>
      <c r="L53" s="299"/>
    </row>
    <row r="54" spans="1:12" ht="18.75">
      <c r="A54" s="342" t="s">
        <v>2694</v>
      </c>
      <c r="B54" s="250" t="s">
        <v>2712</v>
      </c>
      <c r="C54" s="494" t="s">
        <v>298</v>
      </c>
      <c r="D54" s="253">
        <v>11100</v>
      </c>
      <c r="E54" s="253">
        <v>11100</v>
      </c>
      <c r="F54" s="522"/>
      <c r="G54" s="252">
        <f t="shared" si="0"/>
        <v>0</v>
      </c>
      <c r="H54" s="442"/>
      <c r="K54" s="300"/>
      <c r="L54" s="299"/>
    </row>
    <row r="55" spans="1:12" ht="18.75">
      <c r="A55" s="342" t="s">
        <v>2166</v>
      </c>
      <c r="B55" s="250" t="s">
        <v>2183</v>
      </c>
      <c r="C55" s="494" t="s">
        <v>1611</v>
      </c>
      <c r="D55" s="253">
        <v>11100</v>
      </c>
      <c r="E55" s="253">
        <v>11100</v>
      </c>
      <c r="F55" s="522"/>
      <c r="G55" s="252">
        <f t="shared" si="0"/>
        <v>0</v>
      </c>
      <c r="H55" s="442"/>
      <c r="K55" s="300"/>
      <c r="L55" s="299"/>
    </row>
    <row r="56" spans="1:12" ht="18.75">
      <c r="A56" s="342"/>
      <c r="B56" s="250">
        <v>49</v>
      </c>
      <c r="C56" s="494" t="s">
        <v>1612</v>
      </c>
      <c r="D56" s="253">
        <v>11100</v>
      </c>
      <c r="E56" s="253">
        <v>11100</v>
      </c>
      <c r="F56" s="522"/>
      <c r="G56" s="252">
        <f t="shared" si="0"/>
        <v>0</v>
      </c>
      <c r="H56" s="442"/>
      <c r="K56" s="300"/>
      <c r="L56" s="299"/>
    </row>
    <row r="57" spans="1:12" ht="18.75">
      <c r="A57" s="342" t="s">
        <v>2461</v>
      </c>
      <c r="B57" s="250" t="s">
        <v>2509</v>
      </c>
      <c r="C57" s="494" t="s">
        <v>1613</v>
      </c>
      <c r="D57" s="253">
        <v>11100</v>
      </c>
      <c r="E57" s="253">
        <v>11100</v>
      </c>
      <c r="F57" s="522"/>
      <c r="G57" s="252">
        <f t="shared" si="0"/>
        <v>0</v>
      </c>
      <c r="H57" s="442"/>
      <c r="K57" s="300"/>
      <c r="L57" s="299"/>
    </row>
    <row r="58" spans="1:12" ht="18.75">
      <c r="A58" s="342" t="s">
        <v>2228</v>
      </c>
      <c r="B58" s="250" t="s">
        <v>2249</v>
      </c>
      <c r="C58" s="494" t="s">
        <v>299</v>
      </c>
      <c r="D58" s="253">
        <v>11100</v>
      </c>
      <c r="E58" s="253">
        <v>11100</v>
      </c>
      <c r="F58" s="522"/>
      <c r="G58" s="252">
        <f t="shared" si="0"/>
        <v>0</v>
      </c>
      <c r="H58" s="442"/>
      <c r="K58" s="300"/>
      <c r="L58" s="299"/>
    </row>
    <row r="59" spans="1:12" ht="18.75">
      <c r="A59" s="342" t="s">
        <v>2694</v>
      </c>
      <c r="B59" s="250" t="s">
        <v>2712</v>
      </c>
      <c r="C59" s="494" t="s">
        <v>1614</v>
      </c>
      <c r="D59" s="253">
        <v>11100</v>
      </c>
      <c r="E59" s="253">
        <v>11100</v>
      </c>
      <c r="F59" s="522"/>
      <c r="G59" s="252">
        <f t="shared" si="0"/>
        <v>0</v>
      </c>
      <c r="H59" s="442"/>
      <c r="K59" s="300"/>
      <c r="L59" s="299"/>
    </row>
    <row r="60" spans="1:12" ht="18.75">
      <c r="A60" s="342" t="s">
        <v>2612</v>
      </c>
      <c r="B60" s="250" t="s">
        <v>2607</v>
      </c>
      <c r="C60" s="494" t="s">
        <v>1615</v>
      </c>
      <c r="D60" s="253">
        <v>11100</v>
      </c>
      <c r="E60" s="253">
        <v>11100</v>
      </c>
      <c r="F60" s="522"/>
      <c r="G60" s="252">
        <f t="shared" si="0"/>
        <v>0</v>
      </c>
      <c r="H60" s="442"/>
      <c r="K60" s="300"/>
      <c r="L60" s="299"/>
    </row>
    <row r="61" spans="1:12" ht="18.75">
      <c r="A61" s="342" t="s">
        <v>2228</v>
      </c>
      <c r="B61" s="250" t="s">
        <v>2249</v>
      </c>
      <c r="C61" s="494" t="s">
        <v>1616</v>
      </c>
      <c r="D61" s="253">
        <v>11100</v>
      </c>
      <c r="E61" s="253">
        <v>11100</v>
      </c>
      <c r="F61" s="522"/>
      <c r="G61" s="252">
        <f t="shared" si="0"/>
        <v>0</v>
      </c>
      <c r="H61" s="442"/>
      <c r="K61" s="300"/>
      <c r="L61" s="299"/>
    </row>
    <row r="62" spans="1:12" ht="18.75">
      <c r="A62" s="342" t="s">
        <v>2461</v>
      </c>
      <c r="B62" s="250" t="s">
        <v>2509</v>
      </c>
      <c r="C62" s="494" t="s">
        <v>1617</v>
      </c>
      <c r="D62" s="253">
        <v>11100</v>
      </c>
      <c r="E62" s="253">
        <v>10500</v>
      </c>
      <c r="F62" s="522"/>
      <c r="G62" s="252">
        <f t="shared" si="0"/>
        <v>600</v>
      </c>
      <c r="H62" s="442"/>
      <c r="K62" s="300"/>
      <c r="L62" s="299"/>
    </row>
    <row r="63" spans="1:12" ht="18.75">
      <c r="A63" s="342" t="s">
        <v>2461</v>
      </c>
      <c r="B63" s="250" t="s">
        <v>2510</v>
      </c>
      <c r="C63" s="494" t="s">
        <v>1618</v>
      </c>
      <c r="D63" s="253">
        <v>11100</v>
      </c>
      <c r="E63" s="253">
        <v>11100</v>
      </c>
      <c r="F63" s="522"/>
      <c r="G63" s="252">
        <f t="shared" si="0"/>
        <v>0</v>
      </c>
      <c r="H63" s="442"/>
      <c r="K63" s="300"/>
      <c r="L63" s="299"/>
    </row>
    <row r="64" spans="1:12" ht="18.75">
      <c r="A64" s="342" t="s">
        <v>3409</v>
      </c>
      <c r="B64" s="250" t="s">
        <v>3442</v>
      </c>
      <c r="C64" s="494" t="s">
        <v>258</v>
      </c>
      <c r="D64" s="253">
        <v>11100</v>
      </c>
      <c r="E64" s="253">
        <v>11100</v>
      </c>
      <c r="F64" s="522"/>
      <c r="G64" s="252">
        <f t="shared" si="0"/>
        <v>0</v>
      </c>
      <c r="H64" s="442"/>
      <c r="K64" s="300"/>
      <c r="L64" s="299"/>
    </row>
    <row r="65" spans="1:12" ht="18.75">
      <c r="A65" s="342"/>
      <c r="B65" s="250" t="s">
        <v>3500</v>
      </c>
      <c r="C65" s="494" t="s">
        <v>1619</v>
      </c>
      <c r="D65" s="253">
        <v>11100</v>
      </c>
      <c r="E65" s="253">
        <v>11100</v>
      </c>
      <c r="F65" s="522"/>
      <c r="G65" s="252">
        <f t="shared" si="0"/>
        <v>0</v>
      </c>
      <c r="H65" s="442"/>
      <c r="K65" s="300"/>
      <c r="L65" s="299"/>
    </row>
    <row r="66" spans="1:12" ht="18.75">
      <c r="A66" s="342" t="s">
        <v>3072</v>
      </c>
      <c r="B66" s="250" t="s">
        <v>3182</v>
      </c>
      <c r="C66" s="494" t="s">
        <v>261</v>
      </c>
      <c r="D66" s="253">
        <v>11100</v>
      </c>
      <c r="E66" s="253">
        <v>11100</v>
      </c>
      <c r="F66" s="522"/>
      <c r="G66" s="252">
        <f t="shared" si="0"/>
        <v>0</v>
      </c>
      <c r="H66" s="442"/>
      <c r="K66" s="300"/>
      <c r="L66" s="299"/>
    </row>
    <row r="67" spans="1:12" ht="18.75">
      <c r="A67" s="342" t="s">
        <v>3057</v>
      </c>
      <c r="B67" s="250" t="s">
        <v>3187</v>
      </c>
      <c r="C67" s="494" t="s">
        <v>72</v>
      </c>
      <c r="D67" s="253">
        <v>11100</v>
      </c>
      <c r="E67" s="253">
        <v>11100</v>
      </c>
      <c r="F67" s="522"/>
      <c r="G67" s="252">
        <f t="shared" si="0"/>
        <v>0</v>
      </c>
      <c r="H67" s="442"/>
      <c r="K67" s="300"/>
      <c r="L67" s="299"/>
    </row>
    <row r="68" spans="1:12" ht="18.75">
      <c r="A68" s="342" t="s">
        <v>2928</v>
      </c>
      <c r="B68" s="250" t="s">
        <v>3183</v>
      </c>
      <c r="C68" s="494" t="s">
        <v>262</v>
      </c>
      <c r="D68" s="253">
        <v>11100</v>
      </c>
      <c r="E68" s="253">
        <v>11100</v>
      </c>
      <c r="F68" s="522"/>
      <c r="G68" s="252">
        <f t="shared" si="0"/>
        <v>0</v>
      </c>
      <c r="H68" s="442"/>
      <c r="K68" s="300"/>
      <c r="L68" s="299"/>
    </row>
    <row r="69" spans="1:12" ht="18.75">
      <c r="A69" s="342" t="s">
        <v>2461</v>
      </c>
      <c r="B69" s="250" t="s">
        <v>2510</v>
      </c>
      <c r="C69" s="494" t="s">
        <v>70</v>
      </c>
      <c r="D69" s="253">
        <v>11100</v>
      </c>
      <c r="E69" s="253">
        <v>11100</v>
      </c>
      <c r="F69" s="522"/>
      <c r="G69" s="252">
        <f t="shared" si="0"/>
        <v>0</v>
      </c>
      <c r="H69" s="442"/>
      <c r="K69" s="300"/>
      <c r="L69" s="299"/>
    </row>
    <row r="70" spans="1:12" ht="18.75">
      <c r="A70" s="342" t="s">
        <v>2694</v>
      </c>
      <c r="B70" s="250" t="s">
        <v>2712</v>
      </c>
      <c r="C70" s="494" t="s">
        <v>71</v>
      </c>
      <c r="D70" s="253">
        <v>11100</v>
      </c>
      <c r="E70" s="253">
        <v>11100</v>
      </c>
      <c r="F70" s="522"/>
      <c r="G70" s="252">
        <f t="shared" si="0"/>
        <v>0</v>
      </c>
      <c r="H70" s="442"/>
      <c r="K70" s="300"/>
      <c r="L70" s="299"/>
    </row>
    <row r="71" spans="1:12" ht="18.75">
      <c r="A71" s="342"/>
      <c r="B71" s="250" t="s">
        <v>3500</v>
      </c>
      <c r="C71" s="494" t="s">
        <v>1620</v>
      </c>
      <c r="D71" s="253">
        <v>11100</v>
      </c>
      <c r="E71" s="253">
        <v>11100</v>
      </c>
      <c r="F71" s="522"/>
      <c r="G71" s="252">
        <f t="shared" si="0"/>
        <v>0</v>
      </c>
      <c r="H71" s="442"/>
      <c r="K71" s="300"/>
      <c r="L71" s="299"/>
    </row>
    <row r="72" spans="1:12" ht="18.75">
      <c r="A72" s="342" t="s">
        <v>2461</v>
      </c>
      <c r="B72" s="250" t="s">
        <v>2509</v>
      </c>
      <c r="C72" s="494" t="s">
        <v>1621</v>
      </c>
      <c r="D72" s="253">
        <v>11100</v>
      </c>
      <c r="E72" s="253">
        <v>11100</v>
      </c>
      <c r="F72" s="522"/>
      <c r="G72" s="252">
        <f t="shared" si="0"/>
        <v>0</v>
      </c>
      <c r="H72" s="442"/>
      <c r="K72" s="300"/>
      <c r="L72" s="299"/>
    </row>
    <row r="73" spans="1:12" ht="18.75">
      <c r="A73" s="342" t="s">
        <v>3057</v>
      </c>
      <c r="B73" s="250" t="s">
        <v>3187</v>
      </c>
      <c r="C73" s="494" t="s">
        <v>260</v>
      </c>
      <c r="D73" s="253">
        <v>11100</v>
      </c>
      <c r="E73" s="253">
        <v>11100</v>
      </c>
      <c r="F73" s="522"/>
      <c r="G73" s="252">
        <f aca="true" t="shared" si="1" ref="G73:G136">D73-E73</f>
        <v>0</v>
      </c>
      <c r="H73" s="442"/>
      <c r="K73" s="300"/>
      <c r="L73" s="299"/>
    </row>
    <row r="74" spans="1:12" ht="18.75">
      <c r="A74" s="342" t="s">
        <v>2928</v>
      </c>
      <c r="B74" s="250" t="s">
        <v>3183</v>
      </c>
      <c r="C74" s="494" t="s">
        <v>313</v>
      </c>
      <c r="D74" s="253">
        <v>11100</v>
      </c>
      <c r="E74" s="253">
        <v>11100</v>
      </c>
      <c r="F74" s="522"/>
      <c r="G74" s="252">
        <f t="shared" si="1"/>
        <v>0</v>
      </c>
      <c r="H74" s="442"/>
      <c r="K74" s="300"/>
      <c r="L74" s="299"/>
    </row>
    <row r="75" spans="1:12" ht="18.75">
      <c r="A75" s="342" t="s">
        <v>2928</v>
      </c>
      <c r="B75" s="250" t="s">
        <v>3183</v>
      </c>
      <c r="C75" s="494" t="s">
        <v>1622</v>
      </c>
      <c r="D75" s="253">
        <v>11100</v>
      </c>
      <c r="E75" s="253">
        <v>11100</v>
      </c>
      <c r="F75" s="522"/>
      <c r="G75" s="252">
        <f t="shared" si="1"/>
        <v>0</v>
      </c>
      <c r="H75" s="442"/>
      <c r="K75" s="300"/>
      <c r="L75" s="299"/>
    </row>
    <row r="76" spans="1:12" ht="18.75">
      <c r="A76" s="342" t="s">
        <v>3057</v>
      </c>
      <c r="B76" s="250" t="s">
        <v>3187</v>
      </c>
      <c r="C76" s="494" t="s">
        <v>1623</v>
      </c>
      <c r="D76" s="253">
        <v>11100</v>
      </c>
      <c r="E76" s="253">
        <v>11100</v>
      </c>
      <c r="F76" s="522"/>
      <c r="G76" s="252">
        <f t="shared" si="1"/>
        <v>0</v>
      </c>
      <c r="H76" s="442"/>
      <c r="K76" s="300"/>
      <c r="L76" s="299"/>
    </row>
    <row r="77" spans="1:12" ht="18.75">
      <c r="A77" s="342" t="s">
        <v>2461</v>
      </c>
      <c r="B77" s="250" t="s">
        <v>2509</v>
      </c>
      <c r="C77" s="494" t="s">
        <v>1624</v>
      </c>
      <c r="D77" s="253">
        <v>11100</v>
      </c>
      <c r="E77" s="253">
        <v>11100</v>
      </c>
      <c r="F77" s="522"/>
      <c r="G77" s="252">
        <f t="shared" si="1"/>
        <v>0</v>
      </c>
      <c r="H77" s="442"/>
      <c r="K77" s="300"/>
      <c r="L77" s="299"/>
    </row>
    <row r="78" spans="1:12" ht="18.75">
      <c r="A78" s="342" t="s">
        <v>3409</v>
      </c>
      <c r="B78" s="250" t="s">
        <v>3442</v>
      </c>
      <c r="C78" s="494" t="s">
        <v>1625</v>
      </c>
      <c r="D78" s="253">
        <v>11100</v>
      </c>
      <c r="E78" s="253">
        <v>11100</v>
      </c>
      <c r="F78" s="522"/>
      <c r="G78" s="252">
        <f t="shared" si="1"/>
        <v>0</v>
      </c>
      <c r="H78" s="442"/>
      <c r="K78" s="300"/>
      <c r="L78" s="299"/>
    </row>
    <row r="79" spans="1:12" ht="18.75">
      <c r="A79" s="342" t="s">
        <v>2461</v>
      </c>
      <c r="B79" s="250" t="s">
        <v>2509</v>
      </c>
      <c r="C79" s="494" t="s">
        <v>1626</v>
      </c>
      <c r="D79" s="253">
        <v>11100</v>
      </c>
      <c r="E79" s="253">
        <v>11100</v>
      </c>
      <c r="F79" s="522"/>
      <c r="G79" s="252">
        <f t="shared" si="1"/>
        <v>0</v>
      </c>
      <c r="H79" s="442"/>
      <c r="K79" s="300"/>
      <c r="L79" s="299"/>
    </row>
    <row r="80" spans="1:12" ht="18.75">
      <c r="A80" s="342" t="s">
        <v>2612</v>
      </c>
      <c r="B80" s="250" t="s">
        <v>2607</v>
      </c>
      <c r="C80" s="494" t="s">
        <v>1627</v>
      </c>
      <c r="D80" s="253">
        <v>11100</v>
      </c>
      <c r="E80" s="253">
        <v>11100</v>
      </c>
      <c r="F80" s="522"/>
      <c r="G80" s="252">
        <f t="shared" si="1"/>
        <v>0</v>
      </c>
      <c r="H80" s="442"/>
      <c r="K80" s="300"/>
      <c r="L80" s="299"/>
    </row>
    <row r="81" spans="1:12" ht="18.75">
      <c r="A81" s="342" t="s">
        <v>2928</v>
      </c>
      <c r="B81" s="250" t="s">
        <v>3183</v>
      </c>
      <c r="C81" s="494" t="s">
        <v>1628</v>
      </c>
      <c r="D81" s="253">
        <v>11100</v>
      </c>
      <c r="E81" s="253">
        <v>11100</v>
      </c>
      <c r="F81" s="522"/>
      <c r="G81" s="252">
        <f t="shared" si="1"/>
        <v>0</v>
      </c>
      <c r="H81" s="442"/>
      <c r="K81" s="300"/>
      <c r="L81" s="299"/>
    </row>
    <row r="82" spans="1:12" ht="18.75">
      <c r="A82" s="342" t="s">
        <v>2461</v>
      </c>
      <c r="B82" s="250" t="s">
        <v>2509</v>
      </c>
      <c r="C82" s="494" t="s">
        <v>322</v>
      </c>
      <c r="D82" s="253">
        <v>11100</v>
      </c>
      <c r="E82" s="253">
        <v>11100</v>
      </c>
      <c r="F82" s="522"/>
      <c r="G82" s="252">
        <f t="shared" si="1"/>
        <v>0</v>
      </c>
      <c r="H82" s="442"/>
      <c r="K82" s="300"/>
      <c r="L82" s="299"/>
    </row>
    <row r="83" spans="1:12" ht="18.75">
      <c r="A83" s="342" t="s">
        <v>2928</v>
      </c>
      <c r="B83" s="250" t="s">
        <v>3183</v>
      </c>
      <c r="C83" s="494" t="s">
        <v>1629</v>
      </c>
      <c r="D83" s="253">
        <v>11100</v>
      </c>
      <c r="E83" s="253">
        <v>11100</v>
      </c>
      <c r="F83" s="522"/>
      <c r="G83" s="252">
        <f t="shared" si="1"/>
        <v>0</v>
      </c>
      <c r="H83" s="442"/>
      <c r="K83" s="300"/>
      <c r="L83" s="299"/>
    </row>
    <row r="84" spans="1:12" ht="18.75">
      <c r="A84" s="342" t="s">
        <v>2461</v>
      </c>
      <c r="B84" s="250" t="s">
        <v>2509</v>
      </c>
      <c r="C84" s="494" t="s">
        <v>1630</v>
      </c>
      <c r="D84" s="253">
        <v>11100</v>
      </c>
      <c r="E84" s="253">
        <v>11100</v>
      </c>
      <c r="F84" s="522"/>
      <c r="G84" s="252">
        <f t="shared" si="1"/>
        <v>0</v>
      </c>
      <c r="H84" s="442"/>
      <c r="K84" s="300"/>
      <c r="L84" s="299"/>
    </row>
    <row r="85" spans="1:12" ht="18.75">
      <c r="A85" s="342" t="s">
        <v>3057</v>
      </c>
      <c r="B85" s="250" t="s">
        <v>3187</v>
      </c>
      <c r="C85" s="494" t="s">
        <v>301</v>
      </c>
      <c r="D85" s="253">
        <v>11100</v>
      </c>
      <c r="E85" s="253">
        <v>11100</v>
      </c>
      <c r="F85" s="522"/>
      <c r="G85" s="252">
        <f t="shared" si="1"/>
        <v>0</v>
      </c>
      <c r="H85" s="442"/>
      <c r="K85" s="300"/>
      <c r="L85" s="299"/>
    </row>
    <row r="86" spans="1:12" ht="18.75">
      <c r="A86" s="342" t="s">
        <v>2694</v>
      </c>
      <c r="B86" s="250" t="s">
        <v>2712</v>
      </c>
      <c r="C86" s="494" t="s">
        <v>1631</v>
      </c>
      <c r="D86" s="253">
        <v>11100</v>
      </c>
      <c r="E86" s="253">
        <v>11100</v>
      </c>
      <c r="F86" s="522"/>
      <c r="G86" s="252">
        <f t="shared" si="1"/>
        <v>0</v>
      </c>
      <c r="H86" s="442"/>
      <c r="K86" s="300"/>
      <c r="L86" s="299"/>
    </row>
    <row r="87" spans="1:12" ht="18.75">
      <c r="A87" s="342" t="s">
        <v>2612</v>
      </c>
      <c r="B87" s="250" t="s">
        <v>2607</v>
      </c>
      <c r="C87" s="494" t="s">
        <v>1632</v>
      </c>
      <c r="D87" s="253">
        <v>11100</v>
      </c>
      <c r="E87" s="253">
        <v>11100</v>
      </c>
      <c r="F87" s="522"/>
      <c r="G87" s="252">
        <f t="shared" si="1"/>
        <v>0</v>
      </c>
      <c r="H87" s="442"/>
      <c r="K87" s="300"/>
      <c r="L87" s="299"/>
    </row>
    <row r="88" spans="1:12" ht="18.75">
      <c r="A88" s="342"/>
      <c r="B88" s="250">
        <v>81</v>
      </c>
      <c r="C88" s="494" t="s">
        <v>1633</v>
      </c>
      <c r="D88" s="253">
        <v>11100</v>
      </c>
      <c r="E88" s="253">
        <v>11100</v>
      </c>
      <c r="F88" s="522"/>
      <c r="G88" s="252">
        <f t="shared" si="1"/>
        <v>0</v>
      </c>
      <c r="H88" s="442"/>
      <c r="K88" s="300"/>
      <c r="L88" s="299"/>
    </row>
    <row r="89" spans="1:12" ht="18.75">
      <c r="A89" s="342" t="s">
        <v>2928</v>
      </c>
      <c r="B89" s="250" t="s">
        <v>3183</v>
      </c>
      <c r="C89" s="494" t="s">
        <v>1634</v>
      </c>
      <c r="D89" s="253">
        <v>11100</v>
      </c>
      <c r="E89" s="253">
        <v>11100</v>
      </c>
      <c r="F89" s="522"/>
      <c r="G89" s="252">
        <f t="shared" si="1"/>
        <v>0</v>
      </c>
      <c r="H89" s="442"/>
      <c r="K89" s="300"/>
      <c r="L89" s="299"/>
    </row>
    <row r="90" spans="1:12" ht="18.75">
      <c r="A90" s="342" t="s">
        <v>2612</v>
      </c>
      <c r="B90" s="250" t="s">
        <v>2607</v>
      </c>
      <c r="C90" s="494" t="s">
        <v>1635</v>
      </c>
      <c r="D90" s="253">
        <v>11100</v>
      </c>
      <c r="E90" s="253">
        <v>11100</v>
      </c>
      <c r="F90" s="522"/>
      <c r="G90" s="252">
        <f t="shared" si="1"/>
        <v>0</v>
      </c>
      <c r="H90" s="442"/>
      <c r="K90" s="300"/>
      <c r="L90" s="299"/>
    </row>
    <row r="91" spans="1:12" ht="18.75">
      <c r="A91" s="342" t="s">
        <v>2694</v>
      </c>
      <c r="B91" s="250" t="s">
        <v>2712</v>
      </c>
      <c r="C91" s="494" t="s">
        <v>1636</v>
      </c>
      <c r="D91" s="253">
        <v>11100</v>
      </c>
      <c r="E91" s="253">
        <v>11100</v>
      </c>
      <c r="F91" s="522"/>
      <c r="G91" s="252">
        <f t="shared" si="1"/>
        <v>0</v>
      </c>
      <c r="H91" s="442"/>
      <c r="K91" s="300"/>
      <c r="L91" s="299"/>
    </row>
    <row r="92" spans="1:12" ht="18.75">
      <c r="A92" s="342" t="s">
        <v>2694</v>
      </c>
      <c r="B92" s="250" t="s">
        <v>2712</v>
      </c>
      <c r="C92" s="494" t="s">
        <v>323</v>
      </c>
      <c r="D92" s="253">
        <v>11100</v>
      </c>
      <c r="E92" s="253">
        <v>9900</v>
      </c>
      <c r="F92" s="522"/>
      <c r="G92" s="252">
        <f t="shared" si="1"/>
        <v>1200</v>
      </c>
      <c r="H92" s="442"/>
      <c r="I92" s="298" t="s">
        <v>3190</v>
      </c>
      <c r="K92" s="300"/>
      <c r="L92" s="299"/>
    </row>
    <row r="93" spans="1:12" ht="18.75">
      <c r="A93" s="342" t="s">
        <v>2694</v>
      </c>
      <c r="B93" s="250" t="s">
        <v>2712</v>
      </c>
      <c r="C93" s="494" t="s">
        <v>1637</v>
      </c>
      <c r="D93" s="253">
        <v>11100</v>
      </c>
      <c r="E93" s="253">
        <v>11100</v>
      </c>
      <c r="F93" s="522"/>
      <c r="G93" s="252">
        <f t="shared" si="1"/>
        <v>0</v>
      </c>
      <c r="H93" s="442"/>
      <c r="K93" s="300"/>
      <c r="L93" s="299"/>
    </row>
    <row r="94" spans="1:12" ht="18.75">
      <c r="A94" s="342" t="s">
        <v>2461</v>
      </c>
      <c r="B94" s="250" t="s">
        <v>2509</v>
      </c>
      <c r="C94" s="494" t="s">
        <v>315</v>
      </c>
      <c r="D94" s="253">
        <v>11100</v>
      </c>
      <c r="E94" s="253">
        <v>11100</v>
      </c>
      <c r="F94" s="522"/>
      <c r="G94" s="252">
        <f t="shared" si="1"/>
        <v>0</v>
      </c>
      <c r="H94" s="442"/>
      <c r="K94" s="300"/>
      <c r="L94" s="299"/>
    </row>
    <row r="95" spans="1:12" ht="18.75">
      <c r="A95" s="342" t="s">
        <v>2461</v>
      </c>
      <c r="B95" s="250" t="s">
        <v>2509</v>
      </c>
      <c r="C95" s="494" t="s">
        <v>302</v>
      </c>
      <c r="D95" s="253">
        <v>11100</v>
      </c>
      <c r="E95" s="253">
        <v>11100</v>
      </c>
      <c r="F95" s="522"/>
      <c r="G95" s="252">
        <f t="shared" si="1"/>
        <v>0</v>
      </c>
      <c r="H95" s="442"/>
      <c r="K95" s="300"/>
      <c r="L95" s="299"/>
    </row>
    <row r="96" spans="1:12" ht="18.75">
      <c r="A96" s="342" t="s">
        <v>2647</v>
      </c>
      <c r="B96" s="250" t="s">
        <v>2648</v>
      </c>
      <c r="C96" s="494" t="s">
        <v>285</v>
      </c>
      <c r="D96" s="253">
        <v>11100</v>
      </c>
      <c r="E96" s="253">
        <v>11100</v>
      </c>
      <c r="F96" s="522"/>
      <c r="G96" s="252">
        <f t="shared" si="1"/>
        <v>0</v>
      </c>
      <c r="H96" s="442"/>
      <c r="K96" s="300"/>
      <c r="L96" s="299"/>
    </row>
    <row r="97" spans="1:12" ht="18.75">
      <c r="A97" s="342" t="s">
        <v>2928</v>
      </c>
      <c r="B97" s="250" t="s">
        <v>3183</v>
      </c>
      <c r="C97" s="494" t="s">
        <v>286</v>
      </c>
      <c r="D97" s="253">
        <v>11100</v>
      </c>
      <c r="E97" s="253">
        <v>11100</v>
      </c>
      <c r="F97" s="522"/>
      <c r="G97" s="252">
        <f t="shared" si="1"/>
        <v>0</v>
      </c>
      <c r="H97" s="442"/>
      <c r="K97" s="300"/>
      <c r="L97" s="299"/>
    </row>
    <row r="98" spans="1:12" ht="18.75">
      <c r="A98" s="342" t="s">
        <v>2461</v>
      </c>
      <c r="B98" s="250" t="s">
        <v>2509</v>
      </c>
      <c r="C98" s="494" t="s">
        <v>1638</v>
      </c>
      <c r="D98" s="251">
        <v>11100</v>
      </c>
      <c r="E98" s="251">
        <v>11100</v>
      </c>
      <c r="F98" s="522"/>
      <c r="G98" s="252">
        <f t="shared" si="1"/>
        <v>0</v>
      </c>
      <c r="H98" s="442"/>
      <c r="K98" s="300"/>
      <c r="L98" s="299"/>
    </row>
    <row r="99" spans="1:12" ht="18.75">
      <c r="A99" s="342"/>
      <c r="B99" s="250">
        <v>92</v>
      </c>
      <c r="C99" s="494" t="s">
        <v>284</v>
      </c>
      <c r="D99" s="251">
        <v>11100</v>
      </c>
      <c r="E99" s="251">
        <v>11100</v>
      </c>
      <c r="F99" s="522"/>
      <c r="G99" s="252">
        <f t="shared" si="1"/>
        <v>0</v>
      </c>
      <c r="H99" s="442"/>
      <c r="K99" s="300"/>
      <c r="L99" s="299"/>
    </row>
    <row r="100" spans="1:12" ht="18.75">
      <c r="A100" s="342" t="s">
        <v>2647</v>
      </c>
      <c r="B100" s="250" t="s">
        <v>2648</v>
      </c>
      <c r="C100" s="494" t="s">
        <v>1639</v>
      </c>
      <c r="D100" s="84">
        <v>18300</v>
      </c>
      <c r="E100" s="84">
        <v>18300</v>
      </c>
      <c r="F100" s="522"/>
      <c r="G100" s="252">
        <f t="shared" si="1"/>
        <v>0</v>
      </c>
      <c r="H100" s="442"/>
      <c r="K100" s="300"/>
      <c r="L100" s="163"/>
    </row>
    <row r="101" spans="1:12" ht="18.75">
      <c r="A101" s="342" t="s">
        <v>2461</v>
      </c>
      <c r="B101" s="250" t="s">
        <v>2510</v>
      </c>
      <c r="C101" s="494" t="s">
        <v>1640</v>
      </c>
      <c r="D101" s="84">
        <v>18300</v>
      </c>
      <c r="E101" s="251">
        <v>17100</v>
      </c>
      <c r="F101" s="522"/>
      <c r="G101" s="252">
        <f t="shared" si="1"/>
        <v>1200</v>
      </c>
      <c r="H101" s="442"/>
      <c r="K101" s="300"/>
      <c r="L101" s="163"/>
    </row>
    <row r="102" spans="1:12" ht="18.75">
      <c r="A102" s="342" t="s">
        <v>2461</v>
      </c>
      <c r="B102" s="250" t="s">
        <v>2510</v>
      </c>
      <c r="C102" s="494" t="s">
        <v>1641</v>
      </c>
      <c r="D102" s="84">
        <v>18300</v>
      </c>
      <c r="E102" s="84">
        <v>18300</v>
      </c>
      <c r="F102" s="522"/>
      <c r="G102" s="252">
        <f t="shared" si="1"/>
        <v>0</v>
      </c>
      <c r="H102" s="442"/>
      <c r="K102" s="300"/>
      <c r="L102" s="163"/>
    </row>
    <row r="103" spans="1:12" ht="18.75">
      <c r="A103" s="342" t="s">
        <v>2461</v>
      </c>
      <c r="B103" s="250" t="s">
        <v>2509</v>
      </c>
      <c r="C103" s="494" t="s">
        <v>283</v>
      </c>
      <c r="D103" s="84">
        <v>18300</v>
      </c>
      <c r="E103" s="84">
        <v>18300</v>
      </c>
      <c r="F103" s="522"/>
      <c r="G103" s="252">
        <f t="shared" si="1"/>
        <v>0</v>
      </c>
      <c r="H103" s="442"/>
      <c r="K103" s="300"/>
      <c r="L103" s="163"/>
    </row>
    <row r="104" spans="1:12" ht="18.75">
      <c r="A104" s="342" t="s">
        <v>2612</v>
      </c>
      <c r="B104" s="250" t="s">
        <v>2607</v>
      </c>
      <c r="C104" s="12" t="s">
        <v>1712</v>
      </c>
      <c r="D104" s="251">
        <v>11100</v>
      </c>
      <c r="E104" s="251">
        <v>11100</v>
      </c>
      <c r="F104" s="522"/>
      <c r="G104" s="252">
        <f t="shared" si="1"/>
        <v>0</v>
      </c>
      <c r="H104" s="442"/>
      <c r="K104" s="300"/>
      <c r="L104" s="299"/>
    </row>
    <row r="105" spans="1:12" ht="18.75">
      <c r="A105" s="342" t="s">
        <v>2461</v>
      </c>
      <c r="B105" s="250" t="s">
        <v>2510</v>
      </c>
      <c r="C105" s="12" t="s">
        <v>316</v>
      </c>
      <c r="D105" s="251">
        <v>11100</v>
      </c>
      <c r="E105" s="251">
        <v>11100</v>
      </c>
      <c r="F105" s="522"/>
      <c r="G105" s="252">
        <f t="shared" si="1"/>
        <v>0</v>
      </c>
      <c r="H105" s="442"/>
      <c r="K105" s="300"/>
      <c r="L105" s="299"/>
    </row>
    <row r="106" spans="1:12" ht="18.75">
      <c r="A106" s="342" t="s">
        <v>2612</v>
      </c>
      <c r="B106" s="250" t="s">
        <v>2607</v>
      </c>
      <c r="C106" s="12" t="s">
        <v>266</v>
      </c>
      <c r="D106" s="253">
        <v>11100</v>
      </c>
      <c r="E106" s="253">
        <v>11100</v>
      </c>
      <c r="F106" s="523"/>
      <c r="G106" s="252">
        <f t="shared" si="1"/>
        <v>0</v>
      </c>
      <c r="H106" s="369"/>
      <c r="K106" s="300"/>
      <c r="L106" s="299"/>
    </row>
    <row r="107" spans="1:12" ht="18.75">
      <c r="A107" s="342"/>
      <c r="B107" s="250">
        <v>100</v>
      </c>
      <c r="C107" s="12" t="s">
        <v>1642</v>
      </c>
      <c r="D107" s="253">
        <v>11100</v>
      </c>
      <c r="E107" s="253">
        <v>11100</v>
      </c>
      <c r="F107" s="523"/>
      <c r="G107" s="252">
        <f t="shared" si="1"/>
        <v>0</v>
      </c>
      <c r="H107" s="369"/>
      <c r="K107" s="300"/>
      <c r="L107" s="299"/>
    </row>
    <row r="108" spans="1:12" ht="18.75">
      <c r="A108" s="342" t="s">
        <v>2228</v>
      </c>
      <c r="B108" s="250" t="s">
        <v>2249</v>
      </c>
      <c r="C108" s="12" t="s">
        <v>263</v>
      </c>
      <c r="D108" s="253">
        <v>11100</v>
      </c>
      <c r="E108" s="253">
        <v>11100</v>
      </c>
      <c r="F108" s="522"/>
      <c r="G108" s="252">
        <f t="shared" si="1"/>
        <v>0</v>
      </c>
      <c r="H108" s="234"/>
      <c r="K108" s="300"/>
      <c r="L108" s="299"/>
    </row>
    <row r="109" spans="1:12" ht="18.75">
      <c r="A109" s="342" t="s">
        <v>2228</v>
      </c>
      <c r="B109" s="250" t="s">
        <v>2249</v>
      </c>
      <c r="C109" s="12" t="s">
        <v>1643</v>
      </c>
      <c r="D109" s="253">
        <v>11100</v>
      </c>
      <c r="E109" s="253">
        <v>11100</v>
      </c>
      <c r="F109" s="523"/>
      <c r="G109" s="252">
        <f t="shared" si="1"/>
        <v>0</v>
      </c>
      <c r="H109" s="369"/>
      <c r="K109" s="300"/>
      <c r="L109" s="299"/>
    </row>
    <row r="110" spans="1:12" ht="18.75">
      <c r="A110" s="342" t="s">
        <v>2928</v>
      </c>
      <c r="B110" s="250" t="s">
        <v>3183</v>
      </c>
      <c r="C110" s="12" t="s">
        <v>1644</v>
      </c>
      <c r="D110" s="253">
        <v>11100</v>
      </c>
      <c r="E110" s="253">
        <v>11100</v>
      </c>
      <c r="F110" s="523"/>
      <c r="G110" s="252">
        <f t="shared" si="1"/>
        <v>0</v>
      </c>
      <c r="H110" s="369"/>
      <c r="K110" s="300"/>
      <c r="L110" s="299"/>
    </row>
    <row r="111" spans="1:12" ht="18.75">
      <c r="A111" s="342" t="s">
        <v>2612</v>
      </c>
      <c r="B111" s="250" t="s">
        <v>2607</v>
      </c>
      <c r="C111" s="12" t="s">
        <v>1645</v>
      </c>
      <c r="D111" s="253">
        <v>11100</v>
      </c>
      <c r="E111" s="253">
        <v>11100</v>
      </c>
      <c r="F111" s="523"/>
      <c r="G111" s="252">
        <f t="shared" si="1"/>
        <v>0</v>
      </c>
      <c r="H111" s="369"/>
      <c r="K111" s="300"/>
      <c r="L111" s="299"/>
    </row>
    <row r="112" spans="1:12" ht="18.75">
      <c r="A112" s="342" t="s">
        <v>2647</v>
      </c>
      <c r="B112" s="250" t="s">
        <v>2648</v>
      </c>
      <c r="C112" s="12" t="s">
        <v>1646</v>
      </c>
      <c r="D112" s="253">
        <v>11100</v>
      </c>
      <c r="E112" s="253">
        <v>11100</v>
      </c>
      <c r="F112" s="523"/>
      <c r="G112" s="252">
        <f t="shared" si="1"/>
        <v>0</v>
      </c>
      <c r="H112" s="369"/>
      <c r="K112" s="300"/>
      <c r="L112" s="299"/>
    </row>
    <row r="113" spans="1:12" ht="18.75">
      <c r="A113" s="342" t="s">
        <v>2647</v>
      </c>
      <c r="B113" s="250" t="s">
        <v>2648</v>
      </c>
      <c r="C113" s="12" t="s">
        <v>1647</v>
      </c>
      <c r="D113" s="253">
        <v>11100</v>
      </c>
      <c r="E113" s="253">
        <v>11100</v>
      </c>
      <c r="F113" s="523"/>
      <c r="G113" s="252">
        <f t="shared" si="1"/>
        <v>0</v>
      </c>
      <c r="H113" s="369"/>
      <c r="K113" s="300"/>
      <c r="L113" s="299"/>
    </row>
    <row r="114" spans="1:12" ht="18.75">
      <c r="A114" s="342" t="s">
        <v>2647</v>
      </c>
      <c r="B114" s="250" t="s">
        <v>2648</v>
      </c>
      <c r="C114" s="12" t="s">
        <v>265</v>
      </c>
      <c r="D114" s="253">
        <v>11100</v>
      </c>
      <c r="E114" s="253">
        <v>11100</v>
      </c>
      <c r="F114" s="523"/>
      <c r="G114" s="252">
        <f t="shared" si="1"/>
        <v>0</v>
      </c>
      <c r="H114" s="369"/>
      <c r="K114" s="300"/>
      <c r="L114" s="299"/>
    </row>
    <row r="115" spans="1:12" ht="18.75">
      <c r="A115" s="342"/>
      <c r="B115" s="250" t="s">
        <v>3500</v>
      </c>
      <c r="C115" s="12" t="s">
        <v>1648</v>
      </c>
      <c r="D115" s="253">
        <v>11100</v>
      </c>
      <c r="E115" s="253">
        <v>11100</v>
      </c>
      <c r="F115" s="524"/>
      <c r="G115" s="252">
        <f t="shared" si="1"/>
        <v>0</v>
      </c>
      <c r="H115" s="369"/>
      <c r="K115" s="300"/>
      <c r="L115" s="299"/>
    </row>
    <row r="116" spans="1:12" ht="18.75">
      <c r="A116" s="342" t="s">
        <v>2647</v>
      </c>
      <c r="B116" s="250" t="s">
        <v>2648</v>
      </c>
      <c r="C116" s="12" t="s">
        <v>1649</v>
      </c>
      <c r="D116" s="253">
        <v>11100</v>
      </c>
      <c r="E116" s="253">
        <v>11100</v>
      </c>
      <c r="F116" s="524"/>
      <c r="G116" s="252">
        <f t="shared" si="1"/>
        <v>0</v>
      </c>
      <c r="H116" s="369"/>
      <c r="K116" s="300"/>
      <c r="L116" s="299"/>
    </row>
    <row r="117" spans="1:12" ht="18.75">
      <c r="A117" s="342" t="s">
        <v>3409</v>
      </c>
      <c r="B117" s="250" t="s">
        <v>3442</v>
      </c>
      <c r="C117" s="12" t="s">
        <v>1650</v>
      </c>
      <c r="D117" s="253">
        <v>11100</v>
      </c>
      <c r="E117" s="253">
        <v>11100</v>
      </c>
      <c r="F117" s="524"/>
      <c r="G117" s="252">
        <f t="shared" si="1"/>
        <v>0</v>
      </c>
      <c r="H117" s="369"/>
      <c r="K117" s="300"/>
      <c r="L117" s="299"/>
    </row>
    <row r="118" spans="1:12" ht="18.75">
      <c r="A118" s="342" t="s">
        <v>2694</v>
      </c>
      <c r="B118" s="250" t="s">
        <v>2712</v>
      </c>
      <c r="C118" s="12" t="s">
        <v>1651</v>
      </c>
      <c r="D118" s="253">
        <v>11100</v>
      </c>
      <c r="E118" s="253">
        <v>11100</v>
      </c>
      <c r="F118" s="524"/>
      <c r="G118" s="252">
        <f t="shared" si="1"/>
        <v>0</v>
      </c>
      <c r="H118" s="369"/>
      <c r="K118" s="300"/>
      <c r="L118" s="299"/>
    </row>
    <row r="119" spans="1:12" ht="18.75">
      <c r="A119" s="342" t="s">
        <v>2461</v>
      </c>
      <c r="B119" s="250" t="s">
        <v>2509</v>
      </c>
      <c r="C119" s="12" t="s">
        <v>1652</v>
      </c>
      <c r="D119" s="253">
        <v>11100</v>
      </c>
      <c r="E119" s="253">
        <v>11100</v>
      </c>
      <c r="F119" s="524"/>
      <c r="G119" s="252">
        <f t="shared" si="1"/>
        <v>0</v>
      </c>
      <c r="H119" s="369"/>
      <c r="K119" s="300"/>
      <c r="L119" s="299"/>
    </row>
    <row r="120" spans="1:12" ht="18.75">
      <c r="A120" s="342" t="s">
        <v>2461</v>
      </c>
      <c r="B120" s="250" t="s">
        <v>2509</v>
      </c>
      <c r="C120" s="12" t="s">
        <v>1653</v>
      </c>
      <c r="D120" s="253">
        <v>11100</v>
      </c>
      <c r="E120" s="253">
        <v>11100</v>
      </c>
      <c r="F120" s="524"/>
      <c r="G120" s="252">
        <f t="shared" si="1"/>
        <v>0</v>
      </c>
      <c r="H120" s="369"/>
      <c r="K120" s="300"/>
      <c r="L120" s="299"/>
    </row>
    <row r="121" spans="1:12" ht="18.75">
      <c r="A121" s="342" t="s">
        <v>2612</v>
      </c>
      <c r="B121" s="250" t="s">
        <v>2607</v>
      </c>
      <c r="C121" s="12" t="s">
        <v>1654</v>
      </c>
      <c r="D121" s="253">
        <v>11100</v>
      </c>
      <c r="E121" s="253">
        <v>11100</v>
      </c>
      <c r="F121" s="524"/>
      <c r="G121" s="252">
        <f t="shared" si="1"/>
        <v>0</v>
      </c>
      <c r="H121" s="369"/>
      <c r="K121" s="300"/>
      <c r="L121" s="299"/>
    </row>
    <row r="122" spans="1:12" ht="18.75">
      <c r="A122" s="342" t="s">
        <v>2166</v>
      </c>
      <c r="B122" s="250" t="s">
        <v>2183</v>
      </c>
      <c r="C122" s="12" t="s">
        <v>1655</v>
      </c>
      <c r="D122" s="253">
        <v>11100</v>
      </c>
      <c r="E122" s="253">
        <v>11100</v>
      </c>
      <c r="F122" s="524"/>
      <c r="G122" s="252">
        <f t="shared" si="1"/>
        <v>0</v>
      </c>
      <c r="H122" s="369"/>
      <c r="K122" s="300"/>
      <c r="L122" s="299"/>
    </row>
    <row r="123" spans="1:12" ht="18.75">
      <c r="A123" s="342" t="s">
        <v>2166</v>
      </c>
      <c r="B123" s="250" t="s">
        <v>2183</v>
      </c>
      <c r="C123" s="12" t="s">
        <v>1656</v>
      </c>
      <c r="D123" s="253">
        <v>11100</v>
      </c>
      <c r="E123" s="253">
        <v>11100</v>
      </c>
      <c r="F123" s="524"/>
      <c r="G123" s="252">
        <f t="shared" si="1"/>
        <v>0</v>
      </c>
      <c r="H123" s="369"/>
      <c r="K123" s="300"/>
      <c r="L123" s="299"/>
    </row>
    <row r="124" spans="1:12" ht="18.75">
      <c r="A124" s="342" t="s">
        <v>2647</v>
      </c>
      <c r="B124" s="250" t="s">
        <v>2648</v>
      </c>
      <c r="C124" s="12" t="s">
        <v>1657</v>
      </c>
      <c r="D124" s="253">
        <v>11100</v>
      </c>
      <c r="E124" s="253">
        <v>11100</v>
      </c>
      <c r="F124" s="524"/>
      <c r="G124" s="252">
        <f t="shared" si="1"/>
        <v>0</v>
      </c>
      <c r="H124" s="369"/>
      <c r="K124" s="300"/>
      <c r="L124" s="299"/>
    </row>
    <row r="125" spans="1:12" ht="18.75">
      <c r="A125" s="342" t="s">
        <v>2928</v>
      </c>
      <c r="B125" s="250" t="s">
        <v>3183</v>
      </c>
      <c r="C125" s="12" t="s">
        <v>317</v>
      </c>
      <c r="D125" s="253">
        <v>11100</v>
      </c>
      <c r="E125" s="253">
        <v>11100</v>
      </c>
      <c r="F125" s="524"/>
      <c r="G125" s="252">
        <f t="shared" si="1"/>
        <v>0</v>
      </c>
      <c r="H125" s="369"/>
      <c r="K125" s="300"/>
      <c r="L125" s="299"/>
    </row>
    <row r="126" spans="1:12" ht="18.75">
      <c r="A126" s="342" t="s">
        <v>2461</v>
      </c>
      <c r="B126" s="250" t="s">
        <v>2510</v>
      </c>
      <c r="C126" s="12" t="s">
        <v>311</v>
      </c>
      <c r="D126" s="253">
        <v>11100</v>
      </c>
      <c r="E126" s="253">
        <v>11100</v>
      </c>
      <c r="F126" s="524"/>
      <c r="G126" s="252">
        <f t="shared" si="1"/>
        <v>0</v>
      </c>
      <c r="H126" s="369"/>
      <c r="K126" s="300"/>
      <c r="L126" s="299"/>
    </row>
    <row r="127" spans="1:12" ht="18.75">
      <c r="A127" s="342" t="s">
        <v>2694</v>
      </c>
      <c r="B127" s="250" t="s">
        <v>2712</v>
      </c>
      <c r="C127" s="12" t="s">
        <v>1658</v>
      </c>
      <c r="D127" s="253">
        <v>11100</v>
      </c>
      <c r="E127" s="253">
        <v>11100</v>
      </c>
      <c r="F127" s="524"/>
      <c r="G127" s="252">
        <f t="shared" si="1"/>
        <v>0</v>
      </c>
      <c r="H127" s="369"/>
      <c r="K127" s="300"/>
      <c r="L127" s="299"/>
    </row>
    <row r="128" spans="1:12" ht="18.75">
      <c r="A128" s="342" t="s">
        <v>2647</v>
      </c>
      <c r="B128" s="250" t="s">
        <v>2648</v>
      </c>
      <c r="C128" s="12" t="s">
        <v>1659</v>
      </c>
      <c r="D128" s="253">
        <v>11100</v>
      </c>
      <c r="E128" s="253">
        <v>11100</v>
      </c>
      <c r="F128" s="524"/>
      <c r="G128" s="252">
        <f t="shared" si="1"/>
        <v>0</v>
      </c>
      <c r="H128" s="369"/>
      <c r="K128" s="300"/>
      <c r="L128" s="299"/>
    </row>
    <row r="129" spans="1:12" ht="18.75">
      <c r="A129" s="342" t="s">
        <v>2928</v>
      </c>
      <c r="B129" s="250" t="s">
        <v>3183</v>
      </c>
      <c r="C129" s="12" t="s">
        <v>1660</v>
      </c>
      <c r="D129" s="253">
        <v>11100</v>
      </c>
      <c r="E129" s="253">
        <v>11100</v>
      </c>
      <c r="F129" s="524"/>
      <c r="G129" s="252">
        <f t="shared" si="1"/>
        <v>0</v>
      </c>
      <c r="H129" s="369"/>
      <c r="K129" s="300"/>
      <c r="L129" s="299"/>
    </row>
    <row r="130" spans="1:12" ht="18.75">
      <c r="A130" s="342" t="s">
        <v>2928</v>
      </c>
      <c r="B130" s="250" t="s">
        <v>3183</v>
      </c>
      <c r="C130" s="12" t="s">
        <v>303</v>
      </c>
      <c r="D130" s="253">
        <v>11100</v>
      </c>
      <c r="E130" s="253">
        <v>11100</v>
      </c>
      <c r="F130" s="524"/>
      <c r="G130" s="252">
        <f t="shared" si="1"/>
        <v>0</v>
      </c>
      <c r="H130" s="369"/>
      <c r="K130" s="300"/>
      <c r="L130" s="299"/>
    </row>
    <row r="131" spans="1:12" ht="18.75">
      <c r="A131" s="342"/>
      <c r="B131" s="250">
        <v>124</v>
      </c>
      <c r="C131" s="12" t="s">
        <v>1661</v>
      </c>
      <c r="D131" s="253">
        <v>11100</v>
      </c>
      <c r="E131" s="253">
        <v>11100</v>
      </c>
      <c r="F131" s="524"/>
      <c r="G131" s="252">
        <f t="shared" si="1"/>
        <v>0</v>
      </c>
      <c r="H131" s="369"/>
      <c r="K131" s="300"/>
      <c r="L131" s="299"/>
    </row>
    <row r="132" spans="1:12" ht="18.75">
      <c r="A132" s="342"/>
      <c r="B132" s="250">
        <v>125</v>
      </c>
      <c r="C132" s="12" t="s">
        <v>264</v>
      </c>
      <c r="D132" s="253">
        <v>11100</v>
      </c>
      <c r="E132" s="253">
        <v>11100</v>
      </c>
      <c r="F132" s="524"/>
      <c r="G132" s="252">
        <f t="shared" si="1"/>
        <v>0</v>
      </c>
      <c r="H132" s="369"/>
      <c r="K132" s="300"/>
      <c r="L132" s="299"/>
    </row>
    <row r="133" spans="1:12" ht="18.75">
      <c r="A133" s="342" t="s">
        <v>2461</v>
      </c>
      <c r="B133" s="250" t="s">
        <v>2510</v>
      </c>
      <c r="C133" s="12" t="s">
        <v>1662</v>
      </c>
      <c r="D133" s="253">
        <v>11100</v>
      </c>
      <c r="E133" s="253">
        <v>11100</v>
      </c>
      <c r="F133" s="524"/>
      <c r="G133" s="252">
        <f t="shared" si="1"/>
        <v>0</v>
      </c>
      <c r="H133" s="369"/>
      <c r="K133" s="300"/>
      <c r="L133" s="299"/>
    </row>
    <row r="134" spans="1:12" ht="18.75">
      <c r="A134" s="342"/>
      <c r="B134" s="250">
        <v>127</v>
      </c>
      <c r="C134" s="12" t="s">
        <v>324</v>
      </c>
      <c r="D134" s="253">
        <v>11100</v>
      </c>
      <c r="E134" s="253">
        <v>11100</v>
      </c>
      <c r="F134" s="524"/>
      <c r="G134" s="252">
        <f t="shared" si="1"/>
        <v>0</v>
      </c>
      <c r="H134" s="369"/>
      <c r="K134" s="300"/>
      <c r="L134" s="299"/>
    </row>
    <row r="135" spans="1:12" ht="18.75">
      <c r="A135" s="342" t="s">
        <v>2928</v>
      </c>
      <c r="B135" s="250" t="s">
        <v>3183</v>
      </c>
      <c r="C135" s="12" t="s">
        <v>113</v>
      </c>
      <c r="D135" s="251">
        <v>11100</v>
      </c>
      <c r="E135" s="251">
        <v>11100</v>
      </c>
      <c r="F135" s="524"/>
      <c r="G135" s="252">
        <f t="shared" si="1"/>
        <v>0</v>
      </c>
      <c r="H135" s="369"/>
      <c r="K135" s="300"/>
      <c r="L135" s="299"/>
    </row>
    <row r="136" spans="1:12" ht="18.75">
      <c r="A136" s="342" t="s">
        <v>2461</v>
      </c>
      <c r="B136" s="250" t="s">
        <v>2510</v>
      </c>
      <c r="C136" s="12" t="s">
        <v>304</v>
      </c>
      <c r="D136" s="251">
        <v>11100</v>
      </c>
      <c r="E136" s="253">
        <v>11100</v>
      </c>
      <c r="F136" s="524"/>
      <c r="G136" s="252">
        <f t="shared" si="1"/>
        <v>0</v>
      </c>
      <c r="H136" s="369"/>
      <c r="K136" s="300"/>
      <c r="L136" s="299"/>
    </row>
    <row r="137" spans="1:12" ht="18.75">
      <c r="A137" s="342" t="s">
        <v>2647</v>
      </c>
      <c r="B137" s="250" t="s">
        <v>2648</v>
      </c>
      <c r="C137" s="12" t="s">
        <v>1663</v>
      </c>
      <c r="D137" s="84">
        <v>18300</v>
      </c>
      <c r="E137" s="84">
        <v>15900</v>
      </c>
      <c r="F137" s="524"/>
      <c r="G137" s="252">
        <f aca="true" t="shared" si="2" ref="G137:G192">D137-E137</f>
        <v>2400</v>
      </c>
      <c r="H137" s="369"/>
      <c r="K137" s="300"/>
      <c r="L137" s="299"/>
    </row>
    <row r="138" spans="1:12" ht="18.75">
      <c r="A138" s="342" t="s">
        <v>2694</v>
      </c>
      <c r="B138" s="250" t="s">
        <v>2712</v>
      </c>
      <c r="C138" s="12" t="s">
        <v>1664</v>
      </c>
      <c r="D138" s="84">
        <v>18300</v>
      </c>
      <c r="E138" s="84">
        <v>18300</v>
      </c>
      <c r="F138" s="524"/>
      <c r="G138" s="252">
        <f t="shared" si="2"/>
        <v>0</v>
      </c>
      <c r="H138" s="369"/>
      <c r="K138" s="300"/>
      <c r="L138" s="299"/>
    </row>
    <row r="139" spans="1:12" ht="18.75">
      <c r="A139" s="342" t="s">
        <v>2694</v>
      </c>
      <c r="B139" s="250" t="s">
        <v>2712</v>
      </c>
      <c r="C139" s="12" t="s">
        <v>1665</v>
      </c>
      <c r="D139" s="84">
        <v>18300</v>
      </c>
      <c r="E139" s="84">
        <v>18300</v>
      </c>
      <c r="F139" s="524"/>
      <c r="G139" s="252">
        <f t="shared" si="2"/>
        <v>0</v>
      </c>
      <c r="H139" s="369"/>
      <c r="K139" s="300"/>
      <c r="L139" s="299"/>
    </row>
    <row r="140" spans="1:12" ht="18.75">
      <c r="A140" s="342" t="s">
        <v>2612</v>
      </c>
      <c r="B140" s="250" t="s">
        <v>2607</v>
      </c>
      <c r="C140" s="12" t="s">
        <v>277</v>
      </c>
      <c r="D140" s="84">
        <v>18300</v>
      </c>
      <c r="E140" s="84">
        <v>18300</v>
      </c>
      <c r="F140" s="524"/>
      <c r="G140" s="252">
        <f t="shared" si="2"/>
        <v>0</v>
      </c>
      <c r="H140" s="369"/>
      <c r="K140" s="300"/>
      <c r="L140" s="299"/>
    </row>
    <row r="141" spans="1:12" ht="18.75">
      <c r="A141" s="342" t="s">
        <v>2612</v>
      </c>
      <c r="B141" s="250" t="s">
        <v>2607</v>
      </c>
      <c r="C141" s="12" t="s">
        <v>1666</v>
      </c>
      <c r="D141" s="84">
        <v>18300</v>
      </c>
      <c r="E141" s="84">
        <v>18300</v>
      </c>
      <c r="F141" s="524"/>
      <c r="G141" s="252">
        <f t="shared" si="2"/>
        <v>0</v>
      </c>
      <c r="H141" s="369"/>
      <c r="K141" s="300"/>
      <c r="L141" s="299"/>
    </row>
    <row r="142" spans="1:12" ht="18.75">
      <c r="A142" s="342"/>
      <c r="B142" s="250" t="s">
        <v>3189</v>
      </c>
      <c r="C142" s="495" t="s">
        <v>1713</v>
      </c>
      <c r="D142" s="251">
        <v>11100</v>
      </c>
      <c r="E142" s="251">
        <v>11100</v>
      </c>
      <c r="F142" s="524"/>
      <c r="G142" s="252">
        <f t="shared" si="2"/>
        <v>0</v>
      </c>
      <c r="H142" s="369"/>
      <c r="K142" s="300"/>
      <c r="L142" s="299"/>
    </row>
    <row r="143" spans="1:12" ht="18.75">
      <c r="A143" s="342" t="s">
        <v>2612</v>
      </c>
      <c r="B143" s="250" t="s">
        <v>2607</v>
      </c>
      <c r="C143" s="495" t="s">
        <v>1667</v>
      </c>
      <c r="D143" s="251">
        <v>11100</v>
      </c>
      <c r="E143" s="251">
        <v>11100</v>
      </c>
      <c r="F143" s="524"/>
      <c r="G143" s="252">
        <f t="shared" si="2"/>
        <v>0</v>
      </c>
      <c r="H143" s="369"/>
      <c r="K143" s="300"/>
      <c r="L143" s="299"/>
    </row>
    <row r="144" spans="1:12" ht="18.75">
      <c r="A144" s="342" t="s">
        <v>2694</v>
      </c>
      <c r="B144" s="250" t="s">
        <v>2712</v>
      </c>
      <c r="C144" s="495" t="s">
        <v>1668</v>
      </c>
      <c r="D144" s="251">
        <v>11100</v>
      </c>
      <c r="E144" s="251">
        <v>11100</v>
      </c>
      <c r="F144" s="524"/>
      <c r="G144" s="252">
        <f t="shared" si="2"/>
        <v>0</v>
      </c>
      <c r="H144" s="369"/>
      <c r="K144" s="300"/>
      <c r="L144" s="299"/>
    </row>
    <row r="145" spans="1:12" ht="18.75">
      <c r="A145" s="342" t="s">
        <v>2694</v>
      </c>
      <c r="B145" s="250" t="s">
        <v>2712</v>
      </c>
      <c r="C145" s="495" t="s">
        <v>1669</v>
      </c>
      <c r="D145" s="251">
        <v>11100</v>
      </c>
      <c r="E145" s="251">
        <v>11100</v>
      </c>
      <c r="F145" s="524"/>
      <c r="G145" s="252">
        <f t="shared" si="2"/>
        <v>0</v>
      </c>
      <c r="H145" s="369"/>
      <c r="K145" s="300"/>
      <c r="L145" s="299"/>
    </row>
    <row r="146" spans="1:12" ht="18.75">
      <c r="A146" s="342" t="s">
        <v>3662</v>
      </c>
      <c r="B146" s="250">
        <v>139</v>
      </c>
      <c r="C146" s="495" t="s">
        <v>1670</v>
      </c>
      <c r="D146" s="253">
        <v>11100</v>
      </c>
      <c r="E146" s="253">
        <v>11100</v>
      </c>
      <c r="F146" s="524"/>
      <c r="G146" s="252">
        <f t="shared" si="2"/>
        <v>0</v>
      </c>
      <c r="H146" s="369"/>
      <c r="K146" s="300"/>
      <c r="L146" s="299"/>
    </row>
    <row r="147" spans="1:12" ht="18.75">
      <c r="A147" s="342" t="s">
        <v>3072</v>
      </c>
      <c r="B147" s="250" t="s">
        <v>3188</v>
      </c>
      <c r="C147" s="495" t="s">
        <v>1671</v>
      </c>
      <c r="D147" s="253">
        <v>11100</v>
      </c>
      <c r="E147" s="253">
        <v>11100</v>
      </c>
      <c r="F147" s="524"/>
      <c r="G147" s="252">
        <f t="shared" si="2"/>
        <v>0</v>
      </c>
      <c r="H147" s="369"/>
      <c r="K147" s="300"/>
      <c r="L147" s="299"/>
    </row>
    <row r="148" spans="1:12" ht="18.75">
      <c r="A148" s="342" t="s">
        <v>3057</v>
      </c>
      <c r="B148" s="250" t="s">
        <v>3187</v>
      </c>
      <c r="C148" s="495" t="s">
        <v>1672</v>
      </c>
      <c r="D148" s="253">
        <v>11100</v>
      </c>
      <c r="E148" s="253">
        <v>11100</v>
      </c>
      <c r="F148" s="524"/>
      <c r="G148" s="252">
        <f t="shared" si="2"/>
        <v>0</v>
      </c>
      <c r="H148" s="369"/>
      <c r="K148" s="300"/>
      <c r="L148" s="299"/>
    </row>
    <row r="149" spans="1:12" ht="18.75">
      <c r="A149" s="342" t="s">
        <v>2228</v>
      </c>
      <c r="B149" s="250" t="s">
        <v>2249</v>
      </c>
      <c r="C149" s="495" t="s">
        <v>1673</v>
      </c>
      <c r="D149" s="253">
        <v>11100</v>
      </c>
      <c r="E149" s="253">
        <v>11100</v>
      </c>
      <c r="F149" s="524"/>
      <c r="G149" s="252">
        <f t="shared" si="2"/>
        <v>0</v>
      </c>
      <c r="H149" s="369"/>
      <c r="K149" s="300"/>
      <c r="L149" s="299"/>
    </row>
    <row r="150" spans="1:12" ht="18.75">
      <c r="A150" s="342" t="s">
        <v>2612</v>
      </c>
      <c r="B150" s="250" t="s">
        <v>2607</v>
      </c>
      <c r="C150" s="495" t="s">
        <v>1674</v>
      </c>
      <c r="D150" s="253">
        <v>11100</v>
      </c>
      <c r="E150" s="253">
        <v>11100</v>
      </c>
      <c r="F150" s="524"/>
      <c r="G150" s="252">
        <f t="shared" si="2"/>
        <v>0</v>
      </c>
      <c r="H150" s="369"/>
      <c r="K150" s="300"/>
      <c r="L150" s="299"/>
    </row>
    <row r="151" spans="1:12" ht="18.75">
      <c r="A151" s="342" t="s">
        <v>2928</v>
      </c>
      <c r="B151" s="250" t="s">
        <v>3183</v>
      </c>
      <c r="C151" s="495" t="s">
        <v>1675</v>
      </c>
      <c r="D151" s="253">
        <v>11100</v>
      </c>
      <c r="E151" s="253">
        <v>11100</v>
      </c>
      <c r="F151" s="524"/>
      <c r="G151" s="252">
        <f t="shared" si="2"/>
        <v>0</v>
      </c>
      <c r="H151" s="369"/>
      <c r="K151" s="300"/>
      <c r="L151" s="299"/>
    </row>
    <row r="152" spans="1:12" ht="18.75">
      <c r="A152" s="342" t="s">
        <v>2228</v>
      </c>
      <c r="B152" s="250" t="s">
        <v>2249</v>
      </c>
      <c r="C152" s="495" t="s">
        <v>1676</v>
      </c>
      <c r="D152" s="253">
        <v>11100</v>
      </c>
      <c r="E152" s="253">
        <v>11100</v>
      </c>
      <c r="F152" s="524"/>
      <c r="G152" s="252">
        <f t="shared" si="2"/>
        <v>0</v>
      </c>
      <c r="H152" s="369"/>
      <c r="K152" s="300"/>
      <c r="L152" s="299"/>
    </row>
    <row r="153" spans="1:12" ht="18.75">
      <c r="A153" s="342" t="s">
        <v>2928</v>
      </c>
      <c r="B153" s="250" t="s">
        <v>3183</v>
      </c>
      <c r="C153" s="495" t="s">
        <v>1677</v>
      </c>
      <c r="D153" s="253">
        <v>11100</v>
      </c>
      <c r="E153" s="253">
        <v>11100</v>
      </c>
      <c r="F153" s="524"/>
      <c r="G153" s="252">
        <f t="shared" si="2"/>
        <v>0</v>
      </c>
      <c r="H153" s="369"/>
      <c r="K153" s="300"/>
      <c r="L153" s="299"/>
    </row>
    <row r="154" spans="1:12" ht="18.75">
      <c r="A154" s="342" t="s">
        <v>2928</v>
      </c>
      <c r="B154" s="250" t="s">
        <v>3183</v>
      </c>
      <c r="C154" s="495" t="s">
        <v>1678</v>
      </c>
      <c r="D154" s="253">
        <v>11100</v>
      </c>
      <c r="E154" s="253">
        <v>11100</v>
      </c>
      <c r="F154" s="524"/>
      <c r="G154" s="252">
        <f t="shared" si="2"/>
        <v>0</v>
      </c>
      <c r="H154" s="369"/>
      <c r="K154" s="300"/>
      <c r="L154" s="299"/>
    </row>
    <row r="155" spans="1:12" ht="18.75">
      <c r="A155" s="342" t="s">
        <v>2461</v>
      </c>
      <c r="B155" s="250" t="s">
        <v>2510</v>
      </c>
      <c r="C155" s="495" t="s">
        <v>1679</v>
      </c>
      <c r="D155" s="253">
        <v>11100</v>
      </c>
      <c r="E155" s="253">
        <v>11100</v>
      </c>
      <c r="F155" s="524"/>
      <c r="G155" s="252">
        <f t="shared" si="2"/>
        <v>0</v>
      </c>
      <c r="H155" s="369"/>
      <c r="K155" s="300"/>
      <c r="L155" s="299"/>
    </row>
    <row r="156" spans="1:12" ht="18.75">
      <c r="A156" s="342" t="s">
        <v>3072</v>
      </c>
      <c r="B156" s="250" t="s">
        <v>3182</v>
      </c>
      <c r="C156" s="495" t="s">
        <v>1680</v>
      </c>
      <c r="D156" s="253">
        <v>11100</v>
      </c>
      <c r="E156" s="253">
        <v>11100</v>
      </c>
      <c r="F156" s="524"/>
      <c r="G156" s="252">
        <f t="shared" si="2"/>
        <v>0</v>
      </c>
      <c r="H156" s="369"/>
      <c r="K156" s="300"/>
      <c r="L156" s="299"/>
    </row>
    <row r="157" spans="1:12" ht="18.75">
      <c r="A157" s="342"/>
      <c r="B157" s="250">
        <v>150</v>
      </c>
      <c r="C157" s="495" t="s">
        <v>1681</v>
      </c>
      <c r="D157" s="253">
        <v>11100</v>
      </c>
      <c r="E157" s="253">
        <v>11100</v>
      </c>
      <c r="F157" s="524"/>
      <c r="G157" s="252">
        <f t="shared" si="2"/>
        <v>0</v>
      </c>
      <c r="H157" s="369"/>
      <c r="K157" s="300"/>
      <c r="L157" s="299"/>
    </row>
    <row r="158" spans="1:12" ht="18.75">
      <c r="A158" s="342" t="s">
        <v>2647</v>
      </c>
      <c r="B158" s="250" t="s">
        <v>2648</v>
      </c>
      <c r="C158" s="495" t="s">
        <v>1607</v>
      </c>
      <c r="D158" s="253">
        <v>11100</v>
      </c>
      <c r="E158" s="253">
        <v>11100</v>
      </c>
      <c r="F158" s="524"/>
      <c r="G158" s="252">
        <f t="shared" si="2"/>
        <v>0</v>
      </c>
      <c r="H158" s="369"/>
      <c r="K158" s="300"/>
      <c r="L158" s="299"/>
    </row>
    <row r="159" spans="1:12" ht="18.75">
      <c r="A159" s="342" t="s">
        <v>2461</v>
      </c>
      <c r="B159" s="250" t="s">
        <v>2509</v>
      </c>
      <c r="C159" s="495" t="s">
        <v>1682</v>
      </c>
      <c r="D159" s="253">
        <v>11100</v>
      </c>
      <c r="E159" s="253">
        <v>11100</v>
      </c>
      <c r="F159" s="524"/>
      <c r="G159" s="252">
        <f t="shared" si="2"/>
        <v>0</v>
      </c>
      <c r="H159" s="369"/>
      <c r="K159" s="300"/>
      <c r="L159" s="299"/>
    </row>
    <row r="160" spans="1:12" ht="18.75">
      <c r="A160" s="342" t="s">
        <v>2928</v>
      </c>
      <c r="B160" s="250" t="s">
        <v>3183</v>
      </c>
      <c r="C160" s="495" t="s">
        <v>271</v>
      </c>
      <c r="D160" s="253">
        <v>11100</v>
      </c>
      <c r="E160" s="258">
        <f>4950+4950</f>
        <v>9900</v>
      </c>
      <c r="F160" s="524"/>
      <c r="G160" s="252">
        <f t="shared" si="2"/>
        <v>1200</v>
      </c>
      <c r="H160" s="369"/>
      <c r="K160" s="300"/>
      <c r="L160" s="299"/>
    </row>
    <row r="161" spans="1:12" ht="18.75">
      <c r="A161" s="342" t="s">
        <v>3186</v>
      </c>
      <c r="B161" s="250" t="s">
        <v>3183</v>
      </c>
      <c r="C161" s="495" t="s">
        <v>275</v>
      </c>
      <c r="D161" s="253">
        <v>11100</v>
      </c>
      <c r="E161" s="253">
        <v>11100</v>
      </c>
      <c r="F161" s="524"/>
      <c r="G161" s="252">
        <f t="shared" si="2"/>
        <v>0</v>
      </c>
      <c r="H161" s="369"/>
      <c r="K161" s="300"/>
      <c r="L161" s="299"/>
    </row>
    <row r="162" spans="1:12" ht="18.75">
      <c r="A162" s="342" t="s">
        <v>3072</v>
      </c>
      <c r="B162" s="250" t="s">
        <v>3182</v>
      </c>
      <c r="C162" s="495" t="s">
        <v>1683</v>
      </c>
      <c r="D162" s="253">
        <v>11100</v>
      </c>
      <c r="E162" s="253">
        <v>11100</v>
      </c>
      <c r="F162" s="524"/>
      <c r="G162" s="252">
        <f t="shared" si="2"/>
        <v>0</v>
      </c>
      <c r="H162" s="369"/>
      <c r="K162" s="300"/>
      <c r="L162" s="299"/>
    </row>
    <row r="163" spans="1:12" ht="18.75">
      <c r="A163" s="342" t="s">
        <v>2928</v>
      </c>
      <c r="B163" s="250" t="s">
        <v>3183</v>
      </c>
      <c r="C163" s="495" t="s">
        <v>1684</v>
      </c>
      <c r="D163" s="253">
        <v>11100</v>
      </c>
      <c r="E163" s="258">
        <f>5550+5550</f>
        <v>11100</v>
      </c>
      <c r="F163" s="524"/>
      <c r="G163" s="252">
        <f t="shared" si="2"/>
        <v>0</v>
      </c>
      <c r="H163" s="369" t="s">
        <v>3443</v>
      </c>
      <c r="K163" s="300"/>
      <c r="L163" s="299"/>
    </row>
    <row r="164" spans="1:12" ht="18.75">
      <c r="A164" s="342" t="s">
        <v>2612</v>
      </c>
      <c r="B164" s="250" t="s">
        <v>2607</v>
      </c>
      <c r="C164" s="495" t="s">
        <v>1685</v>
      </c>
      <c r="D164" s="253">
        <v>11100</v>
      </c>
      <c r="E164" s="253">
        <v>11100</v>
      </c>
      <c r="F164" s="524"/>
      <c r="G164" s="252">
        <f t="shared" si="2"/>
        <v>0</v>
      </c>
      <c r="H164" s="369"/>
      <c r="K164" s="300"/>
      <c r="L164" s="299"/>
    </row>
    <row r="165" spans="1:12" ht="18.75">
      <c r="A165" s="342" t="s">
        <v>2228</v>
      </c>
      <c r="B165" s="250" t="s">
        <v>2249</v>
      </c>
      <c r="C165" s="495" t="s">
        <v>1686</v>
      </c>
      <c r="D165" s="253">
        <v>11100</v>
      </c>
      <c r="E165" s="253">
        <v>11100</v>
      </c>
      <c r="F165" s="525"/>
      <c r="G165" s="252">
        <f t="shared" si="2"/>
        <v>0</v>
      </c>
      <c r="H165" s="250" t="s">
        <v>3183</v>
      </c>
      <c r="I165" s="250"/>
      <c r="K165" s="300"/>
      <c r="L165" s="299"/>
    </row>
    <row r="166" spans="1:12" ht="18.75">
      <c r="A166" s="342" t="s">
        <v>2612</v>
      </c>
      <c r="B166" s="250" t="s">
        <v>2607</v>
      </c>
      <c r="C166" s="495" t="s">
        <v>1687</v>
      </c>
      <c r="D166" s="253">
        <v>11100</v>
      </c>
      <c r="E166" s="253">
        <v>11100</v>
      </c>
      <c r="F166" s="523"/>
      <c r="G166" s="252">
        <f t="shared" si="2"/>
        <v>0</v>
      </c>
      <c r="H166" s="369"/>
      <c r="K166" s="300"/>
      <c r="L166" s="299"/>
    </row>
    <row r="167" spans="1:12" ht="18.75">
      <c r="A167" s="342" t="s">
        <v>2228</v>
      </c>
      <c r="B167" s="250" t="s">
        <v>2249</v>
      </c>
      <c r="C167" s="495" t="s">
        <v>1688</v>
      </c>
      <c r="D167" s="253">
        <v>11100</v>
      </c>
      <c r="E167" s="253">
        <v>11100</v>
      </c>
      <c r="F167" s="523"/>
      <c r="G167" s="252">
        <f t="shared" si="2"/>
        <v>0</v>
      </c>
      <c r="H167" s="369"/>
      <c r="K167" s="300"/>
      <c r="L167" s="299"/>
    </row>
    <row r="168" spans="1:12" ht="18.75">
      <c r="A168" s="342" t="s">
        <v>3057</v>
      </c>
      <c r="B168" s="250" t="s">
        <v>3187</v>
      </c>
      <c r="C168" s="495" t="s">
        <v>1689</v>
      </c>
      <c r="D168" s="253">
        <v>11100</v>
      </c>
      <c r="E168" s="253">
        <v>11100</v>
      </c>
      <c r="F168" s="523"/>
      <c r="G168" s="252">
        <f t="shared" si="2"/>
        <v>0</v>
      </c>
      <c r="H168" s="369"/>
      <c r="K168" s="300"/>
      <c r="L168" s="299"/>
    </row>
    <row r="169" spans="1:12" ht="18.75">
      <c r="A169" s="342" t="s">
        <v>3409</v>
      </c>
      <c r="B169" s="250" t="s">
        <v>3442</v>
      </c>
      <c r="C169" s="495" t="s">
        <v>306</v>
      </c>
      <c r="D169" s="253">
        <v>11100</v>
      </c>
      <c r="E169" s="253">
        <v>11100</v>
      </c>
      <c r="F169" s="523"/>
      <c r="G169" s="252">
        <f t="shared" si="2"/>
        <v>0</v>
      </c>
      <c r="H169" s="369"/>
      <c r="K169" s="300"/>
      <c r="L169" s="299"/>
    </row>
    <row r="170" spans="1:12" ht="18.75">
      <c r="A170" s="342" t="s">
        <v>2647</v>
      </c>
      <c r="B170" s="250" t="s">
        <v>2648</v>
      </c>
      <c r="C170" s="495" t="s">
        <v>1690</v>
      </c>
      <c r="D170" s="253">
        <v>11100</v>
      </c>
      <c r="E170" s="253">
        <v>11100</v>
      </c>
      <c r="F170" s="523"/>
      <c r="G170" s="252">
        <f t="shared" si="2"/>
        <v>0</v>
      </c>
      <c r="H170" s="369"/>
      <c r="K170" s="300"/>
      <c r="L170" s="299"/>
    </row>
    <row r="171" spans="1:12" ht="18.75">
      <c r="A171" s="342" t="s">
        <v>2694</v>
      </c>
      <c r="B171" s="250" t="s">
        <v>2712</v>
      </c>
      <c r="C171" s="495" t="s">
        <v>1691</v>
      </c>
      <c r="D171" s="253">
        <v>11100</v>
      </c>
      <c r="E171" s="253">
        <v>11100</v>
      </c>
      <c r="F171" s="523"/>
      <c r="G171" s="252">
        <f t="shared" si="2"/>
        <v>0</v>
      </c>
      <c r="H171" s="369"/>
      <c r="K171" s="300"/>
      <c r="L171" s="299"/>
    </row>
    <row r="172" spans="1:12" ht="18.75">
      <c r="A172" s="342" t="s">
        <v>2928</v>
      </c>
      <c r="B172" s="250" t="s">
        <v>3183</v>
      </c>
      <c r="C172" s="495" t="s">
        <v>269</v>
      </c>
      <c r="D172" s="253">
        <v>11100</v>
      </c>
      <c r="E172" s="253">
        <v>11100</v>
      </c>
      <c r="F172" s="523"/>
      <c r="G172" s="252">
        <f t="shared" si="2"/>
        <v>0</v>
      </c>
      <c r="H172" s="369"/>
      <c r="K172" s="300"/>
      <c r="L172" s="299"/>
    </row>
    <row r="173" spans="1:12" ht="18.75">
      <c r="A173" s="342" t="s">
        <v>2461</v>
      </c>
      <c r="B173" s="250" t="s">
        <v>2509</v>
      </c>
      <c r="C173" s="495" t="s">
        <v>1692</v>
      </c>
      <c r="D173" s="253">
        <v>11100</v>
      </c>
      <c r="E173" s="253">
        <v>11100</v>
      </c>
      <c r="F173" s="523"/>
      <c r="G173" s="252">
        <f t="shared" si="2"/>
        <v>0</v>
      </c>
      <c r="H173" s="369"/>
      <c r="K173" s="300"/>
      <c r="L173" s="299"/>
    </row>
    <row r="174" spans="1:12" ht="18.75">
      <c r="A174" s="342" t="s">
        <v>2461</v>
      </c>
      <c r="B174" s="250" t="s">
        <v>2509</v>
      </c>
      <c r="C174" s="495" t="s">
        <v>1693</v>
      </c>
      <c r="D174" s="253">
        <v>11100</v>
      </c>
      <c r="E174" s="253">
        <v>11100</v>
      </c>
      <c r="F174" s="523"/>
      <c r="G174" s="252">
        <f t="shared" si="2"/>
        <v>0</v>
      </c>
      <c r="H174" s="369">
        <v>1390</v>
      </c>
      <c r="K174" s="300"/>
      <c r="L174" s="299"/>
    </row>
    <row r="175" spans="1:12" ht="18.75">
      <c r="A175" s="342" t="s">
        <v>2612</v>
      </c>
      <c r="B175" s="250" t="s">
        <v>2607</v>
      </c>
      <c r="C175" s="495" t="s">
        <v>1694</v>
      </c>
      <c r="D175" s="253">
        <v>11100</v>
      </c>
      <c r="E175" s="258">
        <v>9900</v>
      </c>
      <c r="F175" s="523"/>
      <c r="G175" s="252">
        <f t="shared" si="2"/>
        <v>1200</v>
      </c>
      <c r="H175" s="369"/>
      <c r="K175" s="300"/>
      <c r="L175" s="299"/>
    </row>
    <row r="176" spans="1:12" ht="18.75">
      <c r="A176" s="342" t="s">
        <v>2928</v>
      </c>
      <c r="B176" s="250" t="s">
        <v>3183</v>
      </c>
      <c r="C176" s="495" t="s">
        <v>267</v>
      </c>
      <c r="D176" s="253">
        <v>11100</v>
      </c>
      <c r="E176" s="253">
        <v>11100</v>
      </c>
      <c r="F176" s="523"/>
      <c r="G176" s="252">
        <f t="shared" si="2"/>
        <v>0</v>
      </c>
      <c r="H176" s="369"/>
      <c r="K176" s="300"/>
      <c r="L176" s="299"/>
    </row>
    <row r="177" spans="1:12" ht="18.75">
      <c r="A177" s="342" t="s">
        <v>2694</v>
      </c>
      <c r="B177" s="250" t="s">
        <v>2712</v>
      </c>
      <c r="C177" s="495" t="s">
        <v>307</v>
      </c>
      <c r="D177" s="253">
        <v>11100</v>
      </c>
      <c r="E177" s="253">
        <v>11100</v>
      </c>
      <c r="F177" s="523"/>
      <c r="G177" s="252">
        <f t="shared" si="2"/>
        <v>0</v>
      </c>
      <c r="H177" s="369"/>
      <c r="K177" s="300"/>
      <c r="L177" s="299"/>
    </row>
    <row r="178" spans="1:12" ht="18.75">
      <c r="A178" s="342" t="s">
        <v>2739</v>
      </c>
      <c r="B178" s="250" t="s">
        <v>3185</v>
      </c>
      <c r="C178" s="495" t="s">
        <v>270</v>
      </c>
      <c r="D178" s="253">
        <v>11100</v>
      </c>
      <c r="E178" s="253">
        <v>11100</v>
      </c>
      <c r="F178" s="523"/>
      <c r="G178" s="252">
        <f t="shared" si="2"/>
        <v>0</v>
      </c>
      <c r="H178" s="369"/>
      <c r="K178" s="300"/>
      <c r="L178" s="299"/>
    </row>
    <row r="179" spans="1:12" ht="18.75">
      <c r="A179" s="342" t="s">
        <v>2928</v>
      </c>
      <c r="B179" s="250" t="s">
        <v>3183</v>
      </c>
      <c r="C179" s="495" t="s">
        <v>1695</v>
      </c>
      <c r="D179" s="253">
        <v>11100</v>
      </c>
      <c r="E179" s="258">
        <f>5550+5550</f>
        <v>11100</v>
      </c>
      <c r="F179" s="523"/>
      <c r="G179" s="252">
        <f t="shared" si="2"/>
        <v>0</v>
      </c>
      <c r="H179" s="369"/>
      <c r="K179" s="300"/>
      <c r="L179" s="299"/>
    </row>
    <row r="180" spans="1:12" ht="18.75">
      <c r="A180" s="342" t="s">
        <v>2928</v>
      </c>
      <c r="B180" s="250" t="s">
        <v>3183</v>
      </c>
      <c r="C180" s="495" t="s">
        <v>1696</v>
      </c>
      <c r="D180" s="253">
        <v>11100</v>
      </c>
      <c r="E180" s="258">
        <f>5550+5550</f>
        <v>11100</v>
      </c>
      <c r="F180" s="523"/>
      <c r="G180" s="252">
        <f t="shared" si="2"/>
        <v>0</v>
      </c>
      <c r="H180" s="369" t="s">
        <v>3443</v>
      </c>
      <c r="K180" s="300"/>
      <c r="L180" s="299"/>
    </row>
    <row r="181" spans="1:12" ht="18.75">
      <c r="A181" s="342" t="s">
        <v>3186</v>
      </c>
      <c r="B181" s="250" t="s">
        <v>3183</v>
      </c>
      <c r="C181" s="495" t="s">
        <v>1697</v>
      </c>
      <c r="D181" s="253">
        <v>11100</v>
      </c>
      <c r="E181" s="253">
        <v>11100</v>
      </c>
      <c r="F181" s="523"/>
      <c r="G181" s="252">
        <f t="shared" si="2"/>
        <v>0</v>
      </c>
      <c r="H181" s="369"/>
      <c r="K181" s="300"/>
      <c r="L181" s="299"/>
    </row>
    <row r="182" spans="1:12" ht="18.75">
      <c r="A182" s="342" t="s">
        <v>2647</v>
      </c>
      <c r="B182" s="250" t="s">
        <v>2648</v>
      </c>
      <c r="C182" s="495" t="s">
        <v>268</v>
      </c>
      <c r="D182" s="253">
        <v>11100</v>
      </c>
      <c r="E182" s="253">
        <v>11100</v>
      </c>
      <c r="F182" s="523"/>
      <c r="G182" s="252">
        <f t="shared" si="2"/>
        <v>0</v>
      </c>
      <c r="H182" s="369"/>
      <c r="K182" s="300"/>
      <c r="L182" s="299"/>
    </row>
    <row r="183" spans="1:12" ht="18.75">
      <c r="A183" s="342"/>
      <c r="B183" s="250">
        <v>176</v>
      </c>
      <c r="C183" s="495" t="s">
        <v>1698</v>
      </c>
      <c r="D183" s="253">
        <v>11100</v>
      </c>
      <c r="E183" s="253">
        <v>11100</v>
      </c>
      <c r="F183" s="523"/>
      <c r="G183" s="252">
        <f t="shared" si="2"/>
        <v>0</v>
      </c>
      <c r="H183" s="369"/>
      <c r="K183" s="300"/>
      <c r="L183" s="299"/>
    </row>
    <row r="184" spans="1:12" ht="18.75">
      <c r="A184" s="342" t="s">
        <v>2694</v>
      </c>
      <c r="B184" s="250" t="s">
        <v>2712</v>
      </c>
      <c r="C184" s="495" t="s">
        <v>1699</v>
      </c>
      <c r="D184" s="253">
        <v>11100</v>
      </c>
      <c r="E184" s="253">
        <v>11100</v>
      </c>
      <c r="F184" s="523"/>
      <c r="G184" s="252">
        <f t="shared" si="2"/>
        <v>0</v>
      </c>
      <c r="H184" s="369"/>
      <c r="K184" s="300"/>
      <c r="L184" s="299"/>
    </row>
    <row r="185" spans="1:12" ht="18.75">
      <c r="A185" s="342" t="s">
        <v>2461</v>
      </c>
      <c r="B185" s="250" t="s">
        <v>2509</v>
      </c>
      <c r="C185" s="495" t="s">
        <v>1700</v>
      </c>
      <c r="D185" s="253">
        <v>11100</v>
      </c>
      <c r="E185" s="253">
        <v>11100</v>
      </c>
      <c r="F185" s="523"/>
      <c r="G185" s="252">
        <f t="shared" si="2"/>
        <v>0</v>
      </c>
      <c r="H185" s="369"/>
      <c r="K185" s="300"/>
      <c r="L185" s="299"/>
    </row>
    <row r="186" spans="1:12" ht="18.75">
      <c r="A186" s="342" t="s">
        <v>2166</v>
      </c>
      <c r="B186" s="250" t="s">
        <v>2183</v>
      </c>
      <c r="C186" s="495" t="s">
        <v>320</v>
      </c>
      <c r="D186" s="253">
        <v>11100</v>
      </c>
      <c r="E186" s="258">
        <v>9900</v>
      </c>
      <c r="F186" s="523"/>
      <c r="G186" s="252">
        <f t="shared" si="2"/>
        <v>1200</v>
      </c>
      <c r="H186" s="369"/>
      <c r="K186" s="300"/>
      <c r="L186" s="299"/>
    </row>
    <row r="187" spans="1:12" ht="18.75">
      <c r="A187" s="342" t="s">
        <v>2928</v>
      </c>
      <c r="B187" s="250" t="s">
        <v>3189</v>
      </c>
      <c r="C187" s="495" t="s">
        <v>278</v>
      </c>
      <c r="D187" s="253">
        <v>11100</v>
      </c>
      <c r="E187" s="253">
        <v>11100</v>
      </c>
      <c r="F187" s="523"/>
      <c r="G187" s="252">
        <f t="shared" si="2"/>
        <v>0</v>
      </c>
      <c r="H187" s="369"/>
      <c r="K187" s="300"/>
      <c r="L187" s="299"/>
    </row>
    <row r="188" spans="1:12" ht="18.75">
      <c r="A188" s="342" t="s">
        <v>2928</v>
      </c>
      <c r="B188" s="250" t="s">
        <v>3183</v>
      </c>
      <c r="C188" s="495" t="s">
        <v>1701</v>
      </c>
      <c r="D188" s="253">
        <v>11100</v>
      </c>
      <c r="E188" s="253">
        <v>11100</v>
      </c>
      <c r="F188" s="523"/>
      <c r="G188" s="252">
        <f t="shared" si="2"/>
        <v>0</v>
      </c>
      <c r="H188" s="369"/>
      <c r="K188" s="300"/>
      <c r="L188" s="299"/>
    </row>
    <row r="189" spans="1:12" ht="18.75">
      <c r="A189" s="342" t="s">
        <v>2694</v>
      </c>
      <c r="B189" s="250" t="s">
        <v>2712</v>
      </c>
      <c r="C189" s="495" t="s">
        <v>1702</v>
      </c>
      <c r="D189" s="253">
        <v>11100</v>
      </c>
      <c r="E189" s="253">
        <v>11100</v>
      </c>
      <c r="F189" s="523"/>
      <c r="G189" s="252">
        <f t="shared" si="2"/>
        <v>0</v>
      </c>
      <c r="H189" s="369"/>
      <c r="K189" s="300"/>
      <c r="L189" s="299"/>
    </row>
    <row r="190" spans="1:12" ht="18.75">
      <c r="A190" s="342" t="s">
        <v>3057</v>
      </c>
      <c r="B190" s="250">
        <v>1390</v>
      </c>
      <c r="C190" s="495" t="s">
        <v>318</v>
      </c>
      <c r="D190" s="253">
        <v>11100</v>
      </c>
      <c r="E190" s="253">
        <v>11100</v>
      </c>
      <c r="F190" s="523"/>
      <c r="G190" s="252">
        <f t="shared" si="2"/>
        <v>0</v>
      </c>
      <c r="H190" s="369"/>
      <c r="K190" s="300"/>
      <c r="L190" s="299"/>
    </row>
    <row r="191" spans="1:12" ht="18.75">
      <c r="A191" s="342" t="s">
        <v>2647</v>
      </c>
      <c r="B191" s="250" t="s">
        <v>2648</v>
      </c>
      <c r="C191" s="495" t="s">
        <v>1703</v>
      </c>
      <c r="D191" s="253">
        <v>11100</v>
      </c>
      <c r="E191" s="253">
        <v>11100</v>
      </c>
      <c r="F191" s="523"/>
      <c r="G191" s="252">
        <f t="shared" si="2"/>
        <v>0</v>
      </c>
      <c r="H191" s="369"/>
      <c r="K191" s="300"/>
      <c r="L191" s="299"/>
    </row>
    <row r="192" spans="1:12" ht="18.75">
      <c r="A192" s="342" t="s">
        <v>2928</v>
      </c>
      <c r="B192" s="250" t="s">
        <v>3183</v>
      </c>
      <c r="C192" s="495" t="s">
        <v>1704</v>
      </c>
      <c r="D192" s="251">
        <v>11100</v>
      </c>
      <c r="E192" s="251">
        <v>11100</v>
      </c>
      <c r="F192" s="523"/>
      <c r="G192" s="252">
        <f t="shared" si="2"/>
        <v>0</v>
      </c>
      <c r="H192" s="369"/>
      <c r="J192" s="251"/>
      <c r="K192" s="300"/>
      <c r="L192" s="299"/>
    </row>
    <row r="193" spans="1:12" ht="18.75">
      <c r="A193" s="342" t="s">
        <v>2694</v>
      </c>
      <c r="B193" s="250" t="s">
        <v>2712</v>
      </c>
      <c r="C193" s="495" t="s">
        <v>309</v>
      </c>
      <c r="D193" s="84">
        <v>18300</v>
      </c>
      <c r="E193" s="84">
        <v>18300</v>
      </c>
      <c r="F193" s="523"/>
      <c r="G193" s="296">
        <f aca="true" t="shared" si="3" ref="G193:G200">D193-E193-F193</f>
        <v>0</v>
      </c>
      <c r="H193" s="369"/>
      <c r="K193" s="300"/>
      <c r="L193" s="299"/>
    </row>
    <row r="194" spans="1:12" ht="18.75">
      <c r="A194" s="342" t="s">
        <v>2694</v>
      </c>
      <c r="B194" s="250" t="s">
        <v>2712</v>
      </c>
      <c r="C194" s="495" t="s">
        <v>1705</v>
      </c>
      <c r="D194" s="84">
        <v>18300</v>
      </c>
      <c r="E194" s="84">
        <v>18300</v>
      </c>
      <c r="F194" s="523"/>
      <c r="G194" s="296">
        <f t="shared" si="3"/>
        <v>0</v>
      </c>
      <c r="H194" s="369"/>
      <c r="K194" s="300"/>
      <c r="L194" s="299"/>
    </row>
    <row r="195" spans="1:12" ht="18.75">
      <c r="A195" s="342" t="s">
        <v>3409</v>
      </c>
      <c r="B195" s="250" t="s">
        <v>3442</v>
      </c>
      <c r="C195" s="495" t="s">
        <v>1706</v>
      </c>
      <c r="D195" s="84">
        <v>18300</v>
      </c>
      <c r="E195" s="84">
        <v>18300</v>
      </c>
      <c r="F195" s="523"/>
      <c r="G195" s="296">
        <f t="shared" si="3"/>
        <v>0</v>
      </c>
      <c r="H195" s="369"/>
      <c r="K195" s="300"/>
      <c r="L195" s="299"/>
    </row>
    <row r="196" spans="1:12" ht="18.75">
      <c r="A196" s="342" t="s">
        <v>3057</v>
      </c>
      <c r="B196" s="250">
        <v>1390</v>
      </c>
      <c r="C196" s="495" t="s">
        <v>1707</v>
      </c>
      <c r="D196" s="84">
        <v>18300</v>
      </c>
      <c r="E196" s="84">
        <v>18300</v>
      </c>
      <c r="F196" s="526"/>
      <c r="G196" s="296">
        <f t="shared" si="3"/>
        <v>0</v>
      </c>
      <c r="H196" s="369"/>
      <c r="K196" s="300"/>
      <c r="L196" s="299"/>
    </row>
    <row r="197" spans="1:12" ht="18.75">
      <c r="A197" s="342" t="s">
        <v>3072</v>
      </c>
      <c r="B197" s="250" t="s">
        <v>3182</v>
      </c>
      <c r="C197" s="495" t="s">
        <v>1708</v>
      </c>
      <c r="D197" s="84">
        <v>18300</v>
      </c>
      <c r="E197" s="258">
        <f>9150+9150</f>
        <v>18300</v>
      </c>
      <c r="F197" s="523"/>
      <c r="G197" s="296">
        <f t="shared" si="3"/>
        <v>0</v>
      </c>
      <c r="H197" s="369"/>
      <c r="K197" s="300"/>
      <c r="L197" s="299"/>
    </row>
    <row r="198" spans="1:12" ht="18.75">
      <c r="A198" s="342" t="s">
        <v>3764</v>
      </c>
      <c r="B198" s="250">
        <v>191</v>
      </c>
      <c r="C198" s="495" t="s">
        <v>305</v>
      </c>
      <c r="D198" s="84">
        <v>18300</v>
      </c>
      <c r="E198" s="84">
        <v>18300</v>
      </c>
      <c r="F198" s="523"/>
      <c r="G198" s="296">
        <f t="shared" si="3"/>
        <v>0</v>
      </c>
      <c r="H198" s="589"/>
      <c r="K198" s="300"/>
      <c r="L198" s="299"/>
    </row>
    <row r="199" spans="1:12" ht="18.75">
      <c r="A199" s="342"/>
      <c r="B199" s="250" t="s">
        <v>3715</v>
      </c>
      <c r="C199" s="495" t="s">
        <v>1709</v>
      </c>
      <c r="D199" s="84">
        <v>18300</v>
      </c>
      <c r="E199" s="84">
        <v>18300</v>
      </c>
      <c r="F199" s="523"/>
      <c r="G199" s="296">
        <f t="shared" si="3"/>
        <v>0</v>
      </c>
      <c r="H199" s="369"/>
      <c r="K199" s="300"/>
      <c r="L199" s="299"/>
    </row>
    <row r="200" spans="1:12" ht="18.75">
      <c r="A200" s="342"/>
      <c r="B200" s="250">
        <v>193</v>
      </c>
      <c r="C200" s="495" t="s">
        <v>1710</v>
      </c>
      <c r="D200" s="84">
        <v>18300</v>
      </c>
      <c r="E200" s="340">
        <v>9750</v>
      </c>
      <c r="F200" s="523"/>
      <c r="G200" s="296">
        <f t="shared" si="3"/>
        <v>8550</v>
      </c>
      <c r="H200" s="369"/>
      <c r="K200" s="300"/>
      <c r="L200" s="299"/>
    </row>
    <row r="201" spans="1:12" ht="18.75">
      <c r="A201" s="342"/>
      <c r="B201" s="257"/>
      <c r="C201" s="62"/>
      <c r="D201" s="492"/>
      <c r="E201" s="251"/>
      <c r="F201" s="526"/>
      <c r="G201" s="296"/>
      <c r="H201" s="311"/>
      <c r="K201" s="300"/>
      <c r="L201" s="299"/>
    </row>
    <row r="202" spans="1:12" ht="19.5" thickBot="1">
      <c r="A202" s="268"/>
      <c r="B202" s="304"/>
      <c r="C202" s="5" t="s">
        <v>1714</v>
      </c>
      <c r="D202" s="331">
        <f>SUM(D8:D201)</f>
        <v>2286300</v>
      </c>
      <c r="E202" s="331">
        <f>SUM(E7:E201)</f>
        <v>2264550</v>
      </c>
      <c r="F202" s="527">
        <f>SUM(F7:F201)</f>
        <v>0</v>
      </c>
      <c r="G202" s="322">
        <f>D202-E202-F202</f>
        <v>21750</v>
      </c>
      <c r="H202" s="254"/>
      <c r="K202" s="293">
        <v>80850</v>
      </c>
      <c r="L202" s="308">
        <v>1</v>
      </c>
    </row>
    <row r="203" spans="4:12" ht="18" thickTop="1">
      <c r="D203" s="298"/>
      <c r="F203" s="528"/>
      <c r="G203" s="414"/>
      <c r="J203" s="316"/>
      <c r="K203" s="293">
        <v>105450</v>
      </c>
      <c r="L203" s="308">
        <v>2</v>
      </c>
    </row>
    <row r="204" spans="4:12" ht="17.25">
      <c r="D204" s="298"/>
      <c r="E204" s="293"/>
      <c r="G204" s="293"/>
      <c r="J204" s="316"/>
      <c r="K204" s="293">
        <v>230250</v>
      </c>
      <c r="L204" s="308">
        <v>3</v>
      </c>
    </row>
    <row r="205" spans="4:13" ht="17.25">
      <c r="D205" s="298"/>
      <c r="E205" s="293"/>
      <c r="G205" s="293"/>
      <c r="J205" s="293"/>
      <c r="K205" s="325">
        <v>135300</v>
      </c>
      <c r="L205" s="308">
        <v>4</v>
      </c>
      <c r="M205" s="293"/>
    </row>
    <row r="206" spans="3:13" ht="17.25">
      <c r="C206" s="325"/>
      <c r="E206" s="293"/>
      <c r="G206" s="325"/>
      <c r="K206" s="300">
        <v>255600</v>
      </c>
      <c r="L206" s="308">
        <v>5</v>
      </c>
      <c r="M206" s="293"/>
    </row>
    <row r="207" spans="3:15" ht="17.25">
      <c r="C207" s="325"/>
      <c r="E207" s="325"/>
      <c r="G207" s="325"/>
      <c r="K207" s="534">
        <v>172950</v>
      </c>
      <c r="L207" s="308">
        <v>6</v>
      </c>
      <c r="M207" s="325"/>
      <c r="O207" s="325"/>
    </row>
    <row r="208" spans="5:15" ht="17.25">
      <c r="E208" s="300"/>
      <c r="G208" s="325"/>
      <c r="K208" s="300">
        <v>303150</v>
      </c>
      <c r="L208" s="308">
        <v>7</v>
      </c>
      <c r="M208" s="293"/>
      <c r="N208" s="293"/>
      <c r="O208" s="325"/>
    </row>
    <row r="209" spans="2:15" ht="17.25">
      <c r="B209" s="299"/>
      <c r="C209" s="307"/>
      <c r="D209" s="332"/>
      <c r="E209" s="534"/>
      <c r="G209" s="334"/>
      <c r="O209" s="334"/>
    </row>
    <row r="210" spans="2:7" ht="17.25">
      <c r="B210" s="299"/>
      <c r="C210" s="299"/>
      <c r="D210" s="301"/>
      <c r="E210" s="300"/>
      <c r="G210" s="293"/>
    </row>
    <row r="211" spans="2:15" ht="17.25">
      <c r="B211" s="299"/>
      <c r="C211" s="299"/>
      <c r="D211" s="301"/>
      <c r="E211" s="300"/>
      <c r="G211" s="293"/>
      <c r="O211" s="293"/>
    </row>
    <row r="212" spans="2:7" ht="17.25">
      <c r="B212" s="299"/>
      <c r="C212" s="299"/>
      <c r="D212" s="301"/>
      <c r="E212" s="300"/>
      <c r="G212" s="293"/>
    </row>
    <row r="213" spans="2:5" ht="17.25">
      <c r="B213" s="299"/>
      <c r="C213" s="299"/>
      <c r="D213" s="335"/>
      <c r="E213" s="307"/>
    </row>
    <row r="214" spans="2:5" ht="17.25">
      <c r="B214" s="299"/>
      <c r="C214" s="299"/>
      <c r="D214" s="299"/>
      <c r="E214" s="300"/>
    </row>
    <row r="215" spans="2:5" ht="17.25">
      <c r="B215" s="299"/>
      <c r="C215" s="299"/>
      <c r="D215" s="299"/>
      <c r="E215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57"/>
  <sheetViews>
    <sheetView zoomScalePageLayoutView="0" workbookViewId="0" topLeftCell="A1">
      <selection activeCell="C145" sqref="C145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1.421875" style="238" customWidth="1"/>
    <col min="4" max="4" width="10.7109375" style="238" customWidth="1"/>
    <col min="5" max="5" width="11.140625" style="238" customWidth="1"/>
    <col min="6" max="6" width="9.710937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3586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760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8.75">
      <c r="A7" s="342" t="s">
        <v>2494</v>
      </c>
      <c r="B7" s="250" t="s">
        <v>823</v>
      </c>
      <c r="C7" s="431" t="s">
        <v>3590</v>
      </c>
      <c r="D7" s="253"/>
      <c r="E7" s="253"/>
      <c r="F7" s="253"/>
      <c r="G7" s="432">
        <v>743523</v>
      </c>
      <c r="H7" s="234" t="s">
        <v>625</v>
      </c>
    </row>
    <row r="8" spans="1:8" ht="18.75" hidden="1">
      <c r="A8" s="342"/>
      <c r="B8" s="250">
        <v>1</v>
      </c>
      <c r="C8" s="431" t="s">
        <v>403</v>
      </c>
      <c r="D8" s="253">
        <v>1750</v>
      </c>
      <c r="E8" s="253"/>
      <c r="F8" s="253"/>
      <c r="G8" s="252">
        <f>D8-E8-F8</f>
        <v>1750</v>
      </c>
      <c r="H8" s="254"/>
    </row>
    <row r="9" spans="1:8" ht="18.75" hidden="1">
      <c r="A9" s="342"/>
      <c r="B9" s="250">
        <v>2</v>
      </c>
      <c r="C9" s="431" t="s">
        <v>2518</v>
      </c>
      <c r="D9" s="253">
        <v>5243</v>
      </c>
      <c r="E9" s="253"/>
      <c r="F9" s="253"/>
      <c r="G9" s="252">
        <f aca="true" t="shared" si="0" ref="G9:G27">D9-E9-F9</f>
        <v>5243</v>
      </c>
      <c r="H9" s="254"/>
    </row>
    <row r="10" spans="1:8" ht="18.75" hidden="1">
      <c r="A10" s="342"/>
      <c r="B10" s="250">
        <v>3</v>
      </c>
      <c r="C10" s="431" t="s">
        <v>404</v>
      </c>
      <c r="D10" s="253">
        <v>4419.1</v>
      </c>
      <c r="E10" s="253"/>
      <c r="F10" s="253"/>
      <c r="G10" s="252">
        <f t="shared" si="0"/>
        <v>4419.1</v>
      </c>
      <c r="H10" s="254"/>
    </row>
    <row r="11" spans="1:8" ht="18.75" hidden="1">
      <c r="A11" s="342"/>
      <c r="B11" s="250">
        <v>4</v>
      </c>
      <c r="C11" s="431" t="s">
        <v>2519</v>
      </c>
      <c r="D11" s="253">
        <v>5917.1</v>
      </c>
      <c r="E11" s="253"/>
      <c r="F11" s="253"/>
      <c r="G11" s="252">
        <f t="shared" si="0"/>
        <v>5917.1</v>
      </c>
      <c r="H11" s="254"/>
    </row>
    <row r="12" spans="1:8" ht="18.75" hidden="1">
      <c r="A12" s="342"/>
      <c r="B12" s="250">
        <v>5</v>
      </c>
      <c r="C12" s="431" t="s">
        <v>72</v>
      </c>
      <c r="D12" s="253">
        <v>5168.1</v>
      </c>
      <c r="E12" s="253"/>
      <c r="F12" s="253"/>
      <c r="G12" s="252">
        <f t="shared" si="0"/>
        <v>5168.1</v>
      </c>
      <c r="H12" s="254"/>
    </row>
    <row r="13" spans="1:8" ht="18.75" hidden="1">
      <c r="A13" s="342"/>
      <c r="B13" s="250">
        <v>6</v>
      </c>
      <c r="C13" s="431" t="s">
        <v>2520</v>
      </c>
      <c r="D13" s="253">
        <v>4119.5</v>
      </c>
      <c r="E13" s="253"/>
      <c r="F13" s="253"/>
      <c r="G13" s="252">
        <f t="shared" si="0"/>
        <v>4119.5</v>
      </c>
      <c r="H13" s="254"/>
    </row>
    <row r="14" spans="1:8" ht="18.75" hidden="1">
      <c r="A14" s="342"/>
      <c r="B14" s="250">
        <v>7</v>
      </c>
      <c r="C14" s="431" t="s">
        <v>2521</v>
      </c>
      <c r="D14" s="253">
        <v>5168.1</v>
      </c>
      <c r="E14" s="253"/>
      <c r="F14" s="253"/>
      <c r="G14" s="252">
        <f t="shared" si="0"/>
        <v>5168.1</v>
      </c>
      <c r="H14" s="254"/>
    </row>
    <row r="15" spans="1:8" ht="18.75" hidden="1">
      <c r="A15" s="342"/>
      <c r="B15" s="250">
        <v>8</v>
      </c>
      <c r="C15" s="431" t="s">
        <v>2522</v>
      </c>
      <c r="D15" s="253">
        <v>7415.1</v>
      </c>
      <c r="E15" s="253"/>
      <c r="F15" s="253"/>
      <c r="G15" s="252">
        <f t="shared" si="0"/>
        <v>7415.1</v>
      </c>
      <c r="H15" s="254"/>
    </row>
    <row r="16" spans="1:12" ht="18.75" hidden="1">
      <c r="A16" s="342"/>
      <c r="B16" s="250">
        <v>9</v>
      </c>
      <c r="C16" s="431" t="s">
        <v>2523</v>
      </c>
      <c r="D16" s="253">
        <v>4419.1</v>
      </c>
      <c r="E16" s="253"/>
      <c r="F16" s="253"/>
      <c r="G16" s="252">
        <f t="shared" si="0"/>
        <v>4419.1</v>
      </c>
      <c r="H16" s="234"/>
      <c r="K16" s="300"/>
      <c r="L16" s="299"/>
    </row>
    <row r="17" spans="1:12" ht="18.75" hidden="1">
      <c r="A17" s="342"/>
      <c r="B17" s="250">
        <v>10</v>
      </c>
      <c r="C17" s="402" t="s">
        <v>2524</v>
      </c>
      <c r="D17" s="258">
        <v>5168.1</v>
      </c>
      <c r="E17" s="258"/>
      <c r="F17" s="295"/>
      <c r="G17" s="252">
        <f t="shared" si="0"/>
        <v>5168.1</v>
      </c>
      <c r="H17" s="369"/>
      <c r="K17" s="300"/>
      <c r="L17" s="299"/>
    </row>
    <row r="18" spans="1:12" ht="18.75" hidden="1">
      <c r="A18" s="342"/>
      <c r="B18" s="250">
        <v>11</v>
      </c>
      <c r="C18" s="402" t="s">
        <v>2000</v>
      </c>
      <c r="D18" s="258">
        <v>5168.1</v>
      </c>
      <c r="E18" s="258"/>
      <c r="F18" s="295"/>
      <c r="G18" s="252">
        <f t="shared" si="0"/>
        <v>5168.1</v>
      </c>
      <c r="H18" s="369"/>
      <c r="K18" s="300"/>
      <c r="L18" s="299"/>
    </row>
    <row r="19" spans="1:12" ht="18.75" hidden="1">
      <c r="A19" s="342"/>
      <c r="B19" s="250">
        <v>12</v>
      </c>
      <c r="C19" s="402" t="s">
        <v>2525</v>
      </c>
      <c r="D19" s="258">
        <v>4419.1</v>
      </c>
      <c r="E19" s="258"/>
      <c r="F19" s="253"/>
      <c r="G19" s="252">
        <f t="shared" si="0"/>
        <v>4419.1</v>
      </c>
      <c r="H19" s="234"/>
      <c r="K19" s="300"/>
      <c r="L19" s="299"/>
    </row>
    <row r="20" spans="1:12" ht="18.75" hidden="1">
      <c r="A20" s="342"/>
      <c r="B20" s="250">
        <v>13</v>
      </c>
      <c r="C20" s="402" t="s">
        <v>2526</v>
      </c>
      <c r="D20" s="258">
        <v>5243</v>
      </c>
      <c r="E20" s="258"/>
      <c r="F20" s="295"/>
      <c r="G20" s="252">
        <f t="shared" si="0"/>
        <v>5243</v>
      </c>
      <c r="H20" s="369"/>
      <c r="K20" s="300"/>
      <c r="L20" s="299"/>
    </row>
    <row r="21" spans="1:12" ht="18.75" hidden="1">
      <c r="A21" s="342"/>
      <c r="B21" s="250">
        <v>14</v>
      </c>
      <c r="C21" s="402" t="s">
        <v>2527</v>
      </c>
      <c r="D21" s="258">
        <v>4419.1</v>
      </c>
      <c r="E21" s="258"/>
      <c r="F21" s="295"/>
      <c r="G21" s="252">
        <f t="shared" si="0"/>
        <v>4419.1</v>
      </c>
      <c r="H21" s="369"/>
      <c r="K21" s="300"/>
      <c r="L21" s="299"/>
    </row>
    <row r="22" spans="1:12" ht="18.75" hidden="1">
      <c r="A22" s="342"/>
      <c r="B22" s="250">
        <v>15</v>
      </c>
      <c r="C22" s="402" t="s">
        <v>406</v>
      </c>
      <c r="D22" s="258">
        <v>5243</v>
      </c>
      <c r="E22" s="258"/>
      <c r="F22" s="295"/>
      <c r="G22" s="252">
        <f t="shared" si="0"/>
        <v>5243</v>
      </c>
      <c r="H22" s="369"/>
      <c r="K22" s="300"/>
      <c r="L22" s="299"/>
    </row>
    <row r="23" spans="1:12" ht="18.75" hidden="1">
      <c r="A23" s="342"/>
      <c r="B23" s="250">
        <v>16</v>
      </c>
      <c r="C23" s="402" t="s">
        <v>2528</v>
      </c>
      <c r="D23" s="258">
        <v>8164.1</v>
      </c>
      <c r="E23" s="258"/>
      <c r="F23" s="295"/>
      <c r="G23" s="252">
        <f t="shared" si="0"/>
        <v>8164.1</v>
      </c>
      <c r="H23" s="369"/>
      <c r="K23" s="300"/>
      <c r="L23" s="299"/>
    </row>
    <row r="24" spans="1:12" ht="18.75" hidden="1">
      <c r="A24" s="342"/>
      <c r="B24" s="250">
        <v>17</v>
      </c>
      <c r="C24" s="402" t="s">
        <v>2529</v>
      </c>
      <c r="D24" s="258">
        <v>4419.1</v>
      </c>
      <c r="E24" s="258"/>
      <c r="F24" s="295"/>
      <c r="G24" s="252">
        <f t="shared" si="0"/>
        <v>4419.1</v>
      </c>
      <c r="H24" s="369"/>
      <c r="K24" s="300"/>
      <c r="L24" s="299"/>
    </row>
    <row r="25" spans="1:12" ht="18.75" hidden="1">
      <c r="A25" s="342"/>
      <c r="B25" s="250">
        <v>18</v>
      </c>
      <c r="C25" s="402" t="s">
        <v>2530</v>
      </c>
      <c r="D25" s="258">
        <v>5167.75</v>
      </c>
      <c r="E25" s="258"/>
      <c r="F25" s="295"/>
      <c r="G25" s="252">
        <f t="shared" si="0"/>
        <v>5167.75</v>
      </c>
      <c r="H25" s="369"/>
      <c r="K25" s="300"/>
      <c r="L25" s="299"/>
    </row>
    <row r="26" spans="1:12" ht="18.75" hidden="1">
      <c r="A26" s="342"/>
      <c r="B26" s="250">
        <v>19</v>
      </c>
      <c r="C26" s="402" t="s">
        <v>2531</v>
      </c>
      <c r="D26" s="258">
        <v>8988</v>
      </c>
      <c r="E26" s="258"/>
      <c r="F26" s="258"/>
      <c r="G26" s="252">
        <f t="shared" si="0"/>
        <v>8988</v>
      </c>
      <c r="H26" s="369"/>
      <c r="K26" s="300"/>
      <c r="L26" s="299"/>
    </row>
    <row r="27" spans="1:12" ht="18.75" hidden="1">
      <c r="A27" s="342"/>
      <c r="B27" s="250">
        <v>20</v>
      </c>
      <c r="C27" s="402" t="s">
        <v>2532</v>
      </c>
      <c r="D27" s="258">
        <v>4419.1</v>
      </c>
      <c r="E27" s="340"/>
      <c r="F27" s="295"/>
      <c r="G27" s="310">
        <f t="shared" si="0"/>
        <v>4419.1</v>
      </c>
      <c r="H27" s="369"/>
      <c r="K27" s="300"/>
      <c r="L27" s="299"/>
    </row>
    <row r="28" spans="1:12" ht="18.75" hidden="1">
      <c r="A28" s="342"/>
      <c r="B28" s="250">
        <v>21</v>
      </c>
      <c r="C28" s="402" t="s">
        <v>2533</v>
      </c>
      <c r="D28" s="258">
        <v>5243</v>
      </c>
      <c r="E28" s="258"/>
      <c r="F28" s="295"/>
      <c r="G28" s="310">
        <f>D28-E28-F28</f>
        <v>5243</v>
      </c>
      <c r="H28" s="369"/>
      <c r="K28" s="300"/>
      <c r="L28" s="299"/>
    </row>
    <row r="29" spans="1:12" ht="18.75" hidden="1">
      <c r="A29" s="342"/>
      <c r="B29" s="250">
        <v>22</v>
      </c>
      <c r="C29" s="402" t="s">
        <v>2534</v>
      </c>
      <c r="D29" s="258">
        <v>13407.1</v>
      </c>
      <c r="E29" s="258"/>
      <c r="F29" s="295"/>
      <c r="G29" s="310">
        <f aca="true" t="shared" si="1" ref="G29:G95">D29-E29-F29</f>
        <v>13407.1</v>
      </c>
      <c r="H29" s="369"/>
      <c r="K29" s="300"/>
      <c r="L29" s="299"/>
    </row>
    <row r="30" spans="1:12" ht="18.75" hidden="1">
      <c r="A30" s="342"/>
      <c r="B30" s="250">
        <v>23</v>
      </c>
      <c r="C30" s="402" t="s">
        <v>2535</v>
      </c>
      <c r="D30" s="258">
        <v>5243</v>
      </c>
      <c r="E30" s="258"/>
      <c r="F30" s="295"/>
      <c r="G30" s="310">
        <f t="shared" si="1"/>
        <v>5243</v>
      </c>
      <c r="H30" s="369"/>
      <c r="K30" s="300"/>
      <c r="L30" s="299"/>
    </row>
    <row r="31" spans="1:12" ht="18.75" hidden="1">
      <c r="A31" s="342"/>
      <c r="B31" s="250">
        <v>24</v>
      </c>
      <c r="C31" s="402" t="s">
        <v>1289</v>
      </c>
      <c r="D31" s="258">
        <v>11909.1</v>
      </c>
      <c r="E31" s="258"/>
      <c r="F31" s="295"/>
      <c r="G31" s="310">
        <f t="shared" si="1"/>
        <v>11909.1</v>
      </c>
      <c r="H31" s="369"/>
      <c r="K31" s="300"/>
      <c r="L31" s="299"/>
    </row>
    <row r="32" spans="1:12" ht="18.75" hidden="1">
      <c r="A32" s="342"/>
      <c r="B32" s="250">
        <v>25</v>
      </c>
      <c r="C32" s="402" t="s">
        <v>2536</v>
      </c>
      <c r="D32" s="258">
        <v>5243</v>
      </c>
      <c r="E32" s="258"/>
      <c r="F32" s="295"/>
      <c r="G32" s="310">
        <f t="shared" si="1"/>
        <v>5243</v>
      </c>
      <c r="H32" s="369"/>
      <c r="K32" s="300"/>
      <c r="L32" s="299"/>
    </row>
    <row r="33" spans="1:12" ht="18.75" hidden="1">
      <c r="A33" s="342"/>
      <c r="B33" s="250">
        <v>26</v>
      </c>
      <c r="C33" s="402" t="s">
        <v>2537</v>
      </c>
      <c r="D33" s="258">
        <v>5243</v>
      </c>
      <c r="E33" s="258"/>
      <c r="F33" s="295"/>
      <c r="G33" s="310">
        <f t="shared" si="1"/>
        <v>5243</v>
      </c>
      <c r="H33" s="369"/>
      <c r="K33" s="300"/>
      <c r="L33" s="299"/>
    </row>
    <row r="34" spans="1:12" ht="18.75" hidden="1">
      <c r="A34" s="342"/>
      <c r="B34" s="250">
        <v>27</v>
      </c>
      <c r="C34" s="402" t="s">
        <v>767</v>
      </c>
      <c r="D34" s="258">
        <v>6666.1</v>
      </c>
      <c r="E34" s="258"/>
      <c r="F34" s="295"/>
      <c r="G34" s="310">
        <f t="shared" si="1"/>
        <v>6666.1</v>
      </c>
      <c r="H34" s="369"/>
      <c r="K34" s="300"/>
      <c r="L34" s="299"/>
    </row>
    <row r="35" spans="1:12" ht="18.75" hidden="1">
      <c r="A35" s="342"/>
      <c r="B35" s="250">
        <v>28</v>
      </c>
      <c r="C35" s="402" t="s">
        <v>771</v>
      </c>
      <c r="D35" s="258">
        <v>5168.1</v>
      </c>
      <c r="E35" s="258"/>
      <c r="F35" s="295"/>
      <c r="G35" s="310">
        <f t="shared" si="1"/>
        <v>5168.1</v>
      </c>
      <c r="H35" s="369"/>
      <c r="K35" s="300"/>
      <c r="L35" s="299"/>
    </row>
    <row r="36" spans="1:12" ht="18.75" hidden="1">
      <c r="A36" s="342"/>
      <c r="B36" s="250">
        <v>29</v>
      </c>
      <c r="C36" s="402" t="s">
        <v>407</v>
      </c>
      <c r="D36" s="258">
        <v>5243</v>
      </c>
      <c r="E36" s="258"/>
      <c r="F36" s="295"/>
      <c r="G36" s="310">
        <f t="shared" si="1"/>
        <v>5243</v>
      </c>
      <c r="H36" s="369"/>
      <c r="K36" s="300"/>
      <c r="L36" s="299"/>
    </row>
    <row r="37" spans="1:12" ht="18.75" hidden="1">
      <c r="A37" s="342"/>
      <c r="B37" s="250">
        <v>30</v>
      </c>
      <c r="C37" s="402" t="s">
        <v>774</v>
      </c>
      <c r="D37" s="258">
        <v>5168.1</v>
      </c>
      <c r="E37" s="258"/>
      <c r="F37" s="251"/>
      <c r="G37" s="310">
        <f t="shared" si="1"/>
        <v>5168.1</v>
      </c>
      <c r="H37" s="369"/>
      <c r="K37" s="300"/>
      <c r="L37" s="299"/>
    </row>
    <row r="38" spans="1:12" ht="18.75" hidden="1">
      <c r="A38" s="342"/>
      <c r="B38" s="250">
        <v>31</v>
      </c>
      <c r="C38" s="402" t="s">
        <v>2538</v>
      </c>
      <c r="D38" s="258">
        <v>5168.1</v>
      </c>
      <c r="E38" s="258"/>
      <c r="F38" s="295"/>
      <c r="G38" s="310">
        <f t="shared" si="1"/>
        <v>5168.1</v>
      </c>
      <c r="H38" s="369"/>
      <c r="K38" s="300"/>
      <c r="L38" s="299"/>
    </row>
    <row r="39" spans="1:12" ht="18.75" hidden="1">
      <c r="A39" s="342"/>
      <c r="B39" s="250">
        <v>32</v>
      </c>
      <c r="C39" s="402" t="s">
        <v>2539</v>
      </c>
      <c r="D39" s="258">
        <v>5168.1</v>
      </c>
      <c r="E39" s="340"/>
      <c r="F39" s="295"/>
      <c r="G39" s="310">
        <f t="shared" si="1"/>
        <v>5168.1</v>
      </c>
      <c r="H39" s="369"/>
      <c r="K39" s="300"/>
      <c r="L39" s="299"/>
    </row>
    <row r="40" spans="1:12" ht="18.75" hidden="1">
      <c r="A40" s="342"/>
      <c r="B40" s="250">
        <v>33</v>
      </c>
      <c r="C40" s="402" t="s">
        <v>2540</v>
      </c>
      <c r="D40" s="258">
        <v>5917.1</v>
      </c>
      <c r="E40" s="340"/>
      <c r="F40" s="295"/>
      <c r="G40" s="310">
        <f t="shared" si="1"/>
        <v>5917.1</v>
      </c>
      <c r="H40" s="369"/>
      <c r="K40" s="300"/>
      <c r="L40" s="299"/>
    </row>
    <row r="41" spans="1:12" ht="18.75" hidden="1">
      <c r="A41" s="342"/>
      <c r="B41" s="250">
        <v>34</v>
      </c>
      <c r="C41" s="402" t="s">
        <v>409</v>
      </c>
      <c r="D41" s="258">
        <v>4419.1</v>
      </c>
      <c r="E41" s="340"/>
      <c r="F41" s="295"/>
      <c r="G41" s="310">
        <f t="shared" si="1"/>
        <v>4419.1</v>
      </c>
      <c r="H41" s="369"/>
      <c r="K41" s="300"/>
      <c r="L41" s="299"/>
    </row>
    <row r="42" spans="1:12" ht="18.75" hidden="1">
      <c r="A42" s="342"/>
      <c r="B42" s="250">
        <v>35</v>
      </c>
      <c r="C42" s="402" t="s">
        <v>2541</v>
      </c>
      <c r="D42" s="258">
        <v>5917.1</v>
      </c>
      <c r="E42" s="340"/>
      <c r="F42" s="295"/>
      <c r="G42" s="310">
        <f t="shared" si="1"/>
        <v>5917.1</v>
      </c>
      <c r="H42" s="369"/>
      <c r="K42" s="300"/>
      <c r="L42" s="299"/>
    </row>
    <row r="43" spans="1:12" ht="18.75" hidden="1">
      <c r="A43" s="342"/>
      <c r="B43" s="250">
        <v>36</v>
      </c>
      <c r="C43" s="402" t="s">
        <v>2542</v>
      </c>
      <c r="D43" s="258">
        <v>5168.1</v>
      </c>
      <c r="E43" s="340"/>
      <c r="F43" s="295"/>
      <c r="G43" s="310">
        <f t="shared" si="1"/>
        <v>5168.1</v>
      </c>
      <c r="H43" s="369"/>
      <c r="K43" s="300"/>
      <c r="L43" s="299"/>
    </row>
    <row r="44" spans="1:12" ht="18.75" hidden="1">
      <c r="A44" s="342"/>
      <c r="B44" s="250">
        <v>37</v>
      </c>
      <c r="C44" s="402" t="s">
        <v>2002</v>
      </c>
      <c r="D44" s="258">
        <v>5168.1</v>
      </c>
      <c r="E44" s="340"/>
      <c r="F44" s="295"/>
      <c r="G44" s="310">
        <f t="shared" si="1"/>
        <v>5168.1</v>
      </c>
      <c r="H44" s="369"/>
      <c r="K44" s="300"/>
      <c r="L44" s="299"/>
    </row>
    <row r="45" spans="1:12" ht="18.75" hidden="1">
      <c r="A45" s="342"/>
      <c r="B45" s="250">
        <v>38</v>
      </c>
      <c r="C45" s="402" t="s">
        <v>2047</v>
      </c>
      <c r="D45" s="258">
        <v>11235</v>
      </c>
      <c r="E45" s="340"/>
      <c r="F45" s="295"/>
      <c r="G45" s="310">
        <f t="shared" si="1"/>
        <v>11235</v>
      </c>
      <c r="H45" s="369"/>
      <c r="K45" s="300"/>
      <c r="L45" s="299"/>
    </row>
    <row r="46" spans="1:12" ht="18.75" hidden="1">
      <c r="A46" s="342"/>
      <c r="B46" s="250">
        <v>39</v>
      </c>
      <c r="C46" s="402" t="s">
        <v>2543</v>
      </c>
      <c r="D46" s="258">
        <v>8239</v>
      </c>
      <c r="E46" s="340"/>
      <c r="F46" s="295"/>
      <c r="G46" s="310">
        <f t="shared" si="1"/>
        <v>8239</v>
      </c>
      <c r="H46" s="369"/>
      <c r="K46" s="300"/>
      <c r="L46" s="299"/>
    </row>
    <row r="47" spans="1:12" ht="18.75" hidden="1">
      <c r="A47" s="342"/>
      <c r="B47" s="250">
        <v>40</v>
      </c>
      <c r="C47" s="402" t="s">
        <v>2544</v>
      </c>
      <c r="D47" s="258">
        <v>2988.3</v>
      </c>
      <c r="E47" s="340"/>
      <c r="F47" s="295"/>
      <c r="G47" s="310">
        <f t="shared" si="1"/>
        <v>2988.3</v>
      </c>
      <c r="H47" s="369"/>
      <c r="K47" s="300"/>
      <c r="L47" s="299"/>
    </row>
    <row r="48" spans="1:12" ht="18.75" hidden="1">
      <c r="A48" s="342"/>
      <c r="B48" s="250">
        <v>41</v>
      </c>
      <c r="C48" s="402" t="s">
        <v>2545</v>
      </c>
      <c r="D48" s="258">
        <v>4514.02</v>
      </c>
      <c r="E48" s="340"/>
      <c r="F48" s="295"/>
      <c r="G48" s="310">
        <f t="shared" si="1"/>
        <v>4514.02</v>
      </c>
      <c r="H48" s="369"/>
      <c r="K48" s="300"/>
      <c r="L48" s="299"/>
    </row>
    <row r="49" spans="1:12" ht="18.75" hidden="1">
      <c r="A49" s="342"/>
      <c r="B49" s="250">
        <v>42</v>
      </c>
      <c r="C49" s="402" t="s">
        <v>2546</v>
      </c>
      <c r="D49" s="258">
        <v>5168.1</v>
      </c>
      <c r="E49" s="340"/>
      <c r="F49" s="295"/>
      <c r="G49" s="310">
        <f t="shared" si="1"/>
        <v>5168.1</v>
      </c>
      <c r="H49" s="369"/>
      <c r="K49" s="300"/>
      <c r="L49" s="299"/>
    </row>
    <row r="50" spans="1:12" ht="18.75" hidden="1">
      <c r="A50" s="342"/>
      <c r="B50" s="250">
        <v>43</v>
      </c>
      <c r="C50" s="402" t="s">
        <v>2547</v>
      </c>
      <c r="D50" s="258">
        <v>5917.1</v>
      </c>
      <c r="E50" s="340"/>
      <c r="F50" s="295"/>
      <c r="G50" s="310">
        <f t="shared" si="1"/>
        <v>5917.1</v>
      </c>
      <c r="H50" s="369"/>
      <c r="K50" s="300"/>
      <c r="L50" s="299"/>
    </row>
    <row r="51" spans="1:12" ht="18.75" hidden="1">
      <c r="A51" s="342"/>
      <c r="B51" s="250">
        <v>44</v>
      </c>
      <c r="C51" s="402" t="s">
        <v>410</v>
      </c>
      <c r="D51" s="258">
        <v>4419.1</v>
      </c>
      <c r="E51" s="340"/>
      <c r="F51" s="295"/>
      <c r="G51" s="310">
        <f t="shared" si="1"/>
        <v>4419.1</v>
      </c>
      <c r="H51" s="369"/>
      <c r="K51" s="300"/>
      <c r="L51" s="299"/>
    </row>
    <row r="52" spans="1:12" ht="18.75" hidden="1">
      <c r="A52" s="342"/>
      <c r="B52" s="250">
        <v>45</v>
      </c>
      <c r="C52" s="402" t="s">
        <v>2384</v>
      </c>
      <c r="D52" s="258">
        <v>4419.1</v>
      </c>
      <c r="E52" s="340"/>
      <c r="F52" s="295"/>
      <c r="G52" s="310">
        <f t="shared" si="1"/>
        <v>4419.1</v>
      </c>
      <c r="H52" s="369"/>
      <c r="K52" s="300"/>
      <c r="L52" s="299"/>
    </row>
    <row r="53" spans="1:12" ht="18.75" hidden="1">
      <c r="A53" s="342"/>
      <c r="B53" s="250">
        <v>46</v>
      </c>
      <c r="C53" s="402" t="s">
        <v>776</v>
      </c>
      <c r="D53" s="258">
        <v>5168.1</v>
      </c>
      <c r="E53" s="340"/>
      <c r="F53" s="295"/>
      <c r="G53" s="310">
        <f t="shared" si="1"/>
        <v>5168.1</v>
      </c>
      <c r="H53" s="369"/>
      <c r="K53" s="300"/>
      <c r="L53" s="299"/>
    </row>
    <row r="54" spans="1:12" ht="18.75" hidden="1">
      <c r="A54" s="342"/>
      <c r="B54" s="250">
        <v>47</v>
      </c>
      <c r="C54" s="402" t="s">
        <v>779</v>
      </c>
      <c r="D54" s="258">
        <v>5168.1</v>
      </c>
      <c r="E54" s="340"/>
      <c r="F54" s="295"/>
      <c r="G54" s="310">
        <f t="shared" si="1"/>
        <v>5168.1</v>
      </c>
      <c r="H54" s="369"/>
      <c r="K54" s="300"/>
      <c r="L54" s="299"/>
    </row>
    <row r="55" spans="1:12" ht="18.75" hidden="1">
      <c r="A55" s="342"/>
      <c r="B55" s="250">
        <v>48</v>
      </c>
      <c r="C55" s="402" t="s">
        <v>777</v>
      </c>
      <c r="D55" s="258">
        <v>5168.1</v>
      </c>
      <c r="E55" s="340"/>
      <c r="F55" s="295"/>
      <c r="G55" s="310">
        <f t="shared" si="1"/>
        <v>5168.1</v>
      </c>
      <c r="H55" s="369"/>
      <c r="K55" s="300"/>
      <c r="L55" s="299"/>
    </row>
    <row r="56" spans="1:12" ht="18.75" hidden="1">
      <c r="A56" s="342"/>
      <c r="B56" s="250">
        <v>49</v>
      </c>
      <c r="C56" s="402" t="s">
        <v>2548</v>
      </c>
      <c r="D56" s="258">
        <v>5243</v>
      </c>
      <c r="E56" s="340"/>
      <c r="F56" s="295"/>
      <c r="G56" s="310">
        <f t="shared" si="1"/>
        <v>5243</v>
      </c>
      <c r="H56" s="369"/>
      <c r="K56" s="300"/>
      <c r="L56" s="299"/>
    </row>
    <row r="57" spans="1:12" ht="18.75" hidden="1">
      <c r="A57" s="342"/>
      <c r="B57" s="250">
        <v>50</v>
      </c>
      <c r="C57" s="402" t="s">
        <v>2549</v>
      </c>
      <c r="D57" s="258">
        <v>4419.1</v>
      </c>
      <c r="E57" s="340"/>
      <c r="F57" s="295"/>
      <c r="G57" s="310">
        <f t="shared" si="1"/>
        <v>4419.1</v>
      </c>
      <c r="H57" s="369"/>
      <c r="K57" s="300"/>
      <c r="L57" s="299"/>
    </row>
    <row r="58" spans="1:12" ht="18.75" hidden="1">
      <c r="A58" s="342"/>
      <c r="B58" s="250">
        <v>51</v>
      </c>
      <c r="C58" s="402" t="s">
        <v>2041</v>
      </c>
      <c r="D58" s="258">
        <v>5243</v>
      </c>
      <c r="E58" s="340"/>
      <c r="F58" s="295"/>
      <c r="G58" s="310">
        <f t="shared" si="1"/>
        <v>5243</v>
      </c>
      <c r="H58" s="369"/>
      <c r="K58" s="300"/>
      <c r="L58" s="299"/>
    </row>
    <row r="59" spans="1:12" ht="18.75" hidden="1">
      <c r="A59" s="342"/>
      <c r="B59" s="250">
        <v>52</v>
      </c>
      <c r="C59" s="402" t="s">
        <v>2042</v>
      </c>
      <c r="D59" s="258">
        <v>6741</v>
      </c>
      <c r="E59" s="340"/>
      <c r="F59" s="295"/>
      <c r="G59" s="310">
        <f t="shared" si="1"/>
        <v>6741</v>
      </c>
      <c r="H59" s="369"/>
      <c r="K59" s="300"/>
      <c r="L59" s="299"/>
    </row>
    <row r="60" spans="1:12" ht="18.75" hidden="1">
      <c r="A60" s="342"/>
      <c r="B60" s="250">
        <v>53</v>
      </c>
      <c r="C60" s="402" t="s">
        <v>2043</v>
      </c>
      <c r="D60" s="258">
        <v>5168.1</v>
      </c>
      <c r="E60" s="340"/>
      <c r="F60" s="295"/>
      <c r="G60" s="310">
        <f t="shared" si="1"/>
        <v>5168.1</v>
      </c>
      <c r="H60" s="369"/>
      <c r="K60" s="300"/>
      <c r="L60" s="299"/>
    </row>
    <row r="61" spans="1:12" ht="18.75" hidden="1">
      <c r="A61" s="342"/>
      <c r="B61" s="250">
        <v>54</v>
      </c>
      <c r="C61" s="402" t="s">
        <v>2044</v>
      </c>
      <c r="D61" s="258">
        <v>4419.1</v>
      </c>
      <c r="E61" s="340"/>
      <c r="F61" s="295"/>
      <c r="G61" s="310">
        <f t="shared" si="1"/>
        <v>4419.1</v>
      </c>
      <c r="H61" s="369"/>
      <c r="K61" s="300"/>
      <c r="L61" s="299"/>
    </row>
    <row r="62" spans="1:12" ht="18.75" hidden="1">
      <c r="A62" s="342"/>
      <c r="B62" s="250">
        <v>55</v>
      </c>
      <c r="C62" s="402" t="s">
        <v>2550</v>
      </c>
      <c r="D62" s="258">
        <v>5168.1</v>
      </c>
      <c r="E62" s="340"/>
      <c r="F62" s="295"/>
      <c r="G62" s="310">
        <f t="shared" si="1"/>
        <v>5168.1</v>
      </c>
      <c r="H62" s="369"/>
      <c r="K62" s="300"/>
      <c r="L62" s="299"/>
    </row>
    <row r="63" spans="1:12" ht="18.75" hidden="1">
      <c r="A63" s="342"/>
      <c r="B63" s="250">
        <v>56</v>
      </c>
      <c r="C63" s="402" t="s">
        <v>411</v>
      </c>
      <c r="D63" s="258">
        <v>5168.1</v>
      </c>
      <c r="E63" s="340"/>
      <c r="F63" s="295"/>
      <c r="G63" s="310">
        <f t="shared" si="1"/>
        <v>5168.1</v>
      </c>
      <c r="H63" s="369"/>
      <c r="K63" s="300"/>
      <c r="L63" s="299"/>
    </row>
    <row r="64" spans="1:12" ht="18.75" hidden="1">
      <c r="A64" s="342"/>
      <c r="B64" s="250">
        <v>57</v>
      </c>
      <c r="C64" s="402" t="s">
        <v>2551</v>
      </c>
      <c r="D64" s="258">
        <v>5168.1</v>
      </c>
      <c r="E64" s="340"/>
      <c r="F64" s="295"/>
      <c r="G64" s="310">
        <f t="shared" si="1"/>
        <v>5168.1</v>
      </c>
      <c r="H64" s="369"/>
      <c r="K64" s="300"/>
      <c r="L64" s="299"/>
    </row>
    <row r="65" spans="1:12" ht="18.75" hidden="1">
      <c r="A65" s="342"/>
      <c r="B65" s="250">
        <v>58</v>
      </c>
      <c r="C65" s="402" t="s">
        <v>412</v>
      </c>
      <c r="D65" s="258">
        <v>11235</v>
      </c>
      <c r="E65" s="340"/>
      <c r="F65" s="295"/>
      <c r="G65" s="310">
        <f t="shared" si="1"/>
        <v>11235</v>
      </c>
      <c r="H65" s="369"/>
      <c r="K65" s="300"/>
      <c r="L65" s="299"/>
    </row>
    <row r="66" spans="1:12" ht="18.75" hidden="1">
      <c r="A66" s="342"/>
      <c r="B66" s="250">
        <v>59</v>
      </c>
      <c r="C66" s="402" t="s">
        <v>2552</v>
      </c>
      <c r="D66" s="258">
        <v>5243</v>
      </c>
      <c r="E66" s="340"/>
      <c r="F66" s="295"/>
      <c r="G66" s="310">
        <f t="shared" si="1"/>
        <v>5243</v>
      </c>
      <c r="H66" s="369"/>
      <c r="K66" s="300"/>
      <c r="L66" s="299"/>
    </row>
    <row r="67" spans="1:12" ht="18.75" hidden="1">
      <c r="A67" s="342"/>
      <c r="B67" s="250">
        <v>60</v>
      </c>
      <c r="C67" s="402" t="s">
        <v>2553</v>
      </c>
      <c r="D67" s="258">
        <v>5168.1</v>
      </c>
      <c r="E67" s="340"/>
      <c r="F67" s="295"/>
      <c r="G67" s="310">
        <f t="shared" si="1"/>
        <v>5168.1</v>
      </c>
      <c r="H67" s="369"/>
      <c r="K67" s="300"/>
      <c r="L67" s="299"/>
    </row>
    <row r="68" spans="1:12" ht="18.75" hidden="1">
      <c r="A68" s="342"/>
      <c r="B68" s="250">
        <v>61</v>
      </c>
      <c r="C68" s="402" t="s">
        <v>414</v>
      </c>
      <c r="D68" s="258">
        <v>4418.75</v>
      </c>
      <c r="E68" s="340"/>
      <c r="F68" s="295"/>
      <c r="G68" s="310">
        <f t="shared" si="1"/>
        <v>4418.75</v>
      </c>
      <c r="H68" s="369"/>
      <c r="K68" s="300"/>
      <c r="L68" s="299"/>
    </row>
    <row r="69" spans="1:12" ht="18.75" hidden="1">
      <c r="A69" s="342"/>
      <c r="B69" s="250">
        <v>62</v>
      </c>
      <c r="C69" s="402" t="s">
        <v>2554</v>
      </c>
      <c r="D69" s="258">
        <v>5168.1</v>
      </c>
      <c r="E69" s="340"/>
      <c r="F69" s="295"/>
      <c r="G69" s="310">
        <f t="shared" si="1"/>
        <v>5168.1</v>
      </c>
      <c r="H69" s="369"/>
      <c r="K69" s="300"/>
      <c r="L69" s="299"/>
    </row>
    <row r="70" spans="1:12" ht="18.75" hidden="1">
      <c r="A70" s="342"/>
      <c r="B70" s="250">
        <v>63</v>
      </c>
      <c r="C70" s="402" t="s">
        <v>2555</v>
      </c>
      <c r="D70" s="258">
        <v>5168.1</v>
      </c>
      <c r="E70" s="340"/>
      <c r="F70" s="295"/>
      <c r="G70" s="310">
        <f t="shared" si="1"/>
        <v>5168.1</v>
      </c>
      <c r="H70" s="369"/>
      <c r="K70" s="300"/>
      <c r="L70" s="299"/>
    </row>
    <row r="71" spans="1:12" ht="18.75" hidden="1">
      <c r="A71" s="342"/>
      <c r="B71" s="250">
        <v>64</v>
      </c>
      <c r="C71" s="402" t="s">
        <v>2556</v>
      </c>
      <c r="D71" s="258">
        <v>4419.1</v>
      </c>
      <c r="E71" s="340"/>
      <c r="F71" s="295"/>
      <c r="G71" s="310">
        <f t="shared" si="1"/>
        <v>4419.1</v>
      </c>
      <c r="H71" s="369"/>
      <c r="K71" s="300"/>
      <c r="L71" s="299"/>
    </row>
    <row r="72" spans="1:12" ht="18.75" hidden="1">
      <c r="A72" s="342"/>
      <c r="B72" s="250">
        <v>65</v>
      </c>
      <c r="C72" s="402" t="s">
        <v>2557</v>
      </c>
      <c r="D72" s="258">
        <v>4419.1</v>
      </c>
      <c r="E72" s="340"/>
      <c r="F72" s="295"/>
      <c r="G72" s="310">
        <f t="shared" si="1"/>
        <v>4419.1</v>
      </c>
      <c r="H72" s="369"/>
      <c r="K72" s="300"/>
      <c r="L72" s="299"/>
    </row>
    <row r="73" spans="1:12" ht="18.75" hidden="1">
      <c r="A73" s="342"/>
      <c r="B73" s="250">
        <v>66</v>
      </c>
      <c r="C73" s="402" t="s">
        <v>2558</v>
      </c>
      <c r="D73" s="258">
        <v>5243</v>
      </c>
      <c r="E73" s="340"/>
      <c r="F73" s="295"/>
      <c r="G73" s="310">
        <f t="shared" si="1"/>
        <v>5243</v>
      </c>
      <c r="H73" s="369"/>
      <c r="K73" s="300"/>
      <c r="L73" s="299"/>
    </row>
    <row r="74" spans="1:12" ht="18.75" hidden="1">
      <c r="A74" s="342"/>
      <c r="B74" s="250">
        <v>67</v>
      </c>
      <c r="C74" s="402" t="s">
        <v>2559</v>
      </c>
      <c r="D74" s="258">
        <v>5168.1</v>
      </c>
      <c r="E74" s="340"/>
      <c r="F74" s="295"/>
      <c r="G74" s="310">
        <f t="shared" si="1"/>
        <v>5168.1</v>
      </c>
      <c r="H74" s="369"/>
      <c r="K74" s="300"/>
      <c r="L74" s="299"/>
    </row>
    <row r="75" spans="1:12" ht="18.75" hidden="1">
      <c r="A75" s="342"/>
      <c r="B75" s="250">
        <v>68</v>
      </c>
      <c r="C75" s="402" t="s">
        <v>2560</v>
      </c>
      <c r="D75" s="258">
        <v>5243</v>
      </c>
      <c r="E75" s="340"/>
      <c r="F75" s="295"/>
      <c r="G75" s="310">
        <f t="shared" si="1"/>
        <v>5243</v>
      </c>
      <c r="H75" s="369"/>
      <c r="K75" s="300"/>
      <c r="L75" s="299"/>
    </row>
    <row r="76" spans="1:12" ht="18.75" hidden="1">
      <c r="A76" s="342"/>
      <c r="B76" s="250">
        <v>69</v>
      </c>
      <c r="C76" s="402" t="s">
        <v>2561</v>
      </c>
      <c r="D76" s="258">
        <v>5168.1</v>
      </c>
      <c r="E76" s="340"/>
      <c r="F76" s="295"/>
      <c r="G76" s="310">
        <f t="shared" si="1"/>
        <v>5168.1</v>
      </c>
      <c r="H76" s="369"/>
      <c r="K76" s="300"/>
      <c r="L76" s="299"/>
    </row>
    <row r="77" spans="1:12" ht="18.75" hidden="1">
      <c r="A77" s="342"/>
      <c r="B77" s="250">
        <v>70</v>
      </c>
      <c r="C77" s="402" t="s">
        <v>415</v>
      </c>
      <c r="D77" s="258">
        <v>5992</v>
      </c>
      <c r="E77" s="340"/>
      <c r="F77" s="295"/>
      <c r="G77" s="310">
        <f t="shared" si="1"/>
        <v>5992</v>
      </c>
      <c r="H77" s="369"/>
      <c r="K77" s="300"/>
      <c r="L77" s="299"/>
    </row>
    <row r="78" spans="1:12" ht="18.75" hidden="1">
      <c r="A78" s="342"/>
      <c r="B78" s="250">
        <v>71</v>
      </c>
      <c r="C78" s="402" t="s">
        <v>2562</v>
      </c>
      <c r="D78" s="258">
        <v>5168.1</v>
      </c>
      <c r="E78" s="340"/>
      <c r="F78" s="295"/>
      <c r="G78" s="310">
        <f t="shared" si="1"/>
        <v>5168.1</v>
      </c>
      <c r="H78" s="369"/>
      <c r="K78" s="300"/>
      <c r="L78" s="299"/>
    </row>
    <row r="79" spans="1:12" ht="18.75" hidden="1">
      <c r="A79" s="342"/>
      <c r="B79" s="250">
        <v>72</v>
      </c>
      <c r="C79" s="402" t="s">
        <v>2563</v>
      </c>
      <c r="D79" s="258">
        <v>5243</v>
      </c>
      <c r="E79" s="340"/>
      <c r="F79" s="295"/>
      <c r="G79" s="310">
        <f t="shared" si="1"/>
        <v>5243</v>
      </c>
      <c r="H79" s="369"/>
      <c r="K79" s="300"/>
      <c r="L79" s="299"/>
    </row>
    <row r="80" spans="1:12" ht="18.75" hidden="1">
      <c r="A80" s="342"/>
      <c r="B80" s="250">
        <v>73</v>
      </c>
      <c r="C80" s="402" t="s">
        <v>417</v>
      </c>
      <c r="D80" s="258">
        <v>3500</v>
      </c>
      <c r="E80" s="340"/>
      <c r="F80" s="295"/>
      <c r="G80" s="310">
        <f t="shared" si="1"/>
        <v>3500</v>
      </c>
      <c r="H80" s="369"/>
      <c r="K80" s="300"/>
      <c r="L80" s="299"/>
    </row>
    <row r="81" spans="1:12" ht="18.75" hidden="1">
      <c r="A81" s="342"/>
      <c r="B81" s="250">
        <v>74</v>
      </c>
      <c r="C81" s="402" t="s">
        <v>2564</v>
      </c>
      <c r="D81" s="258">
        <v>4419.1</v>
      </c>
      <c r="E81" s="340"/>
      <c r="F81" s="295"/>
      <c r="G81" s="310">
        <f t="shared" si="1"/>
        <v>4419.1</v>
      </c>
      <c r="H81" s="369"/>
      <c r="K81" s="300"/>
      <c r="L81" s="299"/>
    </row>
    <row r="82" spans="1:12" ht="18.75" hidden="1">
      <c r="A82" s="342"/>
      <c r="B82" s="250">
        <v>75</v>
      </c>
      <c r="C82" s="402" t="s">
        <v>2565</v>
      </c>
      <c r="D82" s="258">
        <v>5168.1</v>
      </c>
      <c r="E82" s="340"/>
      <c r="F82" s="295"/>
      <c r="G82" s="310">
        <f t="shared" si="1"/>
        <v>5168.1</v>
      </c>
      <c r="H82" s="369"/>
      <c r="K82" s="300"/>
      <c r="L82" s="299"/>
    </row>
    <row r="83" spans="1:12" ht="18.75" hidden="1">
      <c r="A83" s="342"/>
      <c r="B83" s="250">
        <v>76</v>
      </c>
      <c r="C83" s="402" t="s">
        <v>419</v>
      </c>
      <c r="D83" s="258">
        <v>4419.1</v>
      </c>
      <c r="E83" s="340"/>
      <c r="F83" s="295"/>
      <c r="G83" s="310">
        <f t="shared" si="1"/>
        <v>4419.1</v>
      </c>
      <c r="H83" s="369"/>
      <c r="K83" s="300"/>
      <c r="L83" s="299"/>
    </row>
    <row r="84" spans="1:12" ht="18.75" hidden="1">
      <c r="A84" s="342"/>
      <c r="B84" s="250">
        <v>77</v>
      </c>
      <c r="C84" s="402" t="s">
        <v>2566</v>
      </c>
      <c r="D84" s="258">
        <v>5243</v>
      </c>
      <c r="E84" s="340"/>
      <c r="F84" s="295"/>
      <c r="G84" s="310">
        <f t="shared" si="1"/>
        <v>5243</v>
      </c>
      <c r="H84" s="369"/>
      <c r="K84" s="300"/>
      <c r="L84" s="299"/>
    </row>
    <row r="85" spans="1:12" ht="18.75" hidden="1">
      <c r="A85" s="342"/>
      <c r="B85" s="250">
        <v>78</v>
      </c>
      <c r="C85" s="402" t="s">
        <v>2567</v>
      </c>
      <c r="D85" s="258">
        <v>4494</v>
      </c>
      <c r="E85" s="340"/>
      <c r="F85" s="295"/>
      <c r="G85" s="310">
        <f t="shared" si="1"/>
        <v>4494</v>
      </c>
      <c r="H85" s="369"/>
      <c r="K85" s="300"/>
      <c r="L85" s="299"/>
    </row>
    <row r="86" spans="1:12" ht="18.75" hidden="1">
      <c r="A86" s="342"/>
      <c r="B86" s="250">
        <v>79</v>
      </c>
      <c r="C86" s="402" t="s">
        <v>2568</v>
      </c>
      <c r="D86" s="258">
        <v>4419.1</v>
      </c>
      <c r="E86" s="340"/>
      <c r="F86" s="295"/>
      <c r="G86" s="310">
        <f t="shared" si="1"/>
        <v>4419.1</v>
      </c>
      <c r="H86" s="369"/>
      <c r="K86" s="300"/>
      <c r="L86" s="299"/>
    </row>
    <row r="87" spans="1:12" ht="18.75" hidden="1">
      <c r="A87" s="342"/>
      <c r="B87" s="250">
        <v>80</v>
      </c>
      <c r="C87" s="402" t="s">
        <v>2004</v>
      </c>
      <c r="D87" s="258">
        <v>4419.1</v>
      </c>
      <c r="E87" s="340"/>
      <c r="F87" s="295"/>
      <c r="G87" s="310">
        <f t="shared" si="1"/>
        <v>4419.1</v>
      </c>
      <c r="H87" s="369"/>
      <c r="K87" s="300"/>
      <c r="L87" s="299"/>
    </row>
    <row r="88" spans="1:12" ht="18.75" hidden="1">
      <c r="A88" s="342"/>
      <c r="B88" s="250">
        <v>81</v>
      </c>
      <c r="C88" s="402" t="s">
        <v>420</v>
      </c>
      <c r="D88" s="258">
        <v>6284.11</v>
      </c>
      <c r="E88" s="340"/>
      <c r="F88" s="295"/>
      <c r="G88" s="310">
        <f t="shared" si="1"/>
        <v>6284.11</v>
      </c>
      <c r="H88" s="369"/>
      <c r="K88" s="300"/>
      <c r="L88" s="299"/>
    </row>
    <row r="89" spans="1:12" ht="18.75" hidden="1">
      <c r="A89" s="342"/>
      <c r="B89" s="250">
        <v>82</v>
      </c>
      <c r="C89" s="402" t="s">
        <v>2006</v>
      </c>
      <c r="D89" s="258">
        <v>5243</v>
      </c>
      <c r="E89" s="340"/>
      <c r="F89" s="295"/>
      <c r="G89" s="310">
        <f t="shared" si="1"/>
        <v>5243</v>
      </c>
      <c r="H89" s="369"/>
      <c r="K89" s="300"/>
      <c r="L89" s="299"/>
    </row>
    <row r="90" spans="1:12" ht="18.75" hidden="1">
      <c r="A90" s="342"/>
      <c r="B90" s="250">
        <v>83</v>
      </c>
      <c r="C90" s="402" t="s">
        <v>421</v>
      </c>
      <c r="D90" s="258">
        <v>5243</v>
      </c>
      <c r="E90" s="340"/>
      <c r="F90" s="295"/>
      <c r="G90" s="310">
        <f t="shared" si="1"/>
        <v>5243</v>
      </c>
      <c r="H90" s="369"/>
      <c r="K90" s="300"/>
      <c r="L90" s="299"/>
    </row>
    <row r="91" spans="1:12" ht="18.75" hidden="1">
      <c r="A91" s="342"/>
      <c r="B91" s="250">
        <v>84</v>
      </c>
      <c r="C91" s="402" t="s">
        <v>422</v>
      </c>
      <c r="D91" s="258">
        <v>5243</v>
      </c>
      <c r="E91" s="340"/>
      <c r="F91" s="295"/>
      <c r="G91" s="310">
        <f t="shared" si="1"/>
        <v>5243</v>
      </c>
      <c r="H91" s="369"/>
      <c r="K91" s="300"/>
      <c r="L91" s="299"/>
    </row>
    <row r="92" spans="1:12" ht="18.75" hidden="1">
      <c r="A92" s="342"/>
      <c r="B92" s="250">
        <v>85</v>
      </c>
      <c r="C92" s="402" t="s">
        <v>2569</v>
      </c>
      <c r="D92" s="258">
        <v>9776.2</v>
      </c>
      <c r="E92" s="340"/>
      <c r="F92" s="295"/>
      <c r="G92" s="310">
        <f t="shared" si="1"/>
        <v>9776.2</v>
      </c>
      <c r="H92" s="369"/>
      <c r="K92" s="300"/>
      <c r="L92" s="299"/>
    </row>
    <row r="93" spans="1:12" ht="18.75" hidden="1">
      <c r="A93" s="342"/>
      <c r="B93" s="250">
        <v>86</v>
      </c>
      <c r="C93" s="402" t="s">
        <v>2011</v>
      </c>
      <c r="D93" s="258">
        <v>4419.1</v>
      </c>
      <c r="E93" s="340"/>
      <c r="F93" s="295"/>
      <c r="G93" s="310">
        <f t="shared" si="1"/>
        <v>4419.1</v>
      </c>
      <c r="H93" s="369"/>
      <c r="K93" s="300"/>
      <c r="L93" s="299"/>
    </row>
    <row r="94" spans="1:12" ht="18.75" hidden="1">
      <c r="A94" s="342"/>
      <c r="B94" s="250">
        <v>87</v>
      </c>
      <c r="C94" s="402" t="s">
        <v>2014</v>
      </c>
      <c r="D94" s="258">
        <v>5168.1</v>
      </c>
      <c r="E94" s="340"/>
      <c r="F94" s="295"/>
      <c r="G94" s="310">
        <f t="shared" si="1"/>
        <v>5168.1</v>
      </c>
      <c r="H94" s="369"/>
      <c r="K94" s="300"/>
      <c r="L94" s="299"/>
    </row>
    <row r="95" spans="1:12" ht="18.75" hidden="1">
      <c r="A95" s="342"/>
      <c r="B95" s="250">
        <v>88</v>
      </c>
      <c r="C95" s="402" t="s">
        <v>2015</v>
      </c>
      <c r="D95" s="258">
        <v>5168.1</v>
      </c>
      <c r="E95" s="340"/>
      <c r="F95" s="295"/>
      <c r="G95" s="310">
        <f t="shared" si="1"/>
        <v>5168.1</v>
      </c>
      <c r="H95" s="369"/>
      <c r="K95" s="300"/>
      <c r="L95" s="299"/>
    </row>
    <row r="96" spans="1:12" ht="18.75" hidden="1">
      <c r="A96" s="342"/>
      <c r="B96" s="250">
        <v>89</v>
      </c>
      <c r="C96" s="402" t="s">
        <v>2016</v>
      </c>
      <c r="D96" s="258">
        <v>5168.1</v>
      </c>
      <c r="E96" s="340"/>
      <c r="F96" s="295"/>
      <c r="G96" s="310">
        <f aca="true" t="shared" si="2" ref="G96:G141">D96-E96-F96</f>
        <v>5168.1</v>
      </c>
      <c r="H96" s="369"/>
      <c r="K96" s="300"/>
      <c r="L96" s="299"/>
    </row>
    <row r="97" spans="1:12" ht="18.75" hidden="1">
      <c r="A97" s="342"/>
      <c r="B97" s="250">
        <v>90</v>
      </c>
      <c r="C97" s="402" t="s">
        <v>423</v>
      </c>
      <c r="D97" s="258">
        <v>5168.1</v>
      </c>
      <c r="E97" s="340"/>
      <c r="F97" s="295"/>
      <c r="G97" s="310">
        <f t="shared" si="2"/>
        <v>5168.1</v>
      </c>
      <c r="H97" s="369"/>
      <c r="K97" s="300"/>
      <c r="L97" s="299"/>
    </row>
    <row r="98" spans="1:12" ht="18.75" hidden="1">
      <c r="A98" s="342"/>
      <c r="B98" s="250">
        <v>91</v>
      </c>
      <c r="C98" s="402" t="s">
        <v>2570</v>
      </c>
      <c r="D98" s="258">
        <v>5243</v>
      </c>
      <c r="E98" s="340"/>
      <c r="F98" s="295"/>
      <c r="G98" s="310">
        <f t="shared" si="2"/>
        <v>5243</v>
      </c>
      <c r="H98" s="369"/>
      <c r="K98" s="300"/>
      <c r="L98" s="299"/>
    </row>
    <row r="99" spans="1:12" ht="18.75" hidden="1">
      <c r="A99" s="342"/>
      <c r="B99" s="250">
        <v>92</v>
      </c>
      <c r="C99" s="402" t="s">
        <v>2018</v>
      </c>
      <c r="D99" s="258">
        <v>4419.1</v>
      </c>
      <c r="E99" s="340"/>
      <c r="F99" s="295"/>
      <c r="G99" s="310">
        <f t="shared" si="2"/>
        <v>4419.1</v>
      </c>
      <c r="H99" s="369"/>
      <c r="K99" s="300"/>
      <c r="L99" s="299"/>
    </row>
    <row r="100" spans="1:12" ht="18.75" hidden="1">
      <c r="A100" s="342"/>
      <c r="B100" s="250">
        <v>93</v>
      </c>
      <c r="C100" s="402" t="s">
        <v>2019</v>
      </c>
      <c r="D100" s="258">
        <v>4419.1</v>
      </c>
      <c r="E100" s="340"/>
      <c r="F100" s="295"/>
      <c r="G100" s="310">
        <f t="shared" si="2"/>
        <v>4419.1</v>
      </c>
      <c r="H100" s="369"/>
      <c r="K100" s="300"/>
      <c r="L100" s="299"/>
    </row>
    <row r="101" spans="1:12" ht="18.75" hidden="1">
      <c r="A101" s="342"/>
      <c r="B101" s="250">
        <v>94</v>
      </c>
      <c r="C101" s="402" t="s">
        <v>2571</v>
      </c>
      <c r="D101" s="258">
        <v>5243</v>
      </c>
      <c r="E101" s="340"/>
      <c r="F101" s="295"/>
      <c r="G101" s="310">
        <f t="shared" si="2"/>
        <v>5243</v>
      </c>
      <c r="H101" s="369"/>
      <c r="K101" s="300"/>
      <c r="L101" s="299"/>
    </row>
    <row r="102" spans="1:12" ht="18.75" hidden="1">
      <c r="A102" s="342"/>
      <c r="B102" s="250">
        <v>95</v>
      </c>
      <c r="C102" s="402" t="s">
        <v>2020</v>
      </c>
      <c r="D102" s="258">
        <v>4419.1</v>
      </c>
      <c r="E102" s="340"/>
      <c r="F102" s="295"/>
      <c r="G102" s="310">
        <f t="shared" si="2"/>
        <v>4419.1</v>
      </c>
      <c r="H102" s="369"/>
      <c r="K102" s="300"/>
      <c r="L102" s="299"/>
    </row>
    <row r="103" spans="1:12" ht="18.75" hidden="1">
      <c r="A103" s="342"/>
      <c r="B103" s="250">
        <v>96</v>
      </c>
      <c r="C103" s="402" t="s">
        <v>2021</v>
      </c>
      <c r="D103" s="258">
        <v>5243</v>
      </c>
      <c r="E103" s="340"/>
      <c r="F103" s="295"/>
      <c r="G103" s="310">
        <f t="shared" si="2"/>
        <v>5243</v>
      </c>
      <c r="H103" s="369"/>
      <c r="K103" s="300"/>
      <c r="L103" s="299"/>
    </row>
    <row r="104" spans="1:12" ht="18.75" hidden="1">
      <c r="A104" s="342"/>
      <c r="B104" s="250">
        <v>97</v>
      </c>
      <c r="C104" s="402" t="s">
        <v>2572</v>
      </c>
      <c r="D104" s="258">
        <v>4419.1</v>
      </c>
      <c r="E104" s="340"/>
      <c r="F104" s="295"/>
      <c r="G104" s="310">
        <f t="shared" si="2"/>
        <v>4419.1</v>
      </c>
      <c r="H104" s="369"/>
      <c r="K104" s="300"/>
      <c r="L104" s="299"/>
    </row>
    <row r="105" spans="1:12" ht="18.75" hidden="1">
      <c r="A105" s="342"/>
      <c r="B105" s="250">
        <v>98</v>
      </c>
      <c r="C105" s="402" t="s">
        <v>2022</v>
      </c>
      <c r="D105" s="258">
        <v>5483.1</v>
      </c>
      <c r="E105" s="340"/>
      <c r="F105" s="295"/>
      <c r="G105" s="310">
        <f t="shared" si="2"/>
        <v>5483.1</v>
      </c>
      <c r="H105" s="369"/>
      <c r="K105" s="300"/>
      <c r="L105" s="299"/>
    </row>
    <row r="106" spans="1:12" ht="18.75" hidden="1">
      <c r="A106" s="342"/>
      <c r="B106" s="250">
        <v>99</v>
      </c>
      <c r="C106" s="402" t="s">
        <v>2023</v>
      </c>
      <c r="D106" s="258">
        <v>4494</v>
      </c>
      <c r="E106" s="340"/>
      <c r="F106" s="295"/>
      <c r="G106" s="310">
        <f t="shared" si="2"/>
        <v>4494</v>
      </c>
      <c r="H106" s="369"/>
      <c r="K106" s="300"/>
      <c r="L106" s="299"/>
    </row>
    <row r="107" spans="1:12" ht="18.75" hidden="1">
      <c r="A107" s="342"/>
      <c r="B107" s="250">
        <v>100</v>
      </c>
      <c r="C107" s="402" t="s">
        <v>2573</v>
      </c>
      <c r="D107" s="258">
        <v>5243</v>
      </c>
      <c r="E107" s="340"/>
      <c r="F107" s="295"/>
      <c r="G107" s="310">
        <f t="shared" si="2"/>
        <v>5243</v>
      </c>
      <c r="H107" s="369"/>
      <c r="K107" s="300"/>
      <c r="L107" s="299"/>
    </row>
    <row r="108" spans="1:12" ht="18.75" hidden="1">
      <c r="A108" s="342"/>
      <c r="B108" s="250">
        <v>101</v>
      </c>
      <c r="C108" s="402" t="s">
        <v>2574</v>
      </c>
      <c r="D108" s="258">
        <v>4419.1</v>
      </c>
      <c r="E108" s="340"/>
      <c r="F108" s="295"/>
      <c r="G108" s="310">
        <f t="shared" si="2"/>
        <v>4419.1</v>
      </c>
      <c r="H108" s="369"/>
      <c r="K108" s="300"/>
      <c r="L108" s="299"/>
    </row>
    <row r="109" spans="1:12" ht="18.75" hidden="1">
      <c r="A109" s="342"/>
      <c r="B109" s="250">
        <v>102</v>
      </c>
      <c r="C109" s="402" t="s">
        <v>2025</v>
      </c>
      <c r="D109" s="258">
        <v>5243</v>
      </c>
      <c r="E109" s="340"/>
      <c r="F109" s="295"/>
      <c r="G109" s="310">
        <f t="shared" si="2"/>
        <v>5243</v>
      </c>
      <c r="H109" s="369"/>
      <c r="K109" s="300"/>
      <c r="L109" s="299"/>
    </row>
    <row r="110" spans="1:12" ht="18.75" hidden="1">
      <c r="A110" s="342"/>
      <c r="B110" s="250">
        <v>103</v>
      </c>
      <c r="C110" s="402" t="s">
        <v>2026</v>
      </c>
      <c r="D110" s="258">
        <v>5168.1</v>
      </c>
      <c r="E110" s="340"/>
      <c r="F110" s="295"/>
      <c r="G110" s="310">
        <f t="shared" si="2"/>
        <v>5168.1</v>
      </c>
      <c r="H110" s="369"/>
      <c r="K110" s="300"/>
      <c r="L110" s="299"/>
    </row>
    <row r="111" spans="1:12" ht="18.75" hidden="1">
      <c r="A111" s="342"/>
      <c r="B111" s="250">
        <v>104</v>
      </c>
      <c r="C111" s="402" t="s">
        <v>2027</v>
      </c>
      <c r="D111" s="258">
        <v>10486</v>
      </c>
      <c r="E111" s="340"/>
      <c r="F111" s="295"/>
      <c r="G111" s="310">
        <f t="shared" si="2"/>
        <v>10486</v>
      </c>
      <c r="H111" s="369"/>
      <c r="K111" s="300"/>
      <c r="L111" s="299"/>
    </row>
    <row r="112" spans="1:12" ht="18.75" hidden="1">
      <c r="A112" s="342"/>
      <c r="B112" s="250">
        <v>105</v>
      </c>
      <c r="C112" s="402" t="s">
        <v>2028</v>
      </c>
      <c r="D112" s="258">
        <v>8913.1</v>
      </c>
      <c r="E112" s="340"/>
      <c r="F112" s="295"/>
      <c r="G112" s="310">
        <f t="shared" si="2"/>
        <v>8913.1</v>
      </c>
      <c r="H112" s="369"/>
      <c r="K112" s="300"/>
      <c r="L112" s="299"/>
    </row>
    <row r="113" spans="1:12" ht="18.75" hidden="1">
      <c r="A113" s="342"/>
      <c r="B113" s="250">
        <v>106</v>
      </c>
      <c r="C113" s="402" t="s">
        <v>2029</v>
      </c>
      <c r="D113" s="258">
        <v>5168.1</v>
      </c>
      <c r="E113" s="340"/>
      <c r="F113" s="295"/>
      <c r="G113" s="310">
        <f t="shared" si="2"/>
        <v>5168.1</v>
      </c>
      <c r="H113" s="369"/>
      <c r="K113" s="300"/>
      <c r="L113" s="299"/>
    </row>
    <row r="114" spans="1:12" ht="18.75" hidden="1">
      <c r="A114" s="342"/>
      <c r="B114" s="250">
        <v>107</v>
      </c>
      <c r="C114" s="402" t="s">
        <v>2033</v>
      </c>
      <c r="D114" s="258">
        <v>5168.1</v>
      </c>
      <c r="E114" s="340"/>
      <c r="F114" s="295"/>
      <c r="G114" s="310">
        <f t="shared" si="2"/>
        <v>5168.1</v>
      </c>
      <c r="H114" s="369"/>
      <c r="K114" s="300"/>
      <c r="L114" s="299"/>
    </row>
    <row r="115" spans="1:12" ht="18.75" hidden="1">
      <c r="A115" s="342"/>
      <c r="B115" s="250">
        <v>108</v>
      </c>
      <c r="C115" s="402" t="s">
        <v>2575</v>
      </c>
      <c r="D115" s="258">
        <v>5168.1</v>
      </c>
      <c r="E115" s="340"/>
      <c r="F115" s="295"/>
      <c r="G115" s="310">
        <f t="shared" si="2"/>
        <v>5168.1</v>
      </c>
      <c r="H115" s="369"/>
      <c r="K115" s="300"/>
      <c r="L115" s="299"/>
    </row>
    <row r="116" spans="1:12" ht="18.75" hidden="1">
      <c r="A116" s="342"/>
      <c r="B116" s="250">
        <v>109</v>
      </c>
      <c r="C116" s="402" t="s">
        <v>2576</v>
      </c>
      <c r="D116" s="258">
        <v>5168.1</v>
      </c>
      <c r="E116" s="340"/>
      <c r="F116" s="295"/>
      <c r="G116" s="310">
        <f t="shared" si="2"/>
        <v>5168.1</v>
      </c>
      <c r="H116" s="369"/>
      <c r="K116" s="300"/>
      <c r="L116" s="299"/>
    </row>
    <row r="117" spans="1:12" ht="18.75" hidden="1">
      <c r="A117" s="342"/>
      <c r="B117" s="250">
        <v>110</v>
      </c>
      <c r="C117" s="402" t="s">
        <v>2384</v>
      </c>
      <c r="D117" s="258">
        <v>5168.1</v>
      </c>
      <c r="E117" s="340"/>
      <c r="F117" s="295"/>
      <c r="G117" s="310">
        <f t="shared" si="2"/>
        <v>5168.1</v>
      </c>
      <c r="H117" s="369"/>
      <c r="K117" s="300"/>
      <c r="L117" s="299"/>
    </row>
    <row r="118" spans="1:12" ht="18.75" hidden="1">
      <c r="A118" s="342"/>
      <c r="B118" s="250">
        <v>111</v>
      </c>
      <c r="C118" s="402" t="s">
        <v>2035</v>
      </c>
      <c r="D118" s="258">
        <v>5243</v>
      </c>
      <c r="E118" s="340"/>
      <c r="F118" s="295"/>
      <c r="G118" s="310">
        <f t="shared" si="2"/>
        <v>5243</v>
      </c>
      <c r="H118" s="369"/>
      <c r="K118" s="300"/>
      <c r="L118" s="299"/>
    </row>
    <row r="119" spans="1:12" ht="18.75" hidden="1">
      <c r="A119" s="342"/>
      <c r="B119" s="250">
        <v>112</v>
      </c>
      <c r="C119" s="402" t="s">
        <v>2036</v>
      </c>
      <c r="D119" s="258">
        <v>5917.1</v>
      </c>
      <c r="E119" s="340"/>
      <c r="F119" s="295"/>
      <c r="G119" s="310">
        <f t="shared" si="2"/>
        <v>5917.1</v>
      </c>
      <c r="H119" s="369"/>
      <c r="K119" s="300"/>
      <c r="L119" s="299"/>
    </row>
    <row r="120" spans="1:12" ht="18.75" hidden="1">
      <c r="A120" s="342"/>
      <c r="B120" s="250">
        <v>113</v>
      </c>
      <c r="C120" s="402" t="s">
        <v>424</v>
      </c>
      <c r="D120" s="258">
        <v>4419.1</v>
      </c>
      <c r="E120" s="340"/>
      <c r="F120" s="295"/>
      <c r="G120" s="310">
        <f t="shared" si="2"/>
        <v>4419.1</v>
      </c>
      <c r="H120" s="369"/>
      <c r="K120" s="300"/>
      <c r="L120" s="299"/>
    </row>
    <row r="121" spans="1:12" ht="18.75" hidden="1">
      <c r="A121" s="342"/>
      <c r="B121" s="250">
        <v>114</v>
      </c>
      <c r="C121" s="402" t="s">
        <v>2577</v>
      </c>
      <c r="D121" s="258">
        <v>5168.1</v>
      </c>
      <c r="E121" s="340"/>
      <c r="F121" s="295"/>
      <c r="G121" s="310">
        <f t="shared" si="2"/>
        <v>5168.1</v>
      </c>
      <c r="H121" s="369"/>
      <c r="K121" s="300"/>
      <c r="L121" s="299"/>
    </row>
    <row r="122" spans="1:12" ht="18.75" hidden="1">
      <c r="A122" s="342"/>
      <c r="B122" s="250">
        <v>115</v>
      </c>
      <c r="C122" s="402" t="s">
        <v>425</v>
      </c>
      <c r="D122" s="258">
        <v>5168.1</v>
      </c>
      <c r="E122" s="340"/>
      <c r="F122" s="295"/>
      <c r="G122" s="310">
        <f t="shared" si="2"/>
        <v>5168.1</v>
      </c>
      <c r="H122" s="369"/>
      <c r="K122" s="300"/>
      <c r="L122" s="299"/>
    </row>
    <row r="123" spans="1:12" ht="18.75" hidden="1">
      <c r="A123" s="342"/>
      <c r="B123" s="250">
        <v>116</v>
      </c>
      <c r="C123" s="402" t="s">
        <v>2578</v>
      </c>
      <c r="D123" s="258">
        <v>5243</v>
      </c>
      <c r="E123" s="340"/>
      <c r="F123" s="295"/>
      <c r="G123" s="310">
        <f t="shared" si="2"/>
        <v>5243</v>
      </c>
      <c r="H123" s="369"/>
      <c r="K123" s="300"/>
      <c r="L123" s="299"/>
    </row>
    <row r="124" spans="1:12" ht="18.75" hidden="1">
      <c r="A124" s="342"/>
      <c r="B124" s="250">
        <v>117</v>
      </c>
      <c r="C124" s="402" t="s">
        <v>2047</v>
      </c>
      <c r="D124" s="258">
        <v>5168.1</v>
      </c>
      <c r="E124" s="340"/>
      <c r="F124" s="295"/>
      <c r="G124" s="310">
        <f t="shared" si="2"/>
        <v>5168.1</v>
      </c>
      <c r="H124" s="369"/>
      <c r="K124" s="300"/>
      <c r="L124" s="299"/>
    </row>
    <row r="125" spans="1:12" ht="18.75" hidden="1">
      <c r="A125" s="342"/>
      <c r="B125" s="250">
        <v>118</v>
      </c>
      <c r="C125" s="402" t="s">
        <v>2049</v>
      </c>
      <c r="D125" s="258">
        <v>5168.1</v>
      </c>
      <c r="E125" s="340"/>
      <c r="F125" s="295"/>
      <c r="G125" s="310">
        <f t="shared" si="2"/>
        <v>5168.1</v>
      </c>
      <c r="H125" s="369"/>
      <c r="K125" s="300"/>
      <c r="L125" s="299"/>
    </row>
    <row r="126" spans="1:12" ht="18.75" hidden="1">
      <c r="A126" s="342"/>
      <c r="B126" s="250">
        <v>119</v>
      </c>
      <c r="C126" s="402" t="s">
        <v>2050</v>
      </c>
      <c r="D126" s="258">
        <v>5243</v>
      </c>
      <c r="E126" s="340"/>
      <c r="F126" s="295"/>
      <c r="G126" s="310">
        <f t="shared" si="2"/>
        <v>5243</v>
      </c>
      <c r="H126" s="369"/>
      <c r="K126" s="300"/>
      <c r="L126" s="299"/>
    </row>
    <row r="127" spans="1:12" ht="18.75" hidden="1">
      <c r="A127" s="342"/>
      <c r="B127" s="250">
        <v>120</v>
      </c>
      <c r="C127" s="402" t="s">
        <v>2579</v>
      </c>
      <c r="D127" s="258">
        <v>5243</v>
      </c>
      <c r="E127" s="340"/>
      <c r="F127" s="295"/>
      <c r="G127" s="310">
        <f t="shared" si="2"/>
        <v>5243</v>
      </c>
      <c r="H127" s="369"/>
      <c r="K127" s="300"/>
      <c r="L127" s="299"/>
    </row>
    <row r="128" spans="1:12" ht="18.75" hidden="1">
      <c r="A128" s="342"/>
      <c r="B128" s="250">
        <v>121</v>
      </c>
      <c r="C128" s="402" t="s">
        <v>2580</v>
      </c>
      <c r="D128" s="258">
        <v>5168.1</v>
      </c>
      <c r="E128" s="340"/>
      <c r="F128" s="295"/>
      <c r="G128" s="310">
        <f t="shared" si="2"/>
        <v>5168.1</v>
      </c>
      <c r="H128" s="369"/>
      <c r="K128" s="300"/>
      <c r="L128" s="299"/>
    </row>
    <row r="129" spans="1:12" ht="18.75" hidden="1">
      <c r="A129" s="342"/>
      <c r="B129" s="250">
        <v>122</v>
      </c>
      <c r="C129" s="402" t="s">
        <v>2581</v>
      </c>
      <c r="D129" s="258">
        <v>4419.1</v>
      </c>
      <c r="E129" s="340"/>
      <c r="F129" s="295"/>
      <c r="G129" s="310">
        <f t="shared" si="2"/>
        <v>4419.1</v>
      </c>
      <c r="H129" s="369"/>
      <c r="K129" s="300"/>
      <c r="L129" s="299"/>
    </row>
    <row r="130" spans="1:12" ht="18.75" hidden="1">
      <c r="A130" s="342"/>
      <c r="B130" s="250">
        <v>123</v>
      </c>
      <c r="C130" s="402" t="s">
        <v>2582</v>
      </c>
      <c r="D130" s="258">
        <v>5168.1</v>
      </c>
      <c r="E130" s="340"/>
      <c r="F130" s="295"/>
      <c r="G130" s="310">
        <f t="shared" si="2"/>
        <v>5168.1</v>
      </c>
      <c r="H130" s="369"/>
      <c r="K130" s="300"/>
      <c r="L130" s="299"/>
    </row>
    <row r="131" spans="1:12" ht="18.75" hidden="1">
      <c r="A131" s="342"/>
      <c r="B131" s="250">
        <v>124</v>
      </c>
      <c r="C131" s="402" t="s">
        <v>2053</v>
      </c>
      <c r="D131" s="258">
        <v>11235</v>
      </c>
      <c r="E131" s="340"/>
      <c r="F131" s="295"/>
      <c r="G131" s="310">
        <f t="shared" si="2"/>
        <v>11235</v>
      </c>
      <c r="H131" s="369"/>
      <c r="K131" s="300"/>
      <c r="L131" s="299"/>
    </row>
    <row r="132" spans="1:12" ht="18.75" hidden="1">
      <c r="A132" s="342"/>
      <c r="B132" s="250">
        <v>125</v>
      </c>
      <c r="C132" s="402" t="s">
        <v>2583</v>
      </c>
      <c r="D132" s="258">
        <v>5168.1</v>
      </c>
      <c r="E132" s="340"/>
      <c r="F132" s="295"/>
      <c r="G132" s="310">
        <f t="shared" si="2"/>
        <v>5168.1</v>
      </c>
      <c r="H132" s="369"/>
      <c r="K132" s="300"/>
      <c r="L132" s="299"/>
    </row>
    <row r="133" spans="1:12" ht="18.75" hidden="1">
      <c r="A133" s="342"/>
      <c r="B133" s="250">
        <v>126</v>
      </c>
      <c r="C133" s="402" t="s">
        <v>2055</v>
      </c>
      <c r="D133" s="258">
        <v>4419.1</v>
      </c>
      <c r="E133" s="340"/>
      <c r="F133" s="295"/>
      <c r="G133" s="310">
        <f t="shared" si="2"/>
        <v>4419.1</v>
      </c>
      <c r="H133" s="369"/>
      <c r="K133" s="300"/>
      <c r="L133" s="299"/>
    </row>
    <row r="134" spans="1:12" ht="18.75" hidden="1">
      <c r="A134" s="342"/>
      <c r="B134" s="250">
        <v>127</v>
      </c>
      <c r="C134" s="402" t="s">
        <v>2584</v>
      </c>
      <c r="D134" s="258">
        <v>11909.1</v>
      </c>
      <c r="E134" s="340"/>
      <c r="F134" s="295"/>
      <c r="G134" s="310">
        <f t="shared" si="2"/>
        <v>11909.1</v>
      </c>
      <c r="H134" s="369"/>
      <c r="K134" s="300"/>
      <c r="L134" s="299"/>
    </row>
    <row r="135" spans="1:12" ht="18.75" hidden="1">
      <c r="A135" s="342"/>
      <c r="B135" s="250">
        <v>128</v>
      </c>
      <c r="C135" s="402" t="s">
        <v>2585</v>
      </c>
      <c r="D135" s="258">
        <v>4419.1</v>
      </c>
      <c r="E135" s="340"/>
      <c r="F135" s="295"/>
      <c r="G135" s="310">
        <f t="shared" si="2"/>
        <v>4419.1</v>
      </c>
      <c r="H135" s="369"/>
      <c r="K135" s="300"/>
      <c r="L135" s="299"/>
    </row>
    <row r="136" spans="1:12" ht="18.75" hidden="1">
      <c r="A136" s="342"/>
      <c r="B136" s="250">
        <v>129</v>
      </c>
      <c r="C136" s="402" t="s">
        <v>2060</v>
      </c>
      <c r="D136" s="258">
        <v>7415.1</v>
      </c>
      <c r="E136" s="340"/>
      <c r="F136" s="295"/>
      <c r="G136" s="310">
        <f t="shared" si="2"/>
        <v>7415.1</v>
      </c>
      <c r="H136" s="369"/>
      <c r="K136" s="300"/>
      <c r="L136" s="299"/>
    </row>
    <row r="137" spans="1:12" ht="18.75" hidden="1">
      <c r="A137" s="342"/>
      <c r="B137" s="250">
        <v>130</v>
      </c>
      <c r="C137" s="402" t="s">
        <v>428</v>
      </c>
      <c r="D137" s="258">
        <v>5243</v>
      </c>
      <c r="E137" s="340"/>
      <c r="F137" s="295"/>
      <c r="G137" s="310">
        <f t="shared" si="2"/>
        <v>5243</v>
      </c>
      <c r="H137" s="369"/>
      <c r="K137" s="300"/>
      <c r="L137" s="299"/>
    </row>
    <row r="138" spans="1:12" ht="18.75" hidden="1">
      <c r="A138" s="342"/>
      <c r="B138" s="250">
        <v>131</v>
      </c>
      <c r="C138" s="402" t="s">
        <v>2061</v>
      </c>
      <c r="D138" s="258">
        <v>5243</v>
      </c>
      <c r="E138" s="340"/>
      <c r="F138" s="295"/>
      <c r="G138" s="310">
        <f t="shared" si="2"/>
        <v>5243</v>
      </c>
      <c r="H138" s="369"/>
      <c r="K138" s="300"/>
      <c r="L138" s="299"/>
    </row>
    <row r="139" spans="1:12" ht="18.75" hidden="1">
      <c r="A139" s="342"/>
      <c r="B139" s="250">
        <v>132</v>
      </c>
      <c r="C139" s="402" t="s">
        <v>2065</v>
      </c>
      <c r="D139" s="258">
        <v>5168.1</v>
      </c>
      <c r="E139" s="340"/>
      <c r="F139" s="295"/>
      <c r="G139" s="310">
        <f t="shared" si="2"/>
        <v>5168.1</v>
      </c>
      <c r="H139" s="369"/>
      <c r="K139" s="300"/>
      <c r="L139" s="299"/>
    </row>
    <row r="140" spans="1:12" ht="18.75" hidden="1">
      <c r="A140" s="342"/>
      <c r="B140" s="250">
        <v>133</v>
      </c>
      <c r="C140" s="402" t="s">
        <v>321</v>
      </c>
      <c r="D140" s="258">
        <v>4419.1</v>
      </c>
      <c r="E140" s="340"/>
      <c r="F140" s="295"/>
      <c r="G140" s="310">
        <f t="shared" si="2"/>
        <v>4419.1</v>
      </c>
      <c r="H140" s="369"/>
      <c r="K140" s="300"/>
      <c r="L140" s="299"/>
    </row>
    <row r="141" spans="1:12" ht="18.75" hidden="1">
      <c r="A141" s="342"/>
      <c r="B141" s="250">
        <v>134</v>
      </c>
      <c r="C141" s="402" t="s">
        <v>2063</v>
      </c>
      <c r="D141" s="258">
        <v>8988</v>
      </c>
      <c r="E141" s="340"/>
      <c r="F141" s="295"/>
      <c r="G141" s="310">
        <f t="shared" si="2"/>
        <v>8988</v>
      </c>
      <c r="H141" s="369"/>
      <c r="K141" s="300"/>
      <c r="L141" s="299"/>
    </row>
    <row r="142" spans="1:12" ht="17.25" hidden="1">
      <c r="A142" s="342"/>
      <c r="B142" s="257"/>
      <c r="C142" s="365"/>
      <c r="D142" s="295"/>
      <c r="E142" s="251"/>
      <c r="F142" s="251"/>
      <c r="G142" s="296"/>
      <c r="H142" s="311"/>
      <c r="K142" s="300"/>
      <c r="L142" s="299"/>
    </row>
    <row r="143" spans="1:12" ht="17.25">
      <c r="A143" s="635"/>
      <c r="B143" s="255"/>
      <c r="C143" s="636" t="s">
        <v>391</v>
      </c>
      <c r="D143" s="637">
        <f>SUM(D8:D142)</f>
        <v>743523.1299999988</v>
      </c>
      <c r="E143" s="638">
        <f>SUM(E7:E142)</f>
        <v>0</v>
      </c>
      <c r="F143" s="638">
        <f>SUM(F7:F142)</f>
        <v>0</v>
      </c>
      <c r="G143" s="639">
        <f>D143-E143-F143</f>
        <v>743523.1299999988</v>
      </c>
      <c r="H143" s="256"/>
      <c r="K143" s="300"/>
      <c r="L143" s="299"/>
    </row>
    <row r="144" spans="1:12" ht="17.25">
      <c r="A144" s="640" t="s">
        <v>3736</v>
      </c>
      <c r="B144" s="397" t="s">
        <v>3737</v>
      </c>
      <c r="C144" s="397" t="s">
        <v>3735</v>
      </c>
      <c r="D144" s="641"/>
      <c r="E144" s="641">
        <v>55277.16</v>
      </c>
      <c r="F144" s="642"/>
      <c r="G144" s="643">
        <f>G143-E144</f>
        <v>688245.9699999988</v>
      </c>
      <c r="H144" s="397"/>
      <c r="I144" s="293">
        <v>57585.97</v>
      </c>
      <c r="J144" s="316"/>
      <c r="K144" s="300"/>
      <c r="L144" s="299"/>
    </row>
    <row r="145" spans="1:10" ht="17.25">
      <c r="A145" s="640"/>
      <c r="B145" s="397"/>
      <c r="C145" s="397"/>
      <c r="D145" s="644"/>
      <c r="E145" s="641"/>
      <c r="F145" s="645"/>
      <c r="G145" s="641"/>
      <c r="H145" s="397"/>
      <c r="J145" s="316"/>
    </row>
    <row r="146" spans="1:13" ht="17.25">
      <c r="A146" s="640"/>
      <c r="B146" s="397"/>
      <c r="C146" s="397"/>
      <c r="D146" s="644"/>
      <c r="E146" s="641"/>
      <c r="F146" s="397"/>
      <c r="G146" s="641"/>
      <c r="H146" s="397"/>
      <c r="J146" s="293"/>
      <c r="M146" s="293"/>
    </row>
    <row r="147" spans="1:13" ht="17.25">
      <c r="A147" s="640"/>
      <c r="B147" s="397"/>
      <c r="C147" s="645"/>
      <c r="D147" s="397"/>
      <c r="E147" s="641"/>
      <c r="F147" s="397"/>
      <c r="G147" s="645"/>
      <c r="H147" s="397"/>
      <c r="M147" s="293"/>
    </row>
    <row r="148" spans="1:15" ht="17.25">
      <c r="A148" s="640"/>
      <c r="B148" s="397"/>
      <c r="C148" s="645"/>
      <c r="D148" s="397"/>
      <c r="E148" s="645"/>
      <c r="F148" s="397"/>
      <c r="G148" s="645"/>
      <c r="H148" s="397"/>
      <c r="M148" s="325"/>
      <c r="O148" s="325"/>
    </row>
    <row r="149" spans="1:15" ht="17.25">
      <c r="A149" s="640"/>
      <c r="B149" s="397"/>
      <c r="C149" s="397"/>
      <c r="D149" s="397"/>
      <c r="E149" s="641"/>
      <c r="F149" s="641"/>
      <c r="G149" s="645"/>
      <c r="H149" s="397"/>
      <c r="M149" s="293"/>
      <c r="N149" s="293"/>
      <c r="O149" s="325"/>
    </row>
    <row r="150" spans="1:15" ht="17.25">
      <c r="A150" s="640"/>
      <c r="B150" s="397"/>
      <c r="C150" s="645"/>
      <c r="D150" s="646"/>
      <c r="E150" s="647"/>
      <c r="F150" s="397"/>
      <c r="G150" s="648"/>
      <c r="H150" s="397"/>
      <c r="O150" s="334"/>
    </row>
    <row r="151" spans="1:8" ht="17.25">
      <c r="A151" s="640"/>
      <c r="B151" s="397"/>
      <c r="C151" s="397"/>
      <c r="D151" s="644"/>
      <c r="E151" s="641"/>
      <c r="F151" s="397"/>
      <c r="G151" s="397"/>
      <c r="H151" s="397"/>
    </row>
    <row r="152" spans="1:15" ht="17.25">
      <c r="A152" s="640"/>
      <c r="B152" s="397"/>
      <c r="C152" s="397"/>
      <c r="D152" s="644"/>
      <c r="E152" s="641"/>
      <c r="F152" s="397"/>
      <c r="G152" s="641"/>
      <c r="H152" s="397"/>
      <c r="O152" s="293"/>
    </row>
    <row r="153" spans="1:8" ht="17.25">
      <c r="A153" s="640"/>
      <c r="B153" s="397"/>
      <c r="C153" s="397"/>
      <c r="D153" s="644"/>
      <c r="E153" s="641"/>
      <c r="F153" s="397"/>
      <c r="G153" s="641"/>
      <c r="H153" s="397"/>
    </row>
    <row r="154" spans="1:8" ht="17.25">
      <c r="A154" s="640"/>
      <c r="B154" s="397"/>
      <c r="C154" s="397"/>
      <c r="D154" s="649"/>
      <c r="E154" s="645"/>
      <c r="F154" s="397"/>
      <c r="G154" s="397"/>
      <c r="H154" s="397"/>
    </row>
    <row r="155" spans="1:8" ht="17.25">
      <c r="A155" s="640"/>
      <c r="B155" s="397"/>
      <c r="C155" s="397"/>
      <c r="D155" s="397"/>
      <c r="E155" s="641"/>
      <c r="F155" s="397"/>
      <c r="G155" s="397"/>
      <c r="H155" s="397"/>
    </row>
    <row r="156" spans="1:8" ht="17.25">
      <c r="A156" s="640"/>
      <c r="B156" s="397"/>
      <c r="C156" s="397"/>
      <c r="D156" s="397"/>
      <c r="E156" s="645"/>
      <c r="F156" s="397"/>
      <c r="G156" s="397"/>
      <c r="H156" s="397"/>
    </row>
    <row r="157" spans="1:8" ht="17.25">
      <c r="A157" s="640"/>
      <c r="B157" s="397"/>
      <c r="C157" s="397"/>
      <c r="D157" s="397"/>
      <c r="E157" s="397"/>
      <c r="F157" s="397"/>
      <c r="G157" s="397"/>
      <c r="H157" s="39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57"/>
  <sheetViews>
    <sheetView zoomScalePageLayoutView="0" workbookViewId="0" topLeftCell="A37">
      <selection activeCell="C50" sqref="C50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29.57421875" style="238" customWidth="1"/>
    <col min="4" max="4" width="10.7109375" style="238" customWidth="1"/>
    <col min="5" max="5" width="11.140625" style="238" customWidth="1"/>
    <col min="6" max="6" width="9.710937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3277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760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8.75">
      <c r="A7" s="342" t="s">
        <v>2494</v>
      </c>
      <c r="B7" s="250" t="s">
        <v>823</v>
      </c>
      <c r="C7" s="431" t="s">
        <v>2918</v>
      </c>
      <c r="D7" s="253"/>
      <c r="E7" s="253"/>
      <c r="F7" s="253"/>
      <c r="G7" s="432">
        <v>226359</v>
      </c>
      <c r="H7" s="254" t="s">
        <v>625</v>
      </c>
    </row>
    <row r="8" spans="1:8" ht="18.75">
      <c r="A8" s="342"/>
      <c r="B8" s="250" t="s">
        <v>3532</v>
      </c>
      <c r="C8" s="431" t="s">
        <v>403</v>
      </c>
      <c r="D8" s="253">
        <v>500</v>
      </c>
      <c r="E8" s="253">
        <v>500</v>
      </c>
      <c r="F8" s="253"/>
      <c r="G8" s="252">
        <f>D8-E8-F8</f>
        <v>0</v>
      </c>
      <c r="H8" s="254"/>
    </row>
    <row r="9" spans="1:8" ht="18.75">
      <c r="A9" s="342"/>
      <c r="B9" s="250" t="s">
        <v>3722</v>
      </c>
      <c r="C9" s="431" t="s">
        <v>2518</v>
      </c>
      <c r="D9" s="253">
        <v>1498</v>
      </c>
      <c r="E9" s="253">
        <v>1498</v>
      </c>
      <c r="F9" s="253"/>
      <c r="G9" s="252">
        <f aca="true" t="shared" si="0" ref="G9:G27">D9-E9-F9</f>
        <v>0</v>
      </c>
      <c r="H9" s="254"/>
    </row>
    <row r="10" spans="1:8" ht="18.75">
      <c r="A10" s="342"/>
      <c r="B10" s="250">
        <v>3</v>
      </c>
      <c r="C10" s="431" t="s">
        <v>404</v>
      </c>
      <c r="D10" s="253">
        <v>1265</v>
      </c>
      <c r="E10" s="253"/>
      <c r="F10" s="253"/>
      <c r="G10" s="252">
        <f t="shared" si="0"/>
        <v>1265</v>
      </c>
      <c r="H10" s="254"/>
    </row>
    <row r="11" spans="1:8" ht="18.75">
      <c r="A11" s="342"/>
      <c r="B11" s="250">
        <v>4</v>
      </c>
      <c r="C11" s="431" t="s">
        <v>2519</v>
      </c>
      <c r="D11" s="253">
        <v>3263</v>
      </c>
      <c r="E11" s="253">
        <v>2739</v>
      </c>
      <c r="F11" s="253"/>
      <c r="G11" s="252">
        <f t="shared" si="0"/>
        <v>524</v>
      </c>
      <c r="H11" s="254">
        <v>3263</v>
      </c>
    </row>
    <row r="12" spans="1:8" ht="18.75">
      <c r="A12" s="342"/>
      <c r="B12" s="250" t="s">
        <v>3532</v>
      </c>
      <c r="C12" s="431" t="s">
        <v>72</v>
      </c>
      <c r="D12" s="253">
        <v>1479</v>
      </c>
      <c r="E12" s="253">
        <v>1476.5</v>
      </c>
      <c r="F12" s="253"/>
      <c r="G12" s="252">
        <f t="shared" si="0"/>
        <v>2.5</v>
      </c>
      <c r="H12" s="254"/>
    </row>
    <row r="13" spans="1:8" ht="18.75">
      <c r="A13" s="342"/>
      <c r="B13" s="250" t="s">
        <v>3483</v>
      </c>
      <c r="C13" s="431" t="s">
        <v>2520</v>
      </c>
      <c r="D13" s="253">
        <v>1181</v>
      </c>
      <c r="E13" s="253">
        <v>1177</v>
      </c>
      <c r="F13" s="253"/>
      <c r="G13" s="252">
        <f t="shared" si="0"/>
        <v>4</v>
      </c>
      <c r="H13" s="254"/>
    </row>
    <row r="14" spans="1:8" ht="18.75">
      <c r="A14" s="342"/>
      <c r="B14" s="250" t="s">
        <v>3472</v>
      </c>
      <c r="C14" s="431" t="s">
        <v>2521</v>
      </c>
      <c r="D14" s="253">
        <v>1479</v>
      </c>
      <c r="E14" s="253">
        <v>1476.6</v>
      </c>
      <c r="F14" s="253"/>
      <c r="G14" s="252">
        <f t="shared" si="0"/>
        <v>2.400000000000091</v>
      </c>
      <c r="H14" s="254"/>
    </row>
    <row r="15" spans="1:8" ht="18.75">
      <c r="A15" s="342"/>
      <c r="B15" s="250" t="s">
        <v>3532</v>
      </c>
      <c r="C15" s="431" t="s">
        <v>2522</v>
      </c>
      <c r="D15" s="253">
        <v>2121</v>
      </c>
      <c r="E15" s="253">
        <v>2118.6</v>
      </c>
      <c r="F15" s="253"/>
      <c r="G15" s="252">
        <f t="shared" si="0"/>
        <v>2.400000000000091</v>
      </c>
      <c r="H15" s="254"/>
    </row>
    <row r="16" spans="1:12" ht="18.75">
      <c r="A16" s="342"/>
      <c r="B16" s="250" t="s">
        <v>3483</v>
      </c>
      <c r="C16" s="431" t="s">
        <v>2523</v>
      </c>
      <c r="D16" s="253">
        <v>1265</v>
      </c>
      <c r="E16" s="253">
        <v>1262.75</v>
      </c>
      <c r="F16" s="253"/>
      <c r="G16" s="252">
        <f t="shared" si="0"/>
        <v>2.25</v>
      </c>
      <c r="H16" s="254"/>
      <c r="K16" s="300"/>
      <c r="L16" s="299"/>
    </row>
    <row r="17" spans="1:12" ht="18.75">
      <c r="A17" s="342"/>
      <c r="B17" s="250" t="s">
        <v>3532</v>
      </c>
      <c r="C17" s="402" t="s">
        <v>2524</v>
      </c>
      <c r="D17" s="258">
        <v>1479</v>
      </c>
      <c r="E17" s="258">
        <v>1476.5</v>
      </c>
      <c r="F17" s="295"/>
      <c r="G17" s="252">
        <f t="shared" si="0"/>
        <v>2.5</v>
      </c>
      <c r="H17" s="311"/>
      <c r="K17" s="300"/>
      <c r="L17" s="299"/>
    </row>
    <row r="18" spans="1:12" ht="18.75">
      <c r="A18" s="342"/>
      <c r="B18" s="250">
        <v>11</v>
      </c>
      <c r="C18" s="402" t="s">
        <v>2000</v>
      </c>
      <c r="D18" s="258">
        <v>1479</v>
      </c>
      <c r="E18" s="258"/>
      <c r="F18" s="295"/>
      <c r="G18" s="252">
        <f t="shared" si="0"/>
        <v>1479</v>
      </c>
      <c r="H18" s="311"/>
      <c r="K18" s="300"/>
      <c r="L18" s="299"/>
    </row>
    <row r="19" spans="1:12" ht="18.75">
      <c r="A19" s="342"/>
      <c r="B19" s="250" t="s">
        <v>3722</v>
      </c>
      <c r="C19" s="402" t="s">
        <v>2525</v>
      </c>
      <c r="D19" s="258">
        <v>1265</v>
      </c>
      <c r="E19" s="258">
        <v>1262.6</v>
      </c>
      <c r="F19" s="253"/>
      <c r="G19" s="252">
        <f t="shared" si="0"/>
        <v>2.400000000000091</v>
      </c>
      <c r="H19" s="254"/>
      <c r="K19" s="300"/>
      <c r="L19" s="299"/>
    </row>
    <row r="20" spans="1:12" ht="18.75">
      <c r="A20" s="342"/>
      <c r="B20" s="250" t="s">
        <v>3484</v>
      </c>
      <c r="C20" s="402" t="s">
        <v>2526</v>
      </c>
      <c r="D20" s="258">
        <v>1498</v>
      </c>
      <c r="E20" s="258">
        <v>1498</v>
      </c>
      <c r="F20" s="295"/>
      <c r="G20" s="252">
        <f t="shared" si="0"/>
        <v>0</v>
      </c>
      <c r="H20" s="311"/>
      <c r="K20" s="300"/>
      <c r="L20" s="299"/>
    </row>
    <row r="21" spans="1:12" ht="18.75">
      <c r="A21" s="342"/>
      <c r="B21" s="250" t="s">
        <v>3534</v>
      </c>
      <c r="C21" s="402" t="s">
        <v>2527</v>
      </c>
      <c r="D21" s="258">
        <v>1265</v>
      </c>
      <c r="E21" s="258">
        <v>1262.6</v>
      </c>
      <c r="F21" s="295"/>
      <c r="G21" s="252">
        <f t="shared" si="0"/>
        <v>2.400000000000091</v>
      </c>
      <c r="H21" s="311"/>
      <c r="K21" s="300"/>
      <c r="L21" s="299"/>
    </row>
    <row r="22" spans="1:12" ht="18.75">
      <c r="A22" s="342"/>
      <c r="B22" s="250" t="s">
        <v>3534</v>
      </c>
      <c r="C22" s="402" t="s">
        <v>406</v>
      </c>
      <c r="D22" s="258">
        <v>1498</v>
      </c>
      <c r="E22" s="258">
        <v>1498</v>
      </c>
      <c r="F22" s="295"/>
      <c r="G22" s="252">
        <f t="shared" si="0"/>
        <v>0</v>
      </c>
      <c r="H22" s="311"/>
      <c r="K22" s="300"/>
      <c r="L22" s="299"/>
    </row>
    <row r="23" spans="1:12" ht="18.75">
      <c r="A23" s="342"/>
      <c r="B23" s="250">
        <v>16</v>
      </c>
      <c r="C23" s="402" t="s">
        <v>2528</v>
      </c>
      <c r="D23" s="258">
        <v>2335</v>
      </c>
      <c r="E23" s="258"/>
      <c r="F23" s="295"/>
      <c r="G23" s="252">
        <f t="shared" si="0"/>
        <v>2335</v>
      </c>
      <c r="H23" s="311"/>
      <c r="K23" s="300"/>
      <c r="L23" s="299"/>
    </row>
    <row r="24" spans="1:12" ht="18.75">
      <c r="A24" s="342"/>
      <c r="B24" s="250" t="s">
        <v>3484</v>
      </c>
      <c r="C24" s="402" t="s">
        <v>2529</v>
      </c>
      <c r="D24" s="258">
        <v>1265</v>
      </c>
      <c r="E24" s="258">
        <v>1262.6</v>
      </c>
      <c r="F24" s="295"/>
      <c r="G24" s="252">
        <f t="shared" si="0"/>
        <v>2.400000000000091</v>
      </c>
      <c r="H24" s="311"/>
      <c r="K24" s="300"/>
      <c r="L24" s="299"/>
    </row>
    <row r="25" spans="1:12" ht="18.75">
      <c r="A25" s="342"/>
      <c r="B25" s="250">
        <v>0.1611</v>
      </c>
      <c r="C25" s="402" t="s">
        <v>2530</v>
      </c>
      <c r="D25" s="258">
        <v>1479</v>
      </c>
      <c r="E25" s="258">
        <v>1476.5</v>
      </c>
      <c r="F25" s="295"/>
      <c r="G25" s="252">
        <f t="shared" si="0"/>
        <v>2.5</v>
      </c>
      <c r="H25" s="311"/>
      <c r="K25" s="300"/>
      <c r="L25" s="299"/>
    </row>
    <row r="26" spans="1:12" ht="18.75">
      <c r="A26" s="342"/>
      <c r="B26" s="250" t="s">
        <v>3472</v>
      </c>
      <c r="C26" s="402" t="s">
        <v>2531</v>
      </c>
      <c r="D26" s="258">
        <v>2568</v>
      </c>
      <c r="E26" s="258">
        <v>2568</v>
      </c>
      <c r="F26" s="258"/>
      <c r="G26" s="252">
        <f t="shared" si="0"/>
        <v>0</v>
      </c>
      <c r="H26" s="311"/>
      <c r="K26" s="300"/>
      <c r="L26" s="299"/>
    </row>
    <row r="27" spans="1:12" ht="18.75">
      <c r="A27" s="342"/>
      <c r="B27" s="250" t="s">
        <v>3483</v>
      </c>
      <c r="C27" s="402" t="s">
        <v>2532</v>
      </c>
      <c r="D27" s="258">
        <v>1265</v>
      </c>
      <c r="E27" s="340">
        <v>631.3</v>
      </c>
      <c r="F27" s="295"/>
      <c r="G27" s="310">
        <f t="shared" si="0"/>
        <v>633.7</v>
      </c>
      <c r="H27" s="311"/>
      <c r="K27" s="300"/>
      <c r="L27" s="299"/>
    </row>
    <row r="28" spans="1:12" ht="18.75">
      <c r="A28" s="342"/>
      <c r="B28" s="250" t="s">
        <v>3483</v>
      </c>
      <c r="C28" s="402" t="s">
        <v>2533</v>
      </c>
      <c r="D28" s="258">
        <v>1498</v>
      </c>
      <c r="E28" s="258">
        <v>1498</v>
      </c>
      <c r="F28" s="295"/>
      <c r="G28" s="310">
        <f>D28-E28-F28</f>
        <v>0</v>
      </c>
      <c r="H28" s="311"/>
      <c r="K28" s="300"/>
      <c r="L28" s="299"/>
    </row>
    <row r="29" spans="1:12" ht="18.75">
      <c r="A29" s="342"/>
      <c r="B29" s="250" t="s">
        <v>3787</v>
      </c>
      <c r="C29" s="402" t="s">
        <v>2534</v>
      </c>
      <c r="D29" s="258">
        <v>3833</v>
      </c>
      <c r="E29" s="258">
        <v>1915.3</v>
      </c>
      <c r="F29" s="295"/>
      <c r="G29" s="310">
        <f aca="true" t="shared" si="1" ref="G29:G96">D29-E29-F29</f>
        <v>1917.7</v>
      </c>
      <c r="H29" s="311"/>
      <c r="K29" s="300"/>
      <c r="L29" s="299"/>
    </row>
    <row r="30" spans="1:12" ht="18.75">
      <c r="A30" s="342"/>
      <c r="B30" s="250" t="s">
        <v>3483</v>
      </c>
      <c r="C30" s="402" t="s">
        <v>2535</v>
      </c>
      <c r="D30" s="258">
        <v>1498</v>
      </c>
      <c r="E30" s="258">
        <v>1498</v>
      </c>
      <c r="F30" s="295"/>
      <c r="G30" s="310">
        <f t="shared" si="1"/>
        <v>0</v>
      </c>
      <c r="H30" s="311"/>
      <c r="K30" s="300"/>
      <c r="L30" s="299"/>
    </row>
    <row r="31" spans="1:12" ht="18.75">
      <c r="A31" s="342"/>
      <c r="B31" s="250" t="s">
        <v>3571</v>
      </c>
      <c r="C31" s="402" t="s">
        <v>1289</v>
      </c>
      <c r="D31" s="258">
        <v>3405</v>
      </c>
      <c r="E31" s="258">
        <v>1701</v>
      </c>
      <c r="F31" s="295"/>
      <c r="G31" s="310">
        <f t="shared" si="1"/>
        <v>1704</v>
      </c>
      <c r="H31" s="311"/>
      <c r="K31" s="300"/>
      <c r="L31" s="299"/>
    </row>
    <row r="32" spans="1:12" ht="18.75">
      <c r="A32" s="342"/>
      <c r="B32" s="250">
        <v>25</v>
      </c>
      <c r="C32" s="402" t="s">
        <v>2536</v>
      </c>
      <c r="D32" s="258">
        <v>1498</v>
      </c>
      <c r="E32" s="258"/>
      <c r="F32" s="295"/>
      <c r="G32" s="310">
        <f t="shared" si="1"/>
        <v>1498</v>
      </c>
      <c r="H32" s="311"/>
      <c r="K32" s="300"/>
      <c r="L32" s="299"/>
    </row>
    <row r="33" spans="1:12" ht="18.75">
      <c r="A33" s="342"/>
      <c r="B33" s="250" t="s">
        <v>3483</v>
      </c>
      <c r="C33" s="402" t="s">
        <v>2537</v>
      </c>
      <c r="D33" s="258">
        <v>1498</v>
      </c>
      <c r="E33" s="258">
        <v>749</v>
      </c>
      <c r="F33" s="295"/>
      <c r="G33" s="310">
        <f t="shared" si="1"/>
        <v>749</v>
      </c>
      <c r="H33" s="311"/>
      <c r="K33" s="300"/>
      <c r="L33" s="299"/>
    </row>
    <row r="34" spans="1:12" ht="18.75">
      <c r="A34" s="342"/>
      <c r="B34" s="250" t="s">
        <v>3474</v>
      </c>
      <c r="C34" s="402" t="s">
        <v>767</v>
      </c>
      <c r="D34" s="258">
        <v>1907</v>
      </c>
      <c r="E34" s="258">
        <f>952.3+952.3</f>
        <v>1904.6</v>
      </c>
      <c r="F34" s="295"/>
      <c r="G34" s="310">
        <f t="shared" si="1"/>
        <v>2.400000000000091</v>
      </c>
      <c r="H34" s="311"/>
      <c r="K34" s="300"/>
      <c r="L34" s="299"/>
    </row>
    <row r="35" spans="1:12" ht="18.75">
      <c r="A35" s="342"/>
      <c r="B35" s="250" t="s">
        <v>3484</v>
      </c>
      <c r="C35" s="402" t="s">
        <v>771</v>
      </c>
      <c r="D35" s="258">
        <v>1479</v>
      </c>
      <c r="E35" s="258">
        <v>732.95</v>
      </c>
      <c r="F35" s="295"/>
      <c r="G35" s="310">
        <f t="shared" si="1"/>
        <v>746.05</v>
      </c>
      <c r="H35" s="311"/>
      <c r="K35" s="300"/>
      <c r="L35" s="299"/>
    </row>
    <row r="36" spans="1:12" ht="18.75">
      <c r="A36" s="342"/>
      <c r="B36" s="250" t="s">
        <v>3534</v>
      </c>
      <c r="C36" s="402" t="s">
        <v>407</v>
      </c>
      <c r="D36" s="258">
        <v>1498</v>
      </c>
      <c r="E36" s="258">
        <v>1498</v>
      </c>
      <c r="F36" s="295"/>
      <c r="G36" s="310">
        <f t="shared" si="1"/>
        <v>0</v>
      </c>
      <c r="H36" s="311"/>
      <c r="K36" s="300"/>
      <c r="L36" s="299"/>
    </row>
    <row r="37" spans="1:12" ht="18.75">
      <c r="A37" s="342"/>
      <c r="B37" s="250" t="s">
        <v>3722</v>
      </c>
      <c r="C37" s="402" t="s">
        <v>774</v>
      </c>
      <c r="D37" s="258">
        <v>1479</v>
      </c>
      <c r="E37" s="258">
        <v>738.3</v>
      </c>
      <c r="F37" s="251"/>
      <c r="G37" s="310">
        <f t="shared" si="1"/>
        <v>740.7</v>
      </c>
      <c r="H37" s="311"/>
      <c r="K37" s="300"/>
      <c r="L37" s="299"/>
    </row>
    <row r="38" spans="1:12" ht="18.75">
      <c r="A38" s="342"/>
      <c r="B38" s="250" t="s">
        <v>3722</v>
      </c>
      <c r="C38" s="402" t="s">
        <v>2538</v>
      </c>
      <c r="D38" s="258">
        <v>1479</v>
      </c>
      <c r="E38" s="258">
        <v>1476.6</v>
      </c>
      <c r="F38" s="295"/>
      <c r="G38" s="310">
        <f t="shared" si="1"/>
        <v>2.400000000000091</v>
      </c>
      <c r="H38" s="311"/>
      <c r="K38" s="300"/>
      <c r="L38" s="299"/>
    </row>
    <row r="39" spans="1:12" ht="18.75">
      <c r="A39" s="342"/>
      <c r="B39" s="250">
        <v>32</v>
      </c>
      <c r="C39" s="402" t="s">
        <v>2539</v>
      </c>
      <c r="D39" s="258">
        <v>1479</v>
      </c>
      <c r="E39" s="340"/>
      <c r="F39" s="295"/>
      <c r="G39" s="310">
        <f t="shared" si="1"/>
        <v>1479</v>
      </c>
      <c r="H39" s="311"/>
      <c r="K39" s="300"/>
      <c r="L39" s="299"/>
    </row>
    <row r="40" spans="1:12" ht="18.75">
      <c r="A40" s="342"/>
      <c r="B40" s="250" t="s">
        <v>3532</v>
      </c>
      <c r="C40" s="402" t="s">
        <v>2540</v>
      </c>
      <c r="D40" s="258">
        <v>1693</v>
      </c>
      <c r="E40" s="340">
        <v>845.3</v>
      </c>
      <c r="F40" s="295"/>
      <c r="G40" s="310">
        <f t="shared" si="1"/>
        <v>847.7</v>
      </c>
      <c r="H40" s="311"/>
      <c r="K40" s="300"/>
      <c r="L40" s="299"/>
    </row>
    <row r="41" spans="1:12" ht="18.75">
      <c r="A41" s="342"/>
      <c r="B41" s="250" t="s">
        <v>3483</v>
      </c>
      <c r="C41" s="402" t="s">
        <v>409</v>
      </c>
      <c r="D41" s="258">
        <v>1265</v>
      </c>
      <c r="E41" s="258">
        <v>1262</v>
      </c>
      <c r="F41" s="295"/>
      <c r="G41" s="310">
        <f t="shared" si="1"/>
        <v>3</v>
      </c>
      <c r="H41" s="311"/>
      <c r="K41" s="300"/>
      <c r="L41" s="299"/>
    </row>
    <row r="42" spans="1:12" ht="18.75">
      <c r="A42" s="342"/>
      <c r="B42" s="250" t="s">
        <v>3534</v>
      </c>
      <c r="C42" s="402" t="s">
        <v>2541</v>
      </c>
      <c r="D42" s="258">
        <v>1693</v>
      </c>
      <c r="E42" s="258">
        <v>1690.6</v>
      </c>
      <c r="F42" s="295"/>
      <c r="G42" s="310">
        <f t="shared" si="1"/>
        <v>2.400000000000091</v>
      </c>
      <c r="H42" s="311"/>
      <c r="K42" s="300"/>
      <c r="L42" s="299"/>
    </row>
    <row r="43" spans="1:12" ht="18.75">
      <c r="A43" s="342"/>
      <c r="B43" s="250">
        <v>36</v>
      </c>
      <c r="C43" s="402" t="s">
        <v>2542</v>
      </c>
      <c r="D43" s="258">
        <v>1479</v>
      </c>
      <c r="E43" s="258"/>
      <c r="F43" s="295"/>
      <c r="G43" s="310">
        <f t="shared" si="1"/>
        <v>1479</v>
      </c>
      <c r="H43" s="311"/>
      <c r="K43" s="300"/>
      <c r="L43" s="299"/>
    </row>
    <row r="44" spans="1:12" ht="18.75">
      <c r="A44" s="342"/>
      <c r="B44" s="250" t="s">
        <v>3572</v>
      </c>
      <c r="C44" s="402" t="s">
        <v>2002</v>
      </c>
      <c r="D44" s="258">
        <v>1479</v>
      </c>
      <c r="E44" s="258">
        <v>1476.5</v>
      </c>
      <c r="F44" s="295"/>
      <c r="G44" s="310">
        <f t="shared" si="1"/>
        <v>2.5</v>
      </c>
      <c r="H44" s="311"/>
      <c r="K44" s="300"/>
      <c r="L44" s="299"/>
    </row>
    <row r="45" spans="1:12" ht="18.75">
      <c r="A45" s="342"/>
      <c r="B45" s="250">
        <v>38</v>
      </c>
      <c r="C45" s="402" t="s">
        <v>2047</v>
      </c>
      <c r="D45" s="258">
        <v>3210</v>
      </c>
      <c r="E45" s="258"/>
      <c r="F45" s="295"/>
      <c r="G45" s="310">
        <f t="shared" si="1"/>
        <v>3210</v>
      </c>
      <c r="H45" s="311"/>
      <c r="K45" s="300"/>
      <c r="L45" s="299"/>
    </row>
    <row r="46" spans="1:12" ht="18.75">
      <c r="A46" s="342"/>
      <c r="B46" s="250" t="s">
        <v>3484</v>
      </c>
      <c r="C46" s="402" t="s">
        <v>2543</v>
      </c>
      <c r="D46" s="258">
        <v>2354</v>
      </c>
      <c r="E46" s="258">
        <v>2354</v>
      </c>
      <c r="F46" s="295"/>
      <c r="G46" s="310">
        <f t="shared" si="1"/>
        <v>0</v>
      </c>
      <c r="H46" s="311"/>
      <c r="K46" s="300"/>
      <c r="L46" s="299"/>
    </row>
    <row r="47" spans="1:12" ht="18.75">
      <c r="A47" s="342"/>
      <c r="B47" s="250">
        <v>40</v>
      </c>
      <c r="C47" s="402" t="s">
        <v>2544</v>
      </c>
      <c r="D47" s="258"/>
      <c r="E47" s="258"/>
      <c r="F47" s="295"/>
      <c r="G47" s="310">
        <f t="shared" si="1"/>
        <v>0</v>
      </c>
      <c r="H47" s="311">
        <v>3744</v>
      </c>
      <c r="K47" s="300"/>
      <c r="L47" s="299"/>
    </row>
    <row r="48" spans="1:12" ht="18.75">
      <c r="A48" s="342"/>
      <c r="B48" s="250" t="s">
        <v>3534</v>
      </c>
      <c r="C48" s="402" t="s">
        <v>2545</v>
      </c>
      <c r="D48" s="258">
        <v>1296</v>
      </c>
      <c r="E48" s="258">
        <v>1284</v>
      </c>
      <c r="F48" s="295"/>
      <c r="G48" s="310">
        <f t="shared" si="1"/>
        <v>12</v>
      </c>
      <c r="H48" s="311"/>
      <c r="K48" s="300"/>
      <c r="L48" s="299"/>
    </row>
    <row r="49" spans="1:12" ht="18.75">
      <c r="A49" s="342"/>
      <c r="B49" s="250" t="s">
        <v>3534</v>
      </c>
      <c r="C49" s="402" t="s">
        <v>2546</v>
      </c>
      <c r="D49" s="258">
        <v>1479</v>
      </c>
      <c r="E49" s="258">
        <v>1476.6</v>
      </c>
      <c r="F49" s="295"/>
      <c r="G49" s="310">
        <f t="shared" si="1"/>
        <v>2.400000000000091</v>
      </c>
      <c r="H49" s="311"/>
      <c r="K49" s="300"/>
      <c r="L49" s="299"/>
    </row>
    <row r="50" spans="1:12" ht="18.75">
      <c r="A50" s="342"/>
      <c r="B50" s="250" t="s">
        <v>3484</v>
      </c>
      <c r="C50" s="402" t="s">
        <v>2547</v>
      </c>
      <c r="D50" s="258">
        <v>1693</v>
      </c>
      <c r="E50" s="258">
        <v>1690.6</v>
      </c>
      <c r="F50" s="295"/>
      <c r="G50" s="310">
        <f t="shared" si="1"/>
        <v>2.400000000000091</v>
      </c>
      <c r="H50" s="311"/>
      <c r="K50" s="300"/>
      <c r="L50" s="299"/>
    </row>
    <row r="51" spans="1:12" ht="18.75">
      <c r="A51" s="342"/>
      <c r="B51" s="250" t="s">
        <v>3572</v>
      </c>
      <c r="C51" s="402" t="s">
        <v>1612</v>
      </c>
      <c r="D51" s="258">
        <v>1265</v>
      </c>
      <c r="E51" s="258">
        <f>631.3+631.3</f>
        <v>1262.6</v>
      </c>
      <c r="F51" s="295"/>
      <c r="G51" s="310">
        <f t="shared" si="1"/>
        <v>2.400000000000091</v>
      </c>
      <c r="H51" s="311"/>
      <c r="K51" s="300"/>
      <c r="L51" s="299"/>
    </row>
    <row r="52" spans="1:12" ht="18.75">
      <c r="A52" s="342"/>
      <c r="B52" s="250" t="s">
        <v>3572</v>
      </c>
      <c r="C52" s="402" t="s">
        <v>2384</v>
      </c>
      <c r="D52" s="258">
        <v>1265</v>
      </c>
      <c r="E52" s="258">
        <v>1262.6</v>
      </c>
      <c r="F52" s="295"/>
      <c r="G52" s="310">
        <f t="shared" si="1"/>
        <v>2.400000000000091</v>
      </c>
      <c r="H52" s="311"/>
      <c r="K52" s="300"/>
      <c r="L52" s="299"/>
    </row>
    <row r="53" spans="1:12" ht="18.75">
      <c r="A53" s="342"/>
      <c r="B53" s="250" t="s">
        <v>3484</v>
      </c>
      <c r="C53" s="402" t="s">
        <v>776</v>
      </c>
      <c r="D53" s="258">
        <v>1479</v>
      </c>
      <c r="E53" s="258">
        <v>1476</v>
      </c>
      <c r="F53" s="295"/>
      <c r="G53" s="310">
        <f t="shared" si="1"/>
        <v>3</v>
      </c>
      <c r="H53" s="311"/>
      <c r="K53" s="300"/>
      <c r="L53" s="299"/>
    </row>
    <row r="54" spans="1:12" ht="18.75">
      <c r="A54" s="342"/>
      <c r="B54" s="250" t="s">
        <v>3484</v>
      </c>
      <c r="C54" s="402" t="s">
        <v>779</v>
      </c>
      <c r="D54" s="258">
        <v>1479</v>
      </c>
      <c r="E54" s="258">
        <v>1476.6</v>
      </c>
      <c r="F54" s="295"/>
      <c r="G54" s="310">
        <f t="shared" si="1"/>
        <v>2.400000000000091</v>
      </c>
      <c r="H54" s="311"/>
      <c r="K54" s="300"/>
      <c r="L54" s="299"/>
    </row>
    <row r="55" spans="1:12" ht="18.75">
      <c r="A55" s="342"/>
      <c r="B55" s="250" t="s">
        <v>3472</v>
      </c>
      <c r="C55" s="402" t="s">
        <v>777</v>
      </c>
      <c r="D55" s="258">
        <v>1479</v>
      </c>
      <c r="E55" s="258">
        <v>1476.6</v>
      </c>
      <c r="F55" s="295"/>
      <c r="G55" s="310">
        <f t="shared" si="1"/>
        <v>2.400000000000091</v>
      </c>
      <c r="H55" s="311"/>
      <c r="K55" s="300"/>
      <c r="L55" s="299"/>
    </row>
    <row r="56" spans="1:12" ht="18.75">
      <c r="A56" s="342"/>
      <c r="B56" s="250">
        <v>49</v>
      </c>
      <c r="C56" s="402" t="s">
        <v>2548</v>
      </c>
      <c r="D56" s="258">
        <v>1498</v>
      </c>
      <c r="E56" s="340"/>
      <c r="F56" s="295"/>
      <c r="G56" s="310">
        <f t="shared" si="1"/>
        <v>1498</v>
      </c>
      <c r="H56" s="311"/>
      <c r="K56" s="300"/>
      <c r="L56" s="299"/>
    </row>
    <row r="57" spans="1:12" ht="18.75">
      <c r="A57" s="342"/>
      <c r="B57" s="250" t="s">
        <v>3722</v>
      </c>
      <c r="C57" s="402" t="s">
        <v>2549</v>
      </c>
      <c r="D57" s="258">
        <v>1265</v>
      </c>
      <c r="E57" s="340">
        <v>1263</v>
      </c>
      <c r="F57" s="295"/>
      <c r="G57" s="310">
        <f t="shared" si="1"/>
        <v>2</v>
      </c>
      <c r="H57" s="311"/>
      <c r="K57" s="300"/>
      <c r="L57" s="299"/>
    </row>
    <row r="58" spans="1:12" ht="18.75">
      <c r="A58" s="342"/>
      <c r="B58" s="250" t="s">
        <v>3472</v>
      </c>
      <c r="C58" s="402" t="s">
        <v>2041</v>
      </c>
      <c r="D58" s="258">
        <v>1498</v>
      </c>
      <c r="E58" s="258">
        <v>1498</v>
      </c>
      <c r="F58" s="295"/>
      <c r="G58" s="310">
        <f t="shared" si="1"/>
        <v>0</v>
      </c>
      <c r="H58" s="311"/>
      <c r="K58" s="300"/>
      <c r="L58" s="299"/>
    </row>
    <row r="59" spans="1:12" ht="18.75">
      <c r="A59" s="342"/>
      <c r="B59" s="250">
        <v>52</v>
      </c>
      <c r="C59" s="402" t="s">
        <v>2042</v>
      </c>
      <c r="D59" s="258">
        <v>1926</v>
      </c>
      <c r="E59" s="340"/>
      <c r="F59" s="295"/>
      <c r="G59" s="310">
        <f t="shared" si="1"/>
        <v>1926</v>
      </c>
      <c r="H59" s="311"/>
      <c r="K59" s="300"/>
      <c r="L59" s="299"/>
    </row>
    <row r="60" spans="1:12" ht="18.75">
      <c r="A60" s="342"/>
      <c r="B60" s="250">
        <v>0.1704</v>
      </c>
      <c r="C60" s="402" t="s">
        <v>2043</v>
      </c>
      <c r="D60" s="258">
        <v>1479</v>
      </c>
      <c r="E60" s="340">
        <v>1476.6</v>
      </c>
      <c r="F60" s="295"/>
      <c r="G60" s="310">
        <f t="shared" si="1"/>
        <v>2.400000000000091</v>
      </c>
      <c r="H60" s="311"/>
      <c r="K60" s="300"/>
      <c r="L60" s="299"/>
    </row>
    <row r="61" spans="1:12" ht="18.75">
      <c r="A61" s="342"/>
      <c r="B61" s="250" t="s">
        <v>3572</v>
      </c>
      <c r="C61" s="402" t="s">
        <v>2044</v>
      </c>
      <c r="D61" s="258">
        <v>1265</v>
      </c>
      <c r="E61" s="340">
        <v>1262.5</v>
      </c>
      <c r="F61" s="295"/>
      <c r="G61" s="310">
        <f t="shared" si="1"/>
        <v>2.5</v>
      </c>
      <c r="H61" s="311"/>
      <c r="K61" s="300"/>
      <c r="L61" s="299"/>
    </row>
    <row r="62" spans="1:12" ht="18.75">
      <c r="A62" s="342"/>
      <c r="B62" s="250">
        <v>55</v>
      </c>
      <c r="C62" s="402" t="s">
        <v>2550</v>
      </c>
      <c r="D62" s="258">
        <v>1479</v>
      </c>
      <c r="E62" s="340"/>
      <c r="F62" s="295"/>
      <c r="G62" s="310">
        <f t="shared" si="1"/>
        <v>1479</v>
      </c>
      <c r="H62" s="311"/>
      <c r="K62" s="300"/>
      <c r="L62" s="299"/>
    </row>
    <row r="63" spans="1:12" ht="18.75">
      <c r="A63" s="342"/>
      <c r="B63" s="250">
        <v>56</v>
      </c>
      <c r="C63" s="402" t="s">
        <v>411</v>
      </c>
      <c r="D63" s="258">
        <v>1479</v>
      </c>
      <c r="E63" s="340"/>
      <c r="F63" s="295"/>
      <c r="G63" s="310">
        <f t="shared" si="1"/>
        <v>1479</v>
      </c>
      <c r="H63" s="311"/>
      <c r="K63" s="300"/>
      <c r="L63" s="299"/>
    </row>
    <row r="64" spans="1:12" ht="18.75">
      <c r="A64" s="342"/>
      <c r="B64" s="250" t="s">
        <v>3572</v>
      </c>
      <c r="C64" s="402" t="s">
        <v>2551</v>
      </c>
      <c r="D64" s="258">
        <v>1479</v>
      </c>
      <c r="E64" s="340">
        <v>1476.5</v>
      </c>
      <c r="F64" s="295"/>
      <c r="G64" s="310">
        <f t="shared" si="1"/>
        <v>2.5</v>
      </c>
      <c r="H64" s="311"/>
      <c r="K64" s="300"/>
      <c r="L64" s="299"/>
    </row>
    <row r="65" spans="1:12" ht="18.75">
      <c r="A65" s="342"/>
      <c r="B65" s="250" t="s">
        <v>3534</v>
      </c>
      <c r="C65" s="402" t="s">
        <v>412</v>
      </c>
      <c r="D65" s="258">
        <v>3210</v>
      </c>
      <c r="E65" s="258">
        <v>3210</v>
      </c>
      <c r="F65" s="295"/>
      <c r="G65" s="310">
        <f t="shared" si="1"/>
        <v>0</v>
      </c>
      <c r="H65" s="311"/>
      <c r="K65" s="300"/>
      <c r="L65" s="299"/>
    </row>
    <row r="66" spans="1:12" ht="18.75">
      <c r="A66" s="342"/>
      <c r="B66" s="250">
        <v>59</v>
      </c>
      <c r="C66" s="402" t="s">
        <v>2552</v>
      </c>
      <c r="D66" s="258">
        <v>1498</v>
      </c>
      <c r="E66" s="340"/>
      <c r="F66" s="295"/>
      <c r="G66" s="310">
        <f t="shared" si="1"/>
        <v>1498</v>
      </c>
      <c r="H66" s="311"/>
      <c r="K66" s="300"/>
      <c r="L66" s="299"/>
    </row>
    <row r="67" spans="1:12" ht="18.75">
      <c r="A67" s="342"/>
      <c r="B67" s="250">
        <v>0.1612</v>
      </c>
      <c r="C67" s="402" t="s">
        <v>2553</v>
      </c>
      <c r="D67" s="258">
        <v>1479</v>
      </c>
      <c r="E67" s="340">
        <v>1476.6</v>
      </c>
      <c r="F67" s="295"/>
      <c r="G67" s="310">
        <f t="shared" si="1"/>
        <v>2.400000000000091</v>
      </c>
      <c r="H67" s="311"/>
      <c r="K67" s="300"/>
      <c r="L67" s="299"/>
    </row>
    <row r="68" spans="1:12" ht="18.75">
      <c r="A68" s="342"/>
      <c r="B68" s="250">
        <v>61</v>
      </c>
      <c r="C68" s="402" t="s">
        <v>414</v>
      </c>
      <c r="D68" s="258">
        <v>1265</v>
      </c>
      <c r="E68" s="340">
        <v>1262.5</v>
      </c>
      <c r="F68" s="295"/>
      <c r="G68" s="310">
        <f t="shared" si="1"/>
        <v>2.5</v>
      </c>
      <c r="H68" s="311"/>
      <c r="K68" s="300"/>
      <c r="L68" s="299"/>
    </row>
    <row r="69" spans="1:12" ht="18.75">
      <c r="A69" s="342"/>
      <c r="B69" s="250">
        <v>62</v>
      </c>
      <c r="C69" s="402" t="s">
        <v>2554</v>
      </c>
      <c r="D69" s="258">
        <v>1479</v>
      </c>
      <c r="E69" s="340"/>
      <c r="F69" s="295"/>
      <c r="G69" s="310">
        <f t="shared" si="1"/>
        <v>1479</v>
      </c>
      <c r="H69" s="311"/>
      <c r="K69" s="300"/>
      <c r="L69" s="299"/>
    </row>
    <row r="70" spans="1:12" ht="18.75">
      <c r="A70" s="342"/>
      <c r="B70" s="250">
        <v>63</v>
      </c>
      <c r="C70" s="402" t="s">
        <v>2555</v>
      </c>
      <c r="D70" s="258">
        <v>1479</v>
      </c>
      <c r="E70" s="340"/>
      <c r="F70" s="295"/>
      <c r="G70" s="310">
        <f t="shared" si="1"/>
        <v>1479</v>
      </c>
      <c r="H70" s="311"/>
      <c r="K70" s="300"/>
      <c r="L70" s="299"/>
    </row>
    <row r="71" spans="1:12" ht="18.75">
      <c r="A71" s="342"/>
      <c r="B71" s="250">
        <v>64</v>
      </c>
      <c r="C71" s="402" t="s">
        <v>2556</v>
      </c>
      <c r="D71" s="258">
        <v>1265</v>
      </c>
      <c r="E71" s="340"/>
      <c r="F71" s="295"/>
      <c r="G71" s="310">
        <f t="shared" si="1"/>
        <v>1265</v>
      </c>
      <c r="H71" s="311"/>
      <c r="K71" s="300"/>
      <c r="L71" s="299"/>
    </row>
    <row r="72" spans="1:12" ht="18.75">
      <c r="A72" s="342"/>
      <c r="B72" s="250">
        <v>65</v>
      </c>
      <c r="C72" s="402" t="s">
        <v>2557</v>
      </c>
      <c r="D72" s="258">
        <v>1265</v>
      </c>
      <c r="E72" s="340"/>
      <c r="F72" s="295"/>
      <c r="G72" s="310">
        <f t="shared" si="1"/>
        <v>1265</v>
      </c>
      <c r="H72" s="311"/>
      <c r="K72" s="300"/>
      <c r="L72" s="299"/>
    </row>
    <row r="73" spans="1:12" ht="18.75">
      <c r="A73" s="342"/>
      <c r="B73" s="250">
        <v>66</v>
      </c>
      <c r="C73" s="402" t="s">
        <v>3231</v>
      </c>
      <c r="D73" s="258"/>
      <c r="E73" s="340"/>
      <c r="F73" s="295"/>
      <c r="G73" s="310"/>
      <c r="H73" s="311">
        <v>9234</v>
      </c>
      <c r="K73" s="300"/>
      <c r="L73" s="299"/>
    </row>
    <row r="74" spans="1:12" ht="18.75">
      <c r="A74" s="342"/>
      <c r="B74" s="250" t="s">
        <v>3623</v>
      </c>
      <c r="C74" s="402" t="s">
        <v>2558</v>
      </c>
      <c r="D74" s="258">
        <v>1498</v>
      </c>
      <c r="E74" s="258">
        <v>1498</v>
      </c>
      <c r="F74" s="295"/>
      <c r="G74" s="310">
        <f t="shared" si="1"/>
        <v>0</v>
      </c>
      <c r="H74" s="311"/>
      <c r="K74" s="300"/>
      <c r="L74" s="299"/>
    </row>
    <row r="75" spans="1:12" ht="18.75">
      <c r="A75" s="342"/>
      <c r="B75" s="250">
        <v>68</v>
      </c>
      <c r="C75" s="402" t="s">
        <v>2559</v>
      </c>
      <c r="D75" s="258">
        <v>1479</v>
      </c>
      <c r="E75" s="340"/>
      <c r="F75" s="295"/>
      <c r="G75" s="310">
        <f t="shared" si="1"/>
        <v>1479</v>
      </c>
      <c r="H75" s="311"/>
      <c r="K75" s="300"/>
      <c r="L75" s="299"/>
    </row>
    <row r="76" spans="1:12" ht="18.75">
      <c r="A76" s="342"/>
      <c r="B76" s="250" t="s">
        <v>3532</v>
      </c>
      <c r="C76" s="402" t="s">
        <v>2560</v>
      </c>
      <c r="D76" s="258">
        <v>1498</v>
      </c>
      <c r="E76" s="258">
        <v>1498</v>
      </c>
      <c r="F76" s="295"/>
      <c r="G76" s="310">
        <f t="shared" si="1"/>
        <v>0</v>
      </c>
      <c r="H76" s="311"/>
      <c r="K76" s="300"/>
      <c r="L76" s="299"/>
    </row>
    <row r="77" spans="1:12" ht="18.75">
      <c r="A77" s="342"/>
      <c r="B77" s="250">
        <v>70</v>
      </c>
      <c r="C77" s="402" t="s">
        <v>2561</v>
      </c>
      <c r="D77" s="258">
        <v>1479</v>
      </c>
      <c r="E77" s="340"/>
      <c r="F77" s="295"/>
      <c r="G77" s="310">
        <f t="shared" si="1"/>
        <v>1479</v>
      </c>
      <c r="H77" s="311"/>
      <c r="K77" s="300"/>
      <c r="L77" s="299"/>
    </row>
    <row r="78" spans="1:12" ht="18.75">
      <c r="A78" s="342"/>
      <c r="B78" s="250">
        <v>71</v>
      </c>
      <c r="C78" s="402" t="s">
        <v>415</v>
      </c>
      <c r="D78" s="258">
        <v>1712</v>
      </c>
      <c r="E78" s="340"/>
      <c r="F78" s="295"/>
      <c r="G78" s="310">
        <f t="shared" si="1"/>
        <v>1712</v>
      </c>
      <c r="H78" s="311"/>
      <c r="K78" s="300"/>
      <c r="L78" s="299"/>
    </row>
    <row r="79" spans="1:12" ht="18.75">
      <c r="A79" s="342"/>
      <c r="B79" s="250">
        <v>72</v>
      </c>
      <c r="C79" s="402" t="s">
        <v>2562</v>
      </c>
      <c r="D79" s="258">
        <v>1479</v>
      </c>
      <c r="E79" s="340"/>
      <c r="F79" s="295"/>
      <c r="G79" s="310">
        <f t="shared" si="1"/>
        <v>1479</v>
      </c>
      <c r="H79" s="311"/>
      <c r="K79" s="300"/>
      <c r="L79" s="299"/>
    </row>
    <row r="80" spans="1:12" ht="18.75">
      <c r="A80" s="342"/>
      <c r="B80" s="250" t="s">
        <v>3534</v>
      </c>
      <c r="C80" s="402" t="s">
        <v>2563</v>
      </c>
      <c r="D80" s="258">
        <v>1498</v>
      </c>
      <c r="E80" s="258">
        <v>1498</v>
      </c>
      <c r="F80" s="295"/>
      <c r="G80" s="310">
        <f t="shared" si="1"/>
        <v>0</v>
      </c>
      <c r="H80" s="311"/>
      <c r="K80" s="300"/>
      <c r="L80" s="299"/>
    </row>
    <row r="81" spans="1:12" ht="18.75">
      <c r="A81" s="342"/>
      <c r="B81" s="250" t="s">
        <v>3787</v>
      </c>
      <c r="C81" s="402" t="s">
        <v>417</v>
      </c>
      <c r="D81" s="258">
        <v>1000</v>
      </c>
      <c r="E81" s="340">
        <v>1000</v>
      </c>
      <c r="F81" s="295"/>
      <c r="G81" s="310">
        <f t="shared" si="1"/>
        <v>0</v>
      </c>
      <c r="H81" s="311"/>
      <c r="K81" s="300"/>
      <c r="L81" s="299"/>
    </row>
    <row r="82" spans="1:12" ht="18.75">
      <c r="A82" s="342"/>
      <c r="B82" s="250">
        <v>75</v>
      </c>
      <c r="C82" s="402" t="s">
        <v>2564</v>
      </c>
      <c r="D82" s="258">
        <v>1265</v>
      </c>
      <c r="E82" s="340"/>
      <c r="F82" s="295"/>
      <c r="G82" s="310">
        <f t="shared" si="1"/>
        <v>1265</v>
      </c>
      <c r="H82" s="311"/>
      <c r="K82" s="300"/>
      <c r="L82" s="299"/>
    </row>
    <row r="83" spans="1:12" ht="18.75">
      <c r="A83" s="342"/>
      <c r="B83" s="250">
        <v>76</v>
      </c>
      <c r="C83" s="402" t="s">
        <v>2565</v>
      </c>
      <c r="D83" s="258">
        <v>1479</v>
      </c>
      <c r="E83" s="340"/>
      <c r="F83" s="295"/>
      <c r="G83" s="310">
        <f t="shared" si="1"/>
        <v>1479</v>
      </c>
      <c r="H83" s="311"/>
      <c r="K83" s="300"/>
      <c r="L83" s="299"/>
    </row>
    <row r="84" spans="1:12" ht="18.75">
      <c r="A84" s="342"/>
      <c r="B84" s="250">
        <v>77</v>
      </c>
      <c r="C84" s="402" t="s">
        <v>419</v>
      </c>
      <c r="D84" s="258">
        <v>1265</v>
      </c>
      <c r="E84" s="340"/>
      <c r="F84" s="295"/>
      <c r="G84" s="310">
        <f t="shared" si="1"/>
        <v>1265</v>
      </c>
      <c r="H84" s="311"/>
      <c r="K84" s="300"/>
      <c r="L84" s="299"/>
    </row>
    <row r="85" spans="1:12" ht="18.75">
      <c r="A85" s="342"/>
      <c r="B85" s="250">
        <v>78</v>
      </c>
      <c r="C85" s="402" t="s">
        <v>2566</v>
      </c>
      <c r="D85" s="258">
        <v>1498</v>
      </c>
      <c r="E85" s="340"/>
      <c r="F85" s="295"/>
      <c r="G85" s="310">
        <f t="shared" si="1"/>
        <v>1498</v>
      </c>
      <c r="H85" s="311"/>
      <c r="K85" s="300"/>
      <c r="L85" s="299"/>
    </row>
    <row r="86" spans="1:12" ht="18.75">
      <c r="A86" s="342"/>
      <c r="B86" s="250" t="s">
        <v>3474</v>
      </c>
      <c r="C86" s="402" t="s">
        <v>2567</v>
      </c>
      <c r="D86" s="258">
        <v>1284</v>
      </c>
      <c r="E86" s="340">
        <v>1284</v>
      </c>
      <c r="F86" s="295"/>
      <c r="G86" s="310">
        <f t="shared" si="1"/>
        <v>0</v>
      </c>
      <c r="H86" s="311"/>
      <c r="K86" s="300"/>
      <c r="L86" s="299"/>
    </row>
    <row r="87" spans="1:12" ht="18.75">
      <c r="A87" s="342"/>
      <c r="B87" s="250" t="s">
        <v>3483</v>
      </c>
      <c r="C87" s="402" t="s">
        <v>2568</v>
      </c>
      <c r="D87" s="258">
        <v>1265</v>
      </c>
      <c r="E87" s="340">
        <v>1262.6</v>
      </c>
      <c r="F87" s="295"/>
      <c r="G87" s="310">
        <f t="shared" si="1"/>
        <v>2.400000000000091</v>
      </c>
      <c r="H87" s="311"/>
      <c r="K87" s="300"/>
      <c r="L87" s="299"/>
    </row>
    <row r="88" spans="1:12" ht="18.75">
      <c r="A88" s="342"/>
      <c r="B88" s="250" t="s">
        <v>3532</v>
      </c>
      <c r="C88" s="402" t="s">
        <v>2004</v>
      </c>
      <c r="D88" s="258">
        <v>1265</v>
      </c>
      <c r="E88" s="340">
        <v>1262.6</v>
      </c>
      <c r="F88" s="295"/>
      <c r="G88" s="310">
        <f t="shared" si="1"/>
        <v>2.400000000000091</v>
      </c>
      <c r="H88" s="311"/>
      <c r="K88" s="300"/>
      <c r="L88" s="299"/>
    </row>
    <row r="89" spans="1:12" ht="18.75">
      <c r="A89" s="342"/>
      <c r="B89" s="250">
        <v>82</v>
      </c>
      <c r="C89" s="402" t="s">
        <v>420</v>
      </c>
      <c r="D89" s="258">
        <v>1801</v>
      </c>
      <c r="E89" s="340">
        <v>1282</v>
      </c>
      <c r="F89" s="295"/>
      <c r="G89" s="310">
        <f t="shared" si="1"/>
        <v>519</v>
      </c>
      <c r="H89" s="311"/>
      <c r="K89" s="300"/>
      <c r="L89" s="299"/>
    </row>
    <row r="90" spans="1:12" ht="18.75">
      <c r="A90" s="342"/>
      <c r="B90" s="250">
        <v>83</v>
      </c>
      <c r="C90" s="402" t="s">
        <v>2006</v>
      </c>
      <c r="D90" s="258">
        <v>1498</v>
      </c>
      <c r="E90" s="340"/>
      <c r="F90" s="295"/>
      <c r="G90" s="310">
        <f t="shared" si="1"/>
        <v>1498</v>
      </c>
      <c r="H90" s="311"/>
      <c r="K90" s="300"/>
      <c r="L90" s="299"/>
    </row>
    <row r="91" spans="1:12" ht="18.75">
      <c r="A91" s="342"/>
      <c r="B91" s="250" t="s">
        <v>3623</v>
      </c>
      <c r="C91" s="402" t="s">
        <v>421</v>
      </c>
      <c r="D91" s="258">
        <v>1498</v>
      </c>
      <c r="E91" s="258">
        <v>1498</v>
      </c>
      <c r="F91" s="295"/>
      <c r="G91" s="310">
        <f t="shared" si="1"/>
        <v>0</v>
      </c>
      <c r="H91" s="311"/>
      <c r="K91" s="300"/>
      <c r="L91" s="299"/>
    </row>
    <row r="92" spans="1:12" ht="18.75">
      <c r="A92" s="342"/>
      <c r="B92" s="250" t="s">
        <v>3787</v>
      </c>
      <c r="C92" s="402" t="s">
        <v>422</v>
      </c>
      <c r="D92" s="258">
        <v>1498</v>
      </c>
      <c r="E92" s="258">
        <v>1498</v>
      </c>
      <c r="F92" s="295"/>
      <c r="G92" s="310">
        <f t="shared" si="1"/>
        <v>0</v>
      </c>
      <c r="H92" s="311"/>
      <c r="K92" s="300"/>
      <c r="L92" s="299"/>
    </row>
    <row r="93" spans="1:12" ht="18.75">
      <c r="A93" s="342"/>
      <c r="B93" s="250" t="s">
        <v>3484</v>
      </c>
      <c r="C93" s="402" t="s">
        <v>2569</v>
      </c>
      <c r="D93" s="258">
        <v>2798</v>
      </c>
      <c r="E93" s="340">
        <v>2739.2</v>
      </c>
      <c r="F93" s="295"/>
      <c r="G93" s="310">
        <f t="shared" si="1"/>
        <v>58.80000000000018</v>
      </c>
      <c r="H93" s="311"/>
      <c r="K93" s="300"/>
      <c r="L93" s="299"/>
    </row>
    <row r="94" spans="1:12" ht="18.75">
      <c r="A94" s="342"/>
      <c r="B94" s="250" t="s">
        <v>3532</v>
      </c>
      <c r="C94" s="402" t="s">
        <v>2011</v>
      </c>
      <c r="D94" s="258">
        <v>1265</v>
      </c>
      <c r="E94" s="340">
        <v>1262.6</v>
      </c>
      <c r="F94" s="295"/>
      <c r="G94" s="310">
        <f t="shared" si="1"/>
        <v>2.400000000000091</v>
      </c>
      <c r="H94" s="311"/>
      <c r="K94" s="300"/>
      <c r="L94" s="299"/>
    </row>
    <row r="95" spans="1:12" ht="18.75">
      <c r="A95" s="342"/>
      <c r="B95" s="250">
        <v>88</v>
      </c>
      <c r="C95" s="402" t="s">
        <v>2014</v>
      </c>
      <c r="D95" s="258">
        <v>1479</v>
      </c>
      <c r="E95" s="340"/>
      <c r="F95" s="295"/>
      <c r="G95" s="310">
        <f t="shared" si="1"/>
        <v>1479</v>
      </c>
      <c r="H95" s="311"/>
      <c r="K95" s="300"/>
      <c r="L95" s="299"/>
    </row>
    <row r="96" spans="1:12" ht="18.75">
      <c r="A96" s="342"/>
      <c r="B96" s="250">
        <v>89</v>
      </c>
      <c r="C96" s="402" t="s">
        <v>2015</v>
      </c>
      <c r="D96" s="258">
        <v>1479</v>
      </c>
      <c r="E96" s="340"/>
      <c r="F96" s="295"/>
      <c r="G96" s="310">
        <f t="shared" si="1"/>
        <v>1479</v>
      </c>
      <c r="H96" s="311"/>
      <c r="K96" s="300"/>
      <c r="L96" s="299"/>
    </row>
    <row r="97" spans="1:12" ht="18.75">
      <c r="A97" s="342"/>
      <c r="B97" s="250">
        <v>90</v>
      </c>
      <c r="C97" s="402" t="s">
        <v>2016</v>
      </c>
      <c r="D97" s="258">
        <v>1479</v>
      </c>
      <c r="E97" s="340"/>
      <c r="F97" s="295"/>
      <c r="G97" s="310">
        <f aca="true" t="shared" si="2" ref="G97:G142">D97-E97-F97</f>
        <v>1479</v>
      </c>
      <c r="H97" s="311"/>
      <c r="K97" s="300"/>
      <c r="L97" s="299"/>
    </row>
    <row r="98" spans="1:12" ht="18.75">
      <c r="A98" s="342"/>
      <c r="B98" s="250">
        <v>91</v>
      </c>
      <c r="C98" s="402" t="s">
        <v>423</v>
      </c>
      <c r="D98" s="258">
        <v>1479</v>
      </c>
      <c r="E98" s="340"/>
      <c r="F98" s="295"/>
      <c r="G98" s="310">
        <f t="shared" si="2"/>
        <v>1479</v>
      </c>
      <c r="H98" s="311"/>
      <c r="K98" s="300"/>
      <c r="L98" s="299"/>
    </row>
    <row r="99" spans="1:12" ht="18.75">
      <c r="A99" s="342"/>
      <c r="B99" s="250" t="s">
        <v>3474</v>
      </c>
      <c r="C99" s="402" t="s">
        <v>2570</v>
      </c>
      <c r="D99" s="258">
        <v>1498</v>
      </c>
      <c r="E99" s="258">
        <v>1498</v>
      </c>
      <c r="F99" s="295"/>
      <c r="G99" s="310">
        <f t="shared" si="2"/>
        <v>0</v>
      </c>
      <c r="H99" s="311"/>
      <c r="K99" s="300"/>
      <c r="L99" s="299"/>
    </row>
    <row r="100" spans="1:12" ht="18.75">
      <c r="A100" s="342"/>
      <c r="B100" s="250" t="s">
        <v>3474</v>
      </c>
      <c r="C100" s="402" t="s">
        <v>2018</v>
      </c>
      <c r="D100" s="258">
        <v>1265</v>
      </c>
      <c r="E100" s="340">
        <v>1262</v>
      </c>
      <c r="F100" s="295"/>
      <c r="G100" s="310">
        <f t="shared" si="2"/>
        <v>3</v>
      </c>
      <c r="H100" s="311"/>
      <c r="K100" s="300"/>
      <c r="L100" s="299"/>
    </row>
    <row r="101" spans="1:12" ht="18.75">
      <c r="A101" s="342"/>
      <c r="B101" s="250" t="s">
        <v>3532</v>
      </c>
      <c r="C101" s="402" t="s">
        <v>2019</v>
      </c>
      <c r="D101" s="258">
        <v>1265</v>
      </c>
      <c r="E101" s="340">
        <v>1262.75</v>
      </c>
      <c r="F101" s="295"/>
      <c r="G101" s="310">
        <f t="shared" si="2"/>
        <v>2.25</v>
      </c>
      <c r="H101" s="311"/>
      <c r="K101" s="300"/>
      <c r="L101" s="299"/>
    </row>
    <row r="102" spans="1:12" ht="18.75">
      <c r="A102" s="342"/>
      <c r="B102" s="250" t="s">
        <v>3534</v>
      </c>
      <c r="C102" s="402" t="s">
        <v>2571</v>
      </c>
      <c r="D102" s="258">
        <v>1498</v>
      </c>
      <c r="E102" s="340">
        <v>749</v>
      </c>
      <c r="F102" s="295"/>
      <c r="G102" s="310">
        <f t="shared" si="2"/>
        <v>749</v>
      </c>
      <c r="H102" s="311"/>
      <c r="K102" s="300"/>
      <c r="L102" s="299"/>
    </row>
    <row r="103" spans="1:12" ht="18.75">
      <c r="A103" s="342"/>
      <c r="B103" s="250" t="s">
        <v>3474</v>
      </c>
      <c r="C103" s="402" t="s">
        <v>2020</v>
      </c>
      <c r="D103" s="258">
        <v>1265</v>
      </c>
      <c r="E103" s="340">
        <v>1261</v>
      </c>
      <c r="F103" s="295"/>
      <c r="G103" s="310">
        <f t="shared" si="2"/>
        <v>4</v>
      </c>
      <c r="H103" s="311"/>
      <c r="K103" s="300"/>
      <c r="L103" s="299"/>
    </row>
    <row r="104" spans="1:12" ht="18.75">
      <c r="A104" s="342"/>
      <c r="B104" s="250">
        <v>97</v>
      </c>
      <c r="C104" s="402" t="s">
        <v>2021</v>
      </c>
      <c r="D104" s="258">
        <v>1498</v>
      </c>
      <c r="E104" s="340">
        <v>749</v>
      </c>
      <c r="F104" s="295"/>
      <c r="G104" s="310">
        <f t="shared" si="2"/>
        <v>749</v>
      </c>
      <c r="H104" s="311"/>
      <c r="K104" s="300"/>
      <c r="L104" s="299"/>
    </row>
    <row r="105" spans="1:12" ht="18.75">
      <c r="A105" s="342"/>
      <c r="B105" s="250" t="s">
        <v>3787</v>
      </c>
      <c r="C105" s="402" t="s">
        <v>2572</v>
      </c>
      <c r="D105" s="258">
        <v>1265</v>
      </c>
      <c r="E105" s="340">
        <v>1262.6</v>
      </c>
      <c r="F105" s="295"/>
      <c r="G105" s="310">
        <f t="shared" si="2"/>
        <v>2.400000000000091</v>
      </c>
      <c r="H105" s="311"/>
      <c r="K105" s="300"/>
      <c r="L105" s="299"/>
    </row>
    <row r="106" spans="1:12" ht="18.75">
      <c r="A106" s="342"/>
      <c r="B106" s="250" t="s">
        <v>3722</v>
      </c>
      <c r="C106" s="402" t="s">
        <v>2022</v>
      </c>
      <c r="D106" s="258">
        <v>1569</v>
      </c>
      <c r="E106" s="340">
        <v>738.3</v>
      </c>
      <c r="F106" s="295"/>
      <c r="G106" s="310">
        <f t="shared" si="2"/>
        <v>830.7</v>
      </c>
      <c r="H106" s="311"/>
      <c r="K106" s="300"/>
      <c r="L106" s="299"/>
    </row>
    <row r="107" spans="1:12" ht="18.75">
      <c r="A107" s="342"/>
      <c r="B107" s="250">
        <v>100</v>
      </c>
      <c r="C107" s="402" t="s">
        <v>2023</v>
      </c>
      <c r="D107" s="258">
        <v>1284</v>
      </c>
      <c r="E107" s="340"/>
      <c r="F107" s="295"/>
      <c r="G107" s="310">
        <f t="shared" si="2"/>
        <v>1284</v>
      </c>
      <c r="H107" s="311"/>
      <c r="K107" s="300"/>
      <c r="L107" s="299"/>
    </row>
    <row r="108" spans="1:12" ht="18.75">
      <c r="A108" s="342"/>
      <c r="B108" s="250" t="s">
        <v>3571</v>
      </c>
      <c r="C108" s="402" t="s">
        <v>2573</v>
      </c>
      <c r="D108" s="258">
        <v>1498</v>
      </c>
      <c r="E108" s="258">
        <v>1498</v>
      </c>
      <c r="F108" s="295"/>
      <c r="G108" s="310">
        <f t="shared" si="2"/>
        <v>0</v>
      </c>
      <c r="H108" s="311"/>
      <c r="K108" s="300"/>
      <c r="L108" s="299"/>
    </row>
    <row r="109" spans="1:12" ht="18.75">
      <c r="A109" s="342"/>
      <c r="B109" s="250">
        <v>102</v>
      </c>
      <c r="C109" s="402" t="s">
        <v>2574</v>
      </c>
      <c r="D109" s="258">
        <v>1265</v>
      </c>
      <c r="E109" s="340"/>
      <c r="F109" s="295"/>
      <c r="G109" s="310">
        <f t="shared" si="2"/>
        <v>1265</v>
      </c>
      <c r="H109" s="311"/>
      <c r="K109" s="300"/>
      <c r="L109" s="299"/>
    </row>
    <row r="110" spans="1:12" ht="18.75">
      <c r="A110" s="342"/>
      <c r="B110" s="250">
        <v>0.182</v>
      </c>
      <c r="C110" s="402" t="s">
        <v>2025</v>
      </c>
      <c r="D110" s="258">
        <v>1498</v>
      </c>
      <c r="E110" s="258">
        <v>1498</v>
      </c>
      <c r="F110" s="295"/>
      <c r="G110" s="310">
        <f t="shared" si="2"/>
        <v>0</v>
      </c>
      <c r="H110" s="311"/>
      <c r="K110" s="300"/>
      <c r="L110" s="299"/>
    </row>
    <row r="111" spans="1:12" ht="18.75">
      <c r="A111" s="342"/>
      <c r="B111" s="250" t="s">
        <v>3472</v>
      </c>
      <c r="C111" s="402" t="s">
        <v>2026</v>
      </c>
      <c r="D111" s="258">
        <v>1479</v>
      </c>
      <c r="E111" s="340">
        <v>1476.6</v>
      </c>
      <c r="F111" s="295"/>
      <c r="G111" s="310">
        <f t="shared" si="2"/>
        <v>2.400000000000091</v>
      </c>
      <c r="H111" s="311"/>
      <c r="K111" s="300"/>
      <c r="L111" s="299"/>
    </row>
    <row r="112" spans="1:12" ht="18.75">
      <c r="A112" s="342"/>
      <c r="B112" s="250">
        <v>105</v>
      </c>
      <c r="C112" s="402" t="s">
        <v>2027</v>
      </c>
      <c r="D112" s="258">
        <v>2996</v>
      </c>
      <c r="E112" s="340"/>
      <c r="F112" s="295"/>
      <c r="G112" s="310">
        <f t="shared" si="2"/>
        <v>2996</v>
      </c>
      <c r="H112" s="311"/>
      <c r="K112" s="300"/>
      <c r="L112" s="299"/>
    </row>
    <row r="113" spans="1:12" ht="18.75">
      <c r="A113" s="342"/>
      <c r="B113" s="250" t="s">
        <v>3572</v>
      </c>
      <c r="C113" s="402" t="s">
        <v>2028</v>
      </c>
      <c r="D113" s="258">
        <v>2549</v>
      </c>
      <c r="E113" s="340">
        <f>1059.3+1059.3</f>
        <v>2118.6</v>
      </c>
      <c r="F113" s="295"/>
      <c r="G113" s="310">
        <f t="shared" si="2"/>
        <v>430.4000000000001</v>
      </c>
      <c r="H113" s="311"/>
      <c r="K113" s="300"/>
      <c r="L113" s="299"/>
    </row>
    <row r="114" spans="1:12" ht="18.75">
      <c r="A114" s="342"/>
      <c r="B114" s="250">
        <v>107</v>
      </c>
      <c r="C114" s="402" t="s">
        <v>2029</v>
      </c>
      <c r="D114" s="258">
        <v>1479</v>
      </c>
      <c r="E114" s="340"/>
      <c r="F114" s="295"/>
      <c r="G114" s="310">
        <f t="shared" si="2"/>
        <v>1479</v>
      </c>
      <c r="H114" s="311"/>
      <c r="K114" s="300"/>
      <c r="L114" s="299"/>
    </row>
    <row r="115" spans="1:12" ht="18.75">
      <c r="A115" s="342"/>
      <c r="B115" s="250" t="s">
        <v>3787</v>
      </c>
      <c r="C115" s="402" t="s">
        <v>2033</v>
      </c>
      <c r="D115" s="258">
        <v>1479</v>
      </c>
      <c r="E115" s="340">
        <v>1476.6</v>
      </c>
      <c r="F115" s="295"/>
      <c r="G115" s="310">
        <f t="shared" si="2"/>
        <v>2.400000000000091</v>
      </c>
      <c r="H115" s="311"/>
      <c r="K115" s="300"/>
      <c r="L115" s="299"/>
    </row>
    <row r="116" spans="1:12" ht="18.75">
      <c r="A116" s="342"/>
      <c r="B116" s="250">
        <v>109</v>
      </c>
      <c r="C116" s="402" t="s">
        <v>2575</v>
      </c>
      <c r="D116" s="258">
        <v>1479</v>
      </c>
      <c r="E116" s="340"/>
      <c r="F116" s="295"/>
      <c r="G116" s="310">
        <f t="shared" si="2"/>
        <v>1479</v>
      </c>
      <c r="H116" s="311"/>
      <c r="K116" s="300"/>
      <c r="L116" s="299"/>
    </row>
    <row r="117" spans="1:12" ht="18.75">
      <c r="A117" s="342"/>
      <c r="B117" s="250" t="s">
        <v>3484</v>
      </c>
      <c r="C117" s="402" t="s">
        <v>2576</v>
      </c>
      <c r="D117" s="258">
        <v>1479</v>
      </c>
      <c r="E117" s="340">
        <v>1476.6</v>
      </c>
      <c r="F117" s="295"/>
      <c r="G117" s="310">
        <f t="shared" si="2"/>
        <v>2.400000000000091</v>
      </c>
      <c r="H117" s="311"/>
      <c r="K117" s="300"/>
      <c r="L117" s="299"/>
    </row>
    <row r="118" spans="1:12" ht="18.75">
      <c r="A118" s="342"/>
      <c r="B118" s="250" t="s">
        <v>3722</v>
      </c>
      <c r="C118" s="402" t="s">
        <v>2384</v>
      </c>
      <c r="D118" s="258">
        <v>1479</v>
      </c>
      <c r="E118" s="340">
        <v>1476.6</v>
      </c>
      <c r="F118" s="295"/>
      <c r="G118" s="310">
        <f t="shared" si="2"/>
        <v>2.400000000000091</v>
      </c>
      <c r="H118" s="311"/>
      <c r="K118" s="300"/>
      <c r="L118" s="299"/>
    </row>
    <row r="119" spans="1:12" ht="18.75">
      <c r="A119" s="342"/>
      <c r="B119" s="250" t="s">
        <v>3474</v>
      </c>
      <c r="C119" s="402" t="s">
        <v>2035</v>
      </c>
      <c r="D119" s="258">
        <v>1498</v>
      </c>
      <c r="E119" s="340">
        <v>1498</v>
      </c>
      <c r="F119" s="295"/>
      <c r="G119" s="310">
        <f t="shared" si="2"/>
        <v>0</v>
      </c>
      <c r="H119" s="311"/>
      <c r="K119" s="300"/>
      <c r="L119" s="299"/>
    </row>
    <row r="120" spans="1:12" ht="18.75">
      <c r="A120" s="342"/>
      <c r="B120" s="250">
        <v>113</v>
      </c>
      <c r="C120" s="402" t="s">
        <v>2036</v>
      </c>
      <c r="D120" s="258">
        <v>1693</v>
      </c>
      <c r="E120" s="340"/>
      <c r="F120" s="295"/>
      <c r="G120" s="310">
        <f t="shared" si="2"/>
        <v>1693</v>
      </c>
      <c r="H120" s="311"/>
      <c r="K120" s="300"/>
      <c r="L120" s="299"/>
    </row>
    <row r="121" spans="1:12" ht="18.75">
      <c r="A121" s="342"/>
      <c r="B121" s="250" t="s">
        <v>3787</v>
      </c>
      <c r="C121" s="402" t="s">
        <v>424</v>
      </c>
      <c r="D121" s="258">
        <v>1265</v>
      </c>
      <c r="E121" s="340">
        <v>631.3</v>
      </c>
      <c r="F121" s="295"/>
      <c r="G121" s="310">
        <f t="shared" si="2"/>
        <v>633.7</v>
      </c>
      <c r="H121" s="311"/>
      <c r="K121" s="300"/>
      <c r="L121" s="299"/>
    </row>
    <row r="122" spans="1:12" ht="18.75">
      <c r="A122" s="342"/>
      <c r="B122" s="250" t="s">
        <v>3472</v>
      </c>
      <c r="C122" s="402" t="s">
        <v>2577</v>
      </c>
      <c r="D122" s="258">
        <v>1479</v>
      </c>
      <c r="E122" s="340">
        <v>1476.6</v>
      </c>
      <c r="F122" s="295"/>
      <c r="G122" s="310">
        <f t="shared" si="2"/>
        <v>2.400000000000091</v>
      </c>
      <c r="H122" s="311"/>
      <c r="K122" s="300"/>
      <c r="L122" s="299"/>
    </row>
    <row r="123" spans="1:12" ht="18.75">
      <c r="A123" s="342"/>
      <c r="B123" s="250">
        <v>116</v>
      </c>
      <c r="C123" s="402" t="s">
        <v>425</v>
      </c>
      <c r="D123" s="258">
        <v>1479</v>
      </c>
      <c r="E123" s="340"/>
      <c r="F123" s="295"/>
      <c r="G123" s="310">
        <f t="shared" si="2"/>
        <v>1479</v>
      </c>
      <c r="H123" s="311"/>
      <c r="K123" s="300"/>
      <c r="L123" s="299"/>
    </row>
    <row r="124" spans="1:12" ht="18.75">
      <c r="A124" s="342"/>
      <c r="B124" s="250" t="s">
        <v>3534</v>
      </c>
      <c r="C124" s="402" t="s">
        <v>2578</v>
      </c>
      <c r="D124" s="258">
        <v>1498</v>
      </c>
      <c r="E124" s="258">
        <v>1498</v>
      </c>
      <c r="F124" s="295"/>
      <c r="G124" s="310">
        <f t="shared" si="2"/>
        <v>0</v>
      </c>
      <c r="H124" s="311"/>
      <c r="K124" s="300"/>
      <c r="L124" s="299"/>
    </row>
    <row r="125" spans="1:12" ht="18.75">
      <c r="A125" s="342"/>
      <c r="B125" s="250">
        <v>1132</v>
      </c>
      <c r="C125" s="402" t="s">
        <v>2047</v>
      </c>
      <c r="D125" s="258">
        <v>1479</v>
      </c>
      <c r="E125" s="340">
        <v>1476.5</v>
      </c>
      <c r="F125" s="349"/>
      <c r="G125" s="310">
        <f t="shared" si="2"/>
        <v>2.5</v>
      </c>
      <c r="H125" s="311"/>
      <c r="K125" s="300"/>
      <c r="L125" s="299"/>
    </row>
    <row r="126" spans="1:12" ht="18.75">
      <c r="A126" s="342"/>
      <c r="B126" s="250">
        <v>119</v>
      </c>
      <c r="C126" s="402" t="s">
        <v>2049</v>
      </c>
      <c r="D126" s="258">
        <v>1479</v>
      </c>
      <c r="E126" s="340"/>
      <c r="F126" s="295"/>
      <c r="G126" s="310">
        <f t="shared" si="2"/>
        <v>1479</v>
      </c>
      <c r="H126" s="311"/>
      <c r="K126" s="300"/>
      <c r="L126" s="299"/>
    </row>
    <row r="127" spans="1:12" ht="18.75">
      <c r="A127" s="342"/>
      <c r="B127" s="250" t="s">
        <v>3474</v>
      </c>
      <c r="C127" s="402" t="s">
        <v>2050</v>
      </c>
      <c r="D127" s="258">
        <v>1498</v>
      </c>
      <c r="E127" s="340">
        <v>1498</v>
      </c>
      <c r="F127" s="295"/>
      <c r="G127" s="310">
        <f t="shared" si="2"/>
        <v>0</v>
      </c>
      <c r="H127" s="311"/>
      <c r="K127" s="300"/>
      <c r="L127" s="299"/>
    </row>
    <row r="128" spans="1:12" ht="18.75">
      <c r="A128" s="342"/>
      <c r="B128" s="250">
        <v>121</v>
      </c>
      <c r="C128" s="402" t="s">
        <v>2579</v>
      </c>
      <c r="D128" s="258">
        <v>1498</v>
      </c>
      <c r="E128" s="340"/>
      <c r="F128" s="295"/>
      <c r="G128" s="310">
        <f t="shared" si="2"/>
        <v>1498</v>
      </c>
      <c r="H128" s="311"/>
      <c r="K128" s="300"/>
      <c r="L128" s="299"/>
    </row>
    <row r="129" spans="1:12" ht="18.75">
      <c r="A129" s="342"/>
      <c r="B129" s="250">
        <v>122</v>
      </c>
      <c r="C129" s="402" t="s">
        <v>2580</v>
      </c>
      <c r="D129" s="258">
        <v>1479</v>
      </c>
      <c r="E129" s="340">
        <v>1476.6</v>
      </c>
      <c r="F129" s="295"/>
      <c r="G129" s="310">
        <f t="shared" si="2"/>
        <v>2.400000000000091</v>
      </c>
      <c r="H129" s="311"/>
      <c r="K129" s="300"/>
      <c r="L129" s="299"/>
    </row>
    <row r="130" spans="1:12" ht="18.75">
      <c r="A130" s="342"/>
      <c r="B130" s="250">
        <v>123</v>
      </c>
      <c r="C130" s="402" t="s">
        <v>2581</v>
      </c>
      <c r="D130" s="258">
        <v>1265</v>
      </c>
      <c r="E130" s="340"/>
      <c r="F130" s="295"/>
      <c r="G130" s="310">
        <f t="shared" si="2"/>
        <v>1265</v>
      </c>
      <c r="H130" s="311"/>
      <c r="K130" s="300"/>
      <c r="L130" s="299"/>
    </row>
    <row r="131" spans="1:12" ht="18.75">
      <c r="A131" s="342"/>
      <c r="B131" s="250" t="s">
        <v>3474</v>
      </c>
      <c r="C131" s="402" t="s">
        <v>2582</v>
      </c>
      <c r="D131" s="258">
        <v>1479</v>
      </c>
      <c r="E131" s="340">
        <v>1476.5</v>
      </c>
      <c r="F131" s="295"/>
      <c r="G131" s="310">
        <f t="shared" si="2"/>
        <v>2.5</v>
      </c>
      <c r="H131" s="311"/>
      <c r="K131" s="300"/>
      <c r="L131" s="299"/>
    </row>
    <row r="132" spans="1:12" ht="18.75">
      <c r="A132" s="342"/>
      <c r="B132" s="250" t="s">
        <v>3787</v>
      </c>
      <c r="C132" s="402" t="s">
        <v>2053</v>
      </c>
      <c r="D132" s="258">
        <v>3210</v>
      </c>
      <c r="E132" s="340">
        <v>3210</v>
      </c>
      <c r="F132" s="295"/>
      <c r="G132" s="310">
        <f t="shared" si="2"/>
        <v>0</v>
      </c>
      <c r="H132" s="311"/>
      <c r="K132" s="300"/>
      <c r="L132" s="299"/>
    </row>
    <row r="133" spans="1:12" ht="18.75">
      <c r="A133" s="342"/>
      <c r="B133" s="250" t="s">
        <v>3474</v>
      </c>
      <c r="C133" s="402" t="s">
        <v>2583</v>
      </c>
      <c r="D133" s="258">
        <v>1479</v>
      </c>
      <c r="E133" s="340">
        <v>1476.5</v>
      </c>
      <c r="F133" s="295"/>
      <c r="G133" s="310">
        <f t="shared" si="2"/>
        <v>2.5</v>
      </c>
      <c r="H133" s="311"/>
      <c r="K133" s="300"/>
      <c r="L133" s="299"/>
    </row>
    <row r="134" spans="1:12" ht="18.75">
      <c r="A134" s="342"/>
      <c r="B134" s="250">
        <v>127</v>
      </c>
      <c r="C134" s="402" t="s">
        <v>2055</v>
      </c>
      <c r="D134" s="258">
        <v>1265</v>
      </c>
      <c r="E134" s="340"/>
      <c r="F134" s="295"/>
      <c r="G134" s="310">
        <f t="shared" si="2"/>
        <v>1265</v>
      </c>
      <c r="H134" s="311"/>
      <c r="K134" s="300"/>
      <c r="L134" s="299"/>
    </row>
    <row r="135" spans="1:12" ht="18.75">
      <c r="A135" s="342"/>
      <c r="B135" s="250" t="s">
        <v>3623</v>
      </c>
      <c r="C135" s="402" t="s">
        <v>2584</v>
      </c>
      <c r="D135" s="258">
        <v>3405</v>
      </c>
      <c r="E135" s="340">
        <v>3402.6</v>
      </c>
      <c r="F135" s="295"/>
      <c r="G135" s="310">
        <f t="shared" si="2"/>
        <v>2.400000000000091</v>
      </c>
      <c r="H135" s="311"/>
      <c r="K135" s="300"/>
      <c r="L135" s="299"/>
    </row>
    <row r="136" spans="1:12" ht="18.75">
      <c r="A136" s="342"/>
      <c r="B136" s="250" t="s">
        <v>3483</v>
      </c>
      <c r="C136" s="402" t="s">
        <v>2585</v>
      </c>
      <c r="D136" s="258">
        <v>1265</v>
      </c>
      <c r="E136" s="340">
        <v>1262.6</v>
      </c>
      <c r="F136" s="295"/>
      <c r="G136" s="310">
        <f t="shared" si="2"/>
        <v>2.400000000000091</v>
      </c>
      <c r="H136" s="311"/>
      <c r="K136" s="300"/>
      <c r="L136" s="299"/>
    </row>
    <row r="137" spans="1:12" ht="18.75">
      <c r="A137" s="342"/>
      <c r="B137" s="250">
        <v>130</v>
      </c>
      <c r="C137" s="402" t="s">
        <v>2060</v>
      </c>
      <c r="D137" s="258">
        <v>2121</v>
      </c>
      <c r="E137" s="340"/>
      <c r="F137" s="295"/>
      <c r="G137" s="310">
        <f t="shared" si="2"/>
        <v>2121</v>
      </c>
      <c r="H137" s="311"/>
      <c r="K137" s="300"/>
      <c r="L137" s="299"/>
    </row>
    <row r="138" spans="1:12" ht="18.75">
      <c r="A138" s="342"/>
      <c r="B138" s="250">
        <v>131</v>
      </c>
      <c r="C138" s="402" t="s">
        <v>428</v>
      </c>
      <c r="D138" s="258">
        <v>1498</v>
      </c>
      <c r="E138" s="340"/>
      <c r="F138" s="295"/>
      <c r="G138" s="310">
        <f t="shared" si="2"/>
        <v>1498</v>
      </c>
      <c r="H138" s="311"/>
      <c r="K138" s="300"/>
      <c r="L138" s="299"/>
    </row>
    <row r="139" spans="1:12" ht="18.75">
      <c r="A139" s="342"/>
      <c r="B139" s="250" t="s">
        <v>3472</v>
      </c>
      <c r="C139" s="402" t="s">
        <v>2061</v>
      </c>
      <c r="D139" s="258">
        <v>1498</v>
      </c>
      <c r="E139" s="258">
        <v>1498</v>
      </c>
      <c r="F139" s="295"/>
      <c r="G139" s="310">
        <f t="shared" si="2"/>
        <v>0</v>
      </c>
      <c r="H139" s="311"/>
      <c r="K139" s="300"/>
      <c r="L139" s="299"/>
    </row>
    <row r="140" spans="1:12" ht="18.75">
      <c r="A140" s="342"/>
      <c r="B140" s="250">
        <v>133</v>
      </c>
      <c r="C140" s="402" t="s">
        <v>2065</v>
      </c>
      <c r="D140" s="258">
        <v>1479</v>
      </c>
      <c r="E140" s="340"/>
      <c r="F140" s="295"/>
      <c r="G140" s="310">
        <f t="shared" si="2"/>
        <v>1479</v>
      </c>
      <c r="H140" s="311"/>
      <c r="K140" s="300"/>
      <c r="L140" s="299"/>
    </row>
    <row r="141" spans="1:12" ht="18.75">
      <c r="A141" s="342"/>
      <c r="B141" s="250" t="s">
        <v>3623</v>
      </c>
      <c r="C141" s="402" t="s">
        <v>321</v>
      </c>
      <c r="D141" s="258">
        <v>1265</v>
      </c>
      <c r="E141" s="340">
        <v>1262.5</v>
      </c>
      <c r="F141" s="295"/>
      <c r="G141" s="310">
        <f t="shared" si="2"/>
        <v>2.5</v>
      </c>
      <c r="H141" s="311"/>
      <c r="K141" s="300"/>
      <c r="L141" s="299"/>
    </row>
    <row r="142" spans="1:12" ht="18.75">
      <c r="A142" s="342"/>
      <c r="B142" s="250" t="s">
        <v>3472</v>
      </c>
      <c r="C142" s="402" t="s">
        <v>2063</v>
      </c>
      <c r="D142" s="258">
        <v>2568</v>
      </c>
      <c r="E142" s="258">
        <v>2568</v>
      </c>
      <c r="F142" s="295"/>
      <c r="G142" s="310">
        <f t="shared" si="2"/>
        <v>0</v>
      </c>
      <c r="H142" s="311"/>
      <c r="K142" s="300"/>
      <c r="L142" s="299"/>
    </row>
    <row r="143" spans="1:12" ht="17.25">
      <c r="A143" s="342"/>
      <c r="B143" s="257"/>
      <c r="C143" s="365"/>
      <c r="D143" s="295"/>
      <c r="E143" s="251"/>
      <c r="F143" s="251"/>
      <c r="G143" s="296"/>
      <c r="H143" s="311">
        <f>SUM(H11:H142)</f>
        <v>16241</v>
      </c>
      <c r="K143" s="300"/>
      <c r="L143" s="299"/>
    </row>
    <row r="144" spans="1:12" ht="18" thickBot="1">
      <c r="A144" s="268"/>
      <c r="B144" s="304"/>
      <c r="C144" s="292" t="s">
        <v>391</v>
      </c>
      <c r="D144" s="514">
        <f>SUM(D8:D143)</f>
        <v>213381</v>
      </c>
      <c r="E144" s="514">
        <f>SUM(E7:E143)</f>
        <v>133954.3500000001</v>
      </c>
      <c r="F144" s="331">
        <f>SUM(F7:F143)</f>
        <v>0</v>
      </c>
      <c r="G144" s="322">
        <f>D144-E144-F144</f>
        <v>79426.6499999999</v>
      </c>
      <c r="H144" s="254">
        <v>16241</v>
      </c>
      <c r="K144" s="300"/>
      <c r="L144" s="299"/>
    </row>
    <row r="145" spans="4:12" ht="18" thickTop="1">
      <c r="D145" s="298"/>
      <c r="F145" s="339"/>
      <c r="G145" s="414"/>
      <c r="J145" s="316"/>
      <c r="K145" s="300"/>
      <c r="L145" s="299"/>
    </row>
    <row r="146" spans="4:10" ht="17.25">
      <c r="D146" s="298"/>
      <c r="E146" s="293"/>
      <c r="F146" s="325"/>
      <c r="G146" s="293"/>
      <c r="J146" s="316"/>
    </row>
    <row r="147" spans="4:13" ht="17.25">
      <c r="D147" s="298"/>
      <c r="E147" s="293"/>
      <c r="G147" s="293"/>
      <c r="J147" s="293"/>
      <c r="M147" s="293"/>
    </row>
    <row r="148" spans="3:13" ht="17.25">
      <c r="C148" s="325"/>
      <c r="E148" s="293"/>
      <c r="G148" s="325"/>
      <c r="M148" s="293"/>
    </row>
    <row r="149" spans="3:15" ht="17.25">
      <c r="C149" s="325"/>
      <c r="E149" s="325"/>
      <c r="G149" s="325"/>
      <c r="M149" s="325"/>
      <c r="O149" s="325"/>
    </row>
    <row r="150" spans="5:15" ht="17.25">
      <c r="E150" s="300"/>
      <c r="F150" s="293"/>
      <c r="G150" s="325"/>
      <c r="M150" s="293"/>
      <c r="N150" s="293"/>
      <c r="O150" s="325"/>
    </row>
    <row r="151" spans="2:15" ht="17.25">
      <c r="B151" s="299"/>
      <c r="C151" s="307"/>
      <c r="D151" s="332"/>
      <c r="E151" s="333"/>
      <c r="G151" s="334"/>
      <c r="O151" s="334"/>
    </row>
    <row r="152" spans="2:5" ht="17.25">
      <c r="B152" s="299"/>
      <c r="C152" s="299"/>
      <c r="D152" s="301"/>
      <c r="E152" s="300"/>
    </row>
    <row r="153" spans="2:15" ht="17.25">
      <c r="B153" s="299"/>
      <c r="C153" s="299"/>
      <c r="D153" s="301"/>
      <c r="E153" s="300"/>
      <c r="G153" s="293"/>
      <c r="O153" s="293"/>
    </row>
    <row r="154" spans="2:7" ht="17.25">
      <c r="B154" s="299"/>
      <c r="C154" s="299"/>
      <c r="D154" s="301"/>
      <c r="E154" s="300"/>
      <c r="G154" s="293"/>
    </row>
    <row r="155" spans="2:5" ht="17.25">
      <c r="B155" s="299"/>
      <c r="C155" s="299"/>
      <c r="D155" s="335"/>
      <c r="E155" s="307"/>
    </row>
    <row r="156" spans="2:5" ht="17.25">
      <c r="B156" s="299"/>
      <c r="C156" s="299"/>
      <c r="D156" s="299"/>
      <c r="E156" s="300"/>
    </row>
    <row r="157" spans="2:5" ht="17.25">
      <c r="B157" s="299"/>
      <c r="C157" s="299"/>
      <c r="D157" s="299"/>
      <c r="E157" s="307"/>
    </row>
  </sheetData>
  <sheetProtection/>
  <mergeCells count="2">
    <mergeCell ref="A2:H2"/>
    <mergeCell ref="A3:H3"/>
  </mergeCells>
  <printOptions/>
  <pageMargins left="0.33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4">
      <selection activeCell="C36" sqref="C36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0.57421875" style="238" customWidth="1"/>
    <col min="4" max="4" width="10.7109375" style="238" customWidth="1"/>
    <col min="5" max="5" width="11.140625" style="238" customWidth="1"/>
    <col min="6" max="6" width="9.710937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2626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760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819</v>
      </c>
      <c r="B7" s="250" t="s">
        <v>823</v>
      </c>
      <c r="C7" s="112" t="s">
        <v>824</v>
      </c>
      <c r="D7" s="253"/>
      <c r="E7" s="253"/>
      <c r="F7" s="253"/>
      <c r="G7" s="432"/>
      <c r="H7" s="234" t="s">
        <v>625</v>
      </c>
    </row>
    <row r="8" spans="1:8" ht="18.75">
      <c r="A8" s="342" t="s">
        <v>1386</v>
      </c>
      <c r="B8" s="250" t="s">
        <v>1393</v>
      </c>
      <c r="C8" s="431" t="s">
        <v>1032</v>
      </c>
      <c r="D8" s="253">
        <v>93000</v>
      </c>
      <c r="E8" s="253">
        <v>93000</v>
      </c>
      <c r="F8" s="253"/>
      <c r="G8" s="252">
        <f>D8-E8-F8</f>
        <v>0</v>
      </c>
      <c r="H8" s="254"/>
    </row>
    <row r="9" spans="1:8" ht="18.75">
      <c r="A9" s="342" t="s">
        <v>1270</v>
      </c>
      <c r="B9" s="250" t="s">
        <v>700</v>
      </c>
      <c r="C9" s="431" t="s">
        <v>1033</v>
      </c>
      <c r="D9" s="253">
        <v>100000</v>
      </c>
      <c r="E9" s="253">
        <v>100000</v>
      </c>
      <c r="F9" s="253"/>
      <c r="G9" s="252">
        <f aca="true" t="shared" si="0" ref="G9:G26">D9-E9-F9</f>
        <v>0</v>
      </c>
      <c r="H9" s="254"/>
    </row>
    <row r="10" spans="1:8" ht="18.75">
      <c r="A10" s="342" t="s">
        <v>1270</v>
      </c>
      <c r="B10" s="250" t="s">
        <v>1362</v>
      </c>
      <c r="C10" s="431" t="s">
        <v>1034</v>
      </c>
      <c r="D10" s="253">
        <v>100000</v>
      </c>
      <c r="E10" s="253">
        <v>100000</v>
      </c>
      <c r="F10" s="253"/>
      <c r="G10" s="252">
        <f t="shared" si="0"/>
        <v>0</v>
      </c>
      <c r="H10" s="254"/>
    </row>
    <row r="11" spans="1:8" ht="18.75">
      <c r="A11" s="342" t="s">
        <v>1386</v>
      </c>
      <c r="B11" s="250" t="s">
        <v>1385</v>
      </c>
      <c r="C11" s="431" t="s">
        <v>1035</v>
      </c>
      <c r="D11" s="253">
        <v>100000</v>
      </c>
      <c r="E11" s="253">
        <v>100000</v>
      </c>
      <c r="F11" s="253"/>
      <c r="G11" s="252">
        <f t="shared" si="0"/>
        <v>0</v>
      </c>
      <c r="H11" s="254"/>
    </row>
    <row r="12" spans="1:8" ht="18.75">
      <c r="A12" s="342" t="s">
        <v>1876</v>
      </c>
      <c r="B12" s="250" t="s">
        <v>1877</v>
      </c>
      <c r="C12" s="431" t="s">
        <v>246</v>
      </c>
      <c r="D12" s="253">
        <v>252900</v>
      </c>
      <c r="E12" s="253">
        <v>252900</v>
      </c>
      <c r="F12" s="253"/>
      <c r="G12" s="252">
        <f t="shared" si="0"/>
        <v>0</v>
      </c>
      <c r="H12" s="254"/>
    </row>
    <row r="13" spans="1:8" ht="18.75">
      <c r="A13" s="342" t="s">
        <v>1349</v>
      </c>
      <c r="B13" s="250" t="s">
        <v>1348</v>
      </c>
      <c r="C13" s="431" t="s">
        <v>1036</v>
      </c>
      <c r="D13" s="253">
        <v>63000</v>
      </c>
      <c r="E13" s="253">
        <v>63000</v>
      </c>
      <c r="F13" s="253"/>
      <c r="G13" s="252">
        <f t="shared" si="0"/>
        <v>0</v>
      </c>
      <c r="H13" s="254"/>
    </row>
    <row r="14" spans="1:8" ht="18.75">
      <c r="A14" s="342" t="s">
        <v>1323</v>
      </c>
      <c r="B14" s="250" t="s">
        <v>1358</v>
      </c>
      <c r="C14" s="431" t="s">
        <v>1037</v>
      </c>
      <c r="D14" s="253">
        <v>63000</v>
      </c>
      <c r="E14" s="253">
        <v>63000</v>
      </c>
      <c r="F14" s="253"/>
      <c r="G14" s="252">
        <f t="shared" si="0"/>
        <v>0</v>
      </c>
      <c r="H14" s="254"/>
    </row>
    <row r="15" spans="1:8" ht="18.75">
      <c r="A15" s="342" t="s">
        <v>1429</v>
      </c>
      <c r="B15" s="250" t="s">
        <v>1451</v>
      </c>
      <c r="C15" s="431" t="s">
        <v>1038</v>
      </c>
      <c r="D15" s="253">
        <v>63000</v>
      </c>
      <c r="E15" s="253">
        <v>63000</v>
      </c>
      <c r="F15" s="253"/>
      <c r="G15" s="252">
        <f t="shared" si="0"/>
        <v>0</v>
      </c>
      <c r="H15" s="254"/>
    </row>
    <row r="16" spans="1:12" ht="18.75">
      <c r="A16" s="342" t="s">
        <v>1539</v>
      </c>
      <c r="B16" s="250" t="s">
        <v>709</v>
      </c>
      <c r="C16" s="431" t="s">
        <v>1039</v>
      </c>
      <c r="D16" s="253">
        <v>20000</v>
      </c>
      <c r="E16" s="253">
        <v>20000</v>
      </c>
      <c r="F16" s="253"/>
      <c r="G16" s="252">
        <f t="shared" si="0"/>
        <v>0</v>
      </c>
      <c r="H16" s="234"/>
      <c r="K16" s="300"/>
      <c r="L16" s="299"/>
    </row>
    <row r="17" spans="1:12" ht="18.75">
      <c r="A17" s="342" t="s">
        <v>1386</v>
      </c>
      <c r="B17" s="250" t="s">
        <v>1397</v>
      </c>
      <c r="C17" s="402" t="s">
        <v>1040</v>
      </c>
      <c r="D17" s="258">
        <v>63000</v>
      </c>
      <c r="E17" s="258">
        <v>63000</v>
      </c>
      <c r="F17" s="295"/>
      <c r="G17" s="252">
        <f t="shared" si="0"/>
        <v>0</v>
      </c>
      <c r="H17" s="369"/>
      <c r="K17" s="300"/>
      <c r="L17" s="299"/>
    </row>
    <row r="18" spans="1:12" ht="18.75">
      <c r="A18" s="342" t="s">
        <v>1444</v>
      </c>
      <c r="B18" s="250" t="s">
        <v>1456</v>
      </c>
      <c r="C18" s="402" t="s">
        <v>1041</v>
      </c>
      <c r="D18" s="258">
        <v>63000</v>
      </c>
      <c r="E18" s="258">
        <v>63000</v>
      </c>
      <c r="F18" s="295"/>
      <c r="G18" s="252">
        <f t="shared" si="0"/>
        <v>0</v>
      </c>
      <c r="H18" s="369"/>
      <c r="K18" s="300"/>
      <c r="L18" s="299"/>
    </row>
    <row r="19" spans="1:12" ht="18.75">
      <c r="A19" s="342" t="s">
        <v>1453</v>
      </c>
      <c r="B19" s="250" t="s">
        <v>1455</v>
      </c>
      <c r="C19" s="402" t="s">
        <v>1042</v>
      </c>
      <c r="D19" s="258">
        <v>63000</v>
      </c>
      <c r="E19" s="258">
        <v>63000</v>
      </c>
      <c r="F19" s="253"/>
      <c r="G19" s="252">
        <f t="shared" si="0"/>
        <v>0</v>
      </c>
      <c r="H19" s="234"/>
      <c r="K19" s="300"/>
      <c r="L19" s="299"/>
    </row>
    <row r="20" spans="1:12" ht="18.75">
      <c r="A20" s="342" t="s">
        <v>1386</v>
      </c>
      <c r="B20" s="250" t="s">
        <v>1396</v>
      </c>
      <c r="C20" s="402" t="s">
        <v>1043</v>
      </c>
      <c r="D20" s="258">
        <v>53000</v>
      </c>
      <c r="E20" s="258">
        <v>53000</v>
      </c>
      <c r="F20" s="295"/>
      <c r="G20" s="252">
        <f t="shared" si="0"/>
        <v>0</v>
      </c>
      <c r="H20" s="369"/>
      <c r="K20" s="300"/>
      <c r="L20" s="299"/>
    </row>
    <row r="21" spans="1:12" ht="18.75">
      <c r="A21" s="342" t="s">
        <v>1429</v>
      </c>
      <c r="B21" s="250" t="s">
        <v>1452</v>
      </c>
      <c r="C21" s="402" t="s">
        <v>1044</v>
      </c>
      <c r="D21" s="258">
        <v>63000</v>
      </c>
      <c r="E21" s="258">
        <v>63000</v>
      </c>
      <c r="F21" s="295"/>
      <c r="G21" s="252">
        <f t="shared" si="0"/>
        <v>0</v>
      </c>
      <c r="H21" s="369"/>
      <c r="K21" s="300"/>
      <c r="L21" s="299"/>
    </row>
    <row r="22" spans="1:12" ht="18.75">
      <c r="A22" s="342" t="s">
        <v>1387</v>
      </c>
      <c r="B22" s="250" t="s">
        <v>1392</v>
      </c>
      <c r="C22" s="402" t="s">
        <v>1045</v>
      </c>
      <c r="D22" s="258">
        <v>54900</v>
      </c>
      <c r="E22" s="258">
        <v>54900</v>
      </c>
      <c r="F22" s="295"/>
      <c r="G22" s="252">
        <f t="shared" si="0"/>
        <v>0</v>
      </c>
      <c r="H22" s="369"/>
      <c r="K22" s="300"/>
      <c r="L22" s="299"/>
    </row>
    <row r="23" spans="1:12" ht="18.75">
      <c r="A23" s="342" t="s">
        <v>1386</v>
      </c>
      <c r="B23" s="250" t="s">
        <v>1394</v>
      </c>
      <c r="C23" s="402" t="s">
        <v>1046</v>
      </c>
      <c r="D23" s="258">
        <v>63000</v>
      </c>
      <c r="E23" s="258">
        <v>63000</v>
      </c>
      <c r="F23" s="295"/>
      <c r="G23" s="252">
        <f t="shared" si="0"/>
        <v>0</v>
      </c>
      <c r="H23" s="369"/>
      <c r="K23" s="300"/>
      <c r="L23" s="299"/>
    </row>
    <row r="24" spans="1:12" ht="18.75">
      <c r="A24" s="342" t="s">
        <v>1387</v>
      </c>
      <c r="B24" s="250" t="s">
        <v>1390</v>
      </c>
      <c r="C24" s="402" t="s">
        <v>1047</v>
      </c>
      <c r="D24" s="258">
        <v>63000</v>
      </c>
      <c r="E24" s="258">
        <v>63000</v>
      </c>
      <c r="F24" s="295"/>
      <c r="G24" s="252">
        <f t="shared" si="0"/>
        <v>0</v>
      </c>
      <c r="H24" s="369"/>
      <c r="K24" s="300"/>
      <c r="L24" s="299"/>
    </row>
    <row r="25" spans="1:12" ht="18.75">
      <c r="A25" s="342" t="s">
        <v>1453</v>
      </c>
      <c r="B25" s="250" t="s">
        <v>1454</v>
      </c>
      <c r="C25" s="402" t="s">
        <v>1048</v>
      </c>
      <c r="D25" s="258">
        <v>63000</v>
      </c>
      <c r="E25" s="258">
        <v>63000</v>
      </c>
      <c r="F25" s="295"/>
      <c r="G25" s="252">
        <f t="shared" si="0"/>
        <v>0</v>
      </c>
      <c r="H25" s="369"/>
      <c r="K25" s="300"/>
      <c r="L25" s="299"/>
    </row>
    <row r="26" spans="1:12" ht="18.75">
      <c r="A26" s="342" t="s">
        <v>1368</v>
      </c>
      <c r="B26" s="250" t="s">
        <v>1379</v>
      </c>
      <c r="C26" s="402" t="s">
        <v>1049</v>
      </c>
      <c r="D26" s="258">
        <v>49700</v>
      </c>
      <c r="E26" s="258">
        <v>49700</v>
      </c>
      <c r="F26" s="258"/>
      <c r="G26" s="252">
        <f t="shared" si="0"/>
        <v>0</v>
      </c>
      <c r="H26" s="369"/>
      <c r="K26" s="300"/>
      <c r="L26" s="299"/>
    </row>
    <row r="27" spans="1:12" ht="18.75">
      <c r="A27" s="342"/>
      <c r="B27" s="250"/>
      <c r="C27" s="402" t="s">
        <v>1051</v>
      </c>
      <c r="D27" s="258"/>
      <c r="E27" s="340"/>
      <c r="F27" s="295"/>
      <c r="G27" s="296"/>
      <c r="H27" s="369"/>
      <c r="K27" s="300"/>
      <c r="L27" s="299"/>
    </row>
    <row r="28" spans="1:12" ht="18.75">
      <c r="A28" s="342" t="s">
        <v>1270</v>
      </c>
      <c r="B28" s="250" t="s">
        <v>1361</v>
      </c>
      <c r="C28" s="402" t="s">
        <v>1050</v>
      </c>
      <c r="D28" s="258">
        <v>28000</v>
      </c>
      <c r="E28" s="258">
        <v>28000</v>
      </c>
      <c r="F28" s="295"/>
      <c r="G28" s="296">
        <f>D28-E28-F28</f>
        <v>0</v>
      </c>
      <c r="H28" s="369"/>
      <c r="K28" s="300"/>
      <c r="L28" s="299"/>
    </row>
    <row r="29" spans="1:12" ht="18.75">
      <c r="A29" s="342" t="s">
        <v>1323</v>
      </c>
      <c r="B29" s="250" t="s">
        <v>1359</v>
      </c>
      <c r="C29" s="402" t="s">
        <v>551</v>
      </c>
      <c r="D29" s="258">
        <v>14800</v>
      </c>
      <c r="E29" s="258">
        <v>14800</v>
      </c>
      <c r="F29" s="295"/>
      <c r="G29" s="296">
        <f aca="true" t="shared" si="1" ref="G29:G38">D29-E29-F29</f>
        <v>0</v>
      </c>
      <c r="H29" s="369"/>
      <c r="K29" s="300"/>
      <c r="L29" s="299"/>
    </row>
    <row r="30" spans="1:12" ht="18.75">
      <c r="A30" s="342" t="s">
        <v>1387</v>
      </c>
      <c r="B30" s="250" t="s">
        <v>1391</v>
      </c>
      <c r="C30" s="402" t="s">
        <v>1052</v>
      </c>
      <c r="D30" s="258">
        <v>20000</v>
      </c>
      <c r="E30" s="258">
        <v>20000</v>
      </c>
      <c r="F30" s="295"/>
      <c r="G30" s="296">
        <f t="shared" si="1"/>
        <v>0</v>
      </c>
      <c r="H30" s="369"/>
      <c r="K30" s="300"/>
      <c r="L30" s="299"/>
    </row>
    <row r="31" spans="1:12" ht="18.75">
      <c r="A31" s="342" t="s">
        <v>1270</v>
      </c>
      <c r="B31" s="250" t="s">
        <v>1360</v>
      </c>
      <c r="C31" s="402" t="s">
        <v>1053</v>
      </c>
      <c r="D31" s="258">
        <v>20000</v>
      </c>
      <c r="E31" s="258">
        <v>20000</v>
      </c>
      <c r="F31" s="295"/>
      <c r="G31" s="296">
        <f t="shared" si="1"/>
        <v>0</v>
      </c>
      <c r="H31" s="369"/>
      <c r="K31" s="300"/>
      <c r="L31" s="299"/>
    </row>
    <row r="32" spans="1:12" ht="18.75">
      <c r="A32" s="342" t="s">
        <v>1387</v>
      </c>
      <c r="B32" s="250" t="s">
        <v>1389</v>
      </c>
      <c r="C32" s="402" t="s">
        <v>1054</v>
      </c>
      <c r="D32" s="258">
        <v>25000</v>
      </c>
      <c r="E32" s="258">
        <v>25000</v>
      </c>
      <c r="F32" s="295"/>
      <c r="G32" s="296">
        <f t="shared" si="1"/>
        <v>0</v>
      </c>
      <c r="H32" s="369"/>
      <c r="K32" s="300"/>
      <c r="L32" s="299"/>
    </row>
    <row r="33" spans="1:12" ht="18.75">
      <c r="A33" s="342" t="s">
        <v>1323</v>
      </c>
      <c r="B33" s="342" t="s">
        <v>1357</v>
      </c>
      <c r="C33" s="402" t="s">
        <v>1055</v>
      </c>
      <c r="D33" s="258">
        <v>25000</v>
      </c>
      <c r="E33" s="258">
        <v>25000</v>
      </c>
      <c r="F33" s="295"/>
      <c r="G33" s="296">
        <f t="shared" si="1"/>
        <v>0</v>
      </c>
      <c r="H33" s="369"/>
      <c r="K33" s="300"/>
      <c r="L33" s="299"/>
    </row>
    <row r="34" spans="1:12" ht="18.75">
      <c r="A34" s="342" t="s">
        <v>1323</v>
      </c>
      <c r="B34" s="342" t="s">
        <v>1356</v>
      </c>
      <c r="C34" s="402" t="s">
        <v>1056</v>
      </c>
      <c r="D34" s="258">
        <v>25000</v>
      </c>
      <c r="E34" s="258">
        <v>25000</v>
      </c>
      <c r="F34" s="295"/>
      <c r="G34" s="296">
        <f t="shared" si="1"/>
        <v>0</v>
      </c>
      <c r="H34" s="369"/>
      <c r="K34" s="300"/>
      <c r="L34" s="299"/>
    </row>
    <row r="35" spans="1:12" ht="18.75">
      <c r="A35" s="342" t="s">
        <v>1316</v>
      </c>
      <c r="B35" s="250" t="s">
        <v>1335</v>
      </c>
      <c r="C35" s="402" t="s">
        <v>1057</v>
      </c>
      <c r="D35" s="258">
        <v>25000</v>
      </c>
      <c r="E35" s="258">
        <v>25000</v>
      </c>
      <c r="F35" s="295"/>
      <c r="G35" s="296">
        <f t="shared" si="1"/>
        <v>0</v>
      </c>
      <c r="H35" s="369"/>
      <c r="K35" s="300"/>
      <c r="L35" s="299"/>
    </row>
    <row r="36" spans="1:12" ht="18.75">
      <c r="A36" s="342" t="s">
        <v>1386</v>
      </c>
      <c r="B36" s="250" t="s">
        <v>1395</v>
      </c>
      <c r="C36" s="402" t="s">
        <v>1046</v>
      </c>
      <c r="D36" s="258">
        <v>20000</v>
      </c>
      <c r="E36" s="258">
        <v>20000</v>
      </c>
      <c r="F36" s="295"/>
      <c r="G36" s="296">
        <f t="shared" si="1"/>
        <v>0</v>
      </c>
      <c r="H36" s="369"/>
      <c r="K36" s="300"/>
      <c r="L36" s="299"/>
    </row>
    <row r="37" spans="1:12" ht="18.75">
      <c r="A37" s="342" t="s">
        <v>1103</v>
      </c>
      <c r="B37" s="250" t="s">
        <v>1104</v>
      </c>
      <c r="C37" s="402" t="s">
        <v>1058</v>
      </c>
      <c r="D37" s="258">
        <v>7700</v>
      </c>
      <c r="E37" s="258">
        <v>7700</v>
      </c>
      <c r="F37" s="251"/>
      <c r="G37" s="296">
        <f t="shared" si="1"/>
        <v>0</v>
      </c>
      <c r="H37" s="369"/>
      <c r="K37" s="300"/>
      <c r="L37" s="299"/>
    </row>
    <row r="38" spans="1:12" ht="18.75">
      <c r="A38" s="342" t="s">
        <v>1387</v>
      </c>
      <c r="B38" s="250" t="s">
        <v>1388</v>
      </c>
      <c r="C38" s="402" t="s">
        <v>1059</v>
      </c>
      <c r="D38" s="258">
        <v>15000</v>
      </c>
      <c r="E38" s="258">
        <v>15000</v>
      </c>
      <c r="F38" s="295"/>
      <c r="G38" s="296">
        <f t="shared" si="1"/>
        <v>0</v>
      </c>
      <c r="H38" s="369"/>
      <c r="K38" s="300"/>
      <c r="L38" s="299"/>
    </row>
    <row r="39" spans="1:12" ht="17.25">
      <c r="A39" s="342"/>
      <c r="B39" s="257"/>
      <c r="C39" s="368"/>
      <c r="D39" s="258"/>
      <c r="E39" s="340"/>
      <c r="F39" s="295"/>
      <c r="G39" s="296"/>
      <c r="H39" s="369"/>
      <c r="K39" s="300"/>
      <c r="L39" s="299"/>
    </row>
    <row r="40" spans="1:12" ht="17.25">
      <c r="A40" s="342"/>
      <c r="B40" s="257"/>
      <c r="C40" s="365"/>
      <c r="D40" s="295"/>
      <c r="E40" s="251"/>
      <c r="F40" s="251"/>
      <c r="G40" s="296"/>
      <c r="H40" s="311"/>
      <c r="K40" s="300"/>
      <c r="L40" s="299"/>
    </row>
    <row r="41" spans="1:12" ht="18" thickBot="1">
      <c r="A41" s="268"/>
      <c r="B41" s="304"/>
      <c r="C41" s="292" t="s">
        <v>391</v>
      </c>
      <c r="D41" s="331">
        <f>SUM(D8:D40)</f>
        <v>1679000</v>
      </c>
      <c r="E41" s="331">
        <f>SUM(E7:E40)</f>
        <v>1679000</v>
      </c>
      <c r="F41" s="331">
        <f>SUM(F7:F40)</f>
        <v>0</v>
      </c>
      <c r="G41" s="322">
        <f>D41-E41-F41</f>
        <v>0</v>
      </c>
      <c r="H41" s="254"/>
      <c r="K41" s="300"/>
      <c r="L41" s="299"/>
    </row>
    <row r="42" spans="4:12" ht="18" thickTop="1">
      <c r="D42" s="298"/>
      <c r="F42" s="339"/>
      <c r="G42" s="414"/>
      <c r="J42" s="316"/>
      <c r="K42" s="300"/>
      <c r="L42" s="299"/>
    </row>
    <row r="43" spans="4:10" ht="17.25">
      <c r="D43" s="298"/>
      <c r="E43" s="293"/>
      <c r="F43" s="325"/>
      <c r="G43" s="293"/>
      <c r="J43" s="316"/>
    </row>
    <row r="44" spans="4:13" ht="17.25">
      <c r="D44" s="298"/>
      <c r="E44" s="293"/>
      <c r="G44" s="293"/>
      <c r="J44" s="293"/>
      <c r="M44" s="293"/>
    </row>
    <row r="45" spans="3:13" ht="17.25">
      <c r="C45" s="325"/>
      <c r="E45" s="293"/>
      <c r="G45" s="325"/>
      <c r="M45" s="293"/>
    </row>
    <row r="46" spans="3:15" ht="17.25">
      <c r="C46" s="325"/>
      <c r="E46" s="325"/>
      <c r="G46" s="325"/>
      <c r="M46" s="325"/>
      <c r="O46" s="325"/>
    </row>
    <row r="47" spans="5:15" ht="17.25">
      <c r="E47" s="300"/>
      <c r="F47" s="293"/>
      <c r="G47" s="325"/>
      <c r="M47" s="293"/>
      <c r="N47" s="293"/>
      <c r="O47" s="325"/>
    </row>
    <row r="48" spans="2:15" ht="17.25">
      <c r="B48" s="299"/>
      <c r="C48" s="307"/>
      <c r="D48" s="332"/>
      <c r="E48" s="333"/>
      <c r="G48" s="334"/>
      <c r="O48" s="334"/>
    </row>
    <row r="49" spans="2:5" ht="17.25">
      <c r="B49" s="299"/>
      <c r="C49" s="299"/>
      <c r="D49" s="301"/>
      <c r="E49" s="300"/>
    </row>
    <row r="50" spans="2:15" ht="17.25">
      <c r="B50" s="299"/>
      <c r="C50" s="299"/>
      <c r="D50" s="301"/>
      <c r="E50" s="300"/>
      <c r="G50" s="293"/>
      <c r="O50" s="293"/>
    </row>
    <row r="51" spans="2:7" ht="17.25">
      <c r="B51" s="299"/>
      <c r="C51" s="299"/>
      <c r="D51" s="301"/>
      <c r="E51" s="300"/>
      <c r="G51" s="293"/>
    </row>
    <row r="52" spans="2:5" ht="17.25">
      <c r="B52" s="299"/>
      <c r="C52" s="299"/>
      <c r="D52" s="335"/>
      <c r="E52" s="307"/>
    </row>
    <row r="53" spans="2:5" ht="17.25">
      <c r="B53" s="299"/>
      <c r="C53" s="299"/>
      <c r="D53" s="299"/>
      <c r="E53" s="300"/>
    </row>
    <row r="54" spans="2:5" ht="17.25">
      <c r="B54" s="299"/>
      <c r="C54" s="299"/>
      <c r="D54" s="299"/>
      <c r="E54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28.57421875" style="238" customWidth="1"/>
    <col min="4" max="4" width="10.7109375" style="238" customWidth="1"/>
    <col min="5" max="5" width="9.57421875" style="238" customWidth="1"/>
    <col min="6" max="6" width="13.421875" style="238" customWidth="1"/>
    <col min="7" max="7" width="11.8515625" style="238" customWidth="1"/>
    <col min="8" max="8" width="9.7109375" style="238" customWidth="1"/>
    <col min="9" max="9" width="12.00390625" style="298" bestFit="1" customWidth="1"/>
    <col min="10" max="10" width="30.281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3860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760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3309</v>
      </c>
      <c r="B7" s="250" t="s">
        <v>3347</v>
      </c>
      <c r="C7" s="112" t="s">
        <v>824</v>
      </c>
      <c r="D7" s="253"/>
      <c r="E7" s="253"/>
      <c r="F7" s="253"/>
      <c r="G7" s="432"/>
      <c r="H7" s="234" t="s">
        <v>625</v>
      </c>
    </row>
    <row r="8" spans="1:8" ht="18.75">
      <c r="A8" s="342"/>
      <c r="B8" s="250"/>
      <c r="C8" s="431"/>
      <c r="D8" s="253"/>
      <c r="E8" s="253"/>
      <c r="F8" s="253"/>
      <c r="G8" s="252"/>
      <c r="H8" s="254"/>
    </row>
    <row r="9" spans="1:10" ht="18.75">
      <c r="A9" s="342"/>
      <c r="B9" s="250">
        <v>1</v>
      </c>
      <c r="C9" s="431" t="s">
        <v>1032</v>
      </c>
      <c r="D9" s="253">
        <v>364400</v>
      </c>
      <c r="E9" s="253"/>
      <c r="F9" s="253"/>
      <c r="G9" s="252">
        <f>D9-E9-F9</f>
        <v>364400</v>
      </c>
      <c r="H9" s="254"/>
      <c r="J9" s="238" t="s">
        <v>3520</v>
      </c>
    </row>
    <row r="10" spans="1:8" ht="18.75">
      <c r="A10" s="342"/>
      <c r="B10" s="250"/>
      <c r="C10" s="431" t="s">
        <v>3497</v>
      </c>
      <c r="D10" s="253"/>
      <c r="E10" s="253"/>
      <c r="F10" s="253">
        <v>364400</v>
      </c>
      <c r="G10" s="252">
        <v>0</v>
      </c>
      <c r="H10" s="234">
        <v>4012036608</v>
      </c>
    </row>
    <row r="11" spans="1:8" ht="18.75">
      <c r="A11" s="342"/>
      <c r="B11" s="250"/>
      <c r="C11" s="431"/>
      <c r="D11" s="253"/>
      <c r="E11" s="253"/>
      <c r="F11" s="253"/>
      <c r="G11" s="252"/>
      <c r="H11" s="254"/>
    </row>
    <row r="12" spans="1:8" ht="18.75">
      <c r="A12" s="342"/>
      <c r="B12" s="250">
        <v>2</v>
      </c>
      <c r="C12" s="431" t="s">
        <v>545</v>
      </c>
      <c r="D12" s="253">
        <v>139300</v>
      </c>
      <c r="E12" s="253"/>
      <c r="F12" s="253"/>
      <c r="G12" s="252">
        <f>D12-E12-F12</f>
        <v>139300</v>
      </c>
      <c r="H12" s="254"/>
    </row>
    <row r="13" spans="1:10" ht="18.75">
      <c r="A13" s="342"/>
      <c r="B13" s="250"/>
      <c r="C13" s="431" t="s">
        <v>3497</v>
      </c>
      <c r="D13" s="253"/>
      <c r="E13" s="253"/>
      <c r="F13" s="253">
        <v>139300</v>
      </c>
      <c r="G13" s="252">
        <v>0</v>
      </c>
      <c r="H13" s="234">
        <v>4012036621</v>
      </c>
      <c r="J13" s="238" t="s">
        <v>3521</v>
      </c>
    </row>
    <row r="14" spans="1:8" ht="18.75">
      <c r="A14" s="342"/>
      <c r="B14" s="250"/>
      <c r="C14" s="431"/>
      <c r="D14" s="253"/>
      <c r="E14" s="253"/>
      <c r="F14" s="253"/>
      <c r="G14" s="252"/>
      <c r="H14" s="254"/>
    </row>
    <row r="15" spans="1:8" ht="18.75">
      <c r="A15" s="342"/>
      <c r="B15" s="250">
        <v>3</v>
      </c>
      <c r="C15" s="431" t="s">
        <v>1300</v>
      </c>
      <c r="D15" s="253">
        <v>189000</v>
      </c>
      <c r="E15" s="253"/>
      <c r="F15" s="253"/>
      <c r="G15" s="252">
        <f>D15-E15-F15</f>
        <v>189000</v>
      </c>
      <c r="H15" s="254"/>
    </row>
    <row r="16" spans="1:10" ht="18.75">
      <c r="A16" s="342"/>
      <c r="B16" s="250"/>
      <c r="C16" s="431" t="s">
        <v>3497</v>
      </c>
      <c r="D16" s="253"/>
      <c r="E16" s="253"/>
      <c r="F16" s="253">
        <v>189000</v>
      </c>
      <c r="G16" s="252">
        <v>0</v>
      </c>
      <c r="H16" s="234">
        <v>4012036603</v>
      </c>
      <c r="J16" s="238" t="s">
        <v>3522</v>
      </c>
    </row>
    <row r="17" spans="1:8" ht="18.75">
      <c r="A17" s="342"/>
      <c r="B17" s="250"/>
      <c r="C17" s="431"/>
      <c r="D17" s="253"/>
      <c r="E17" s="253"/>
      <c r="F17" s="253"/>
      <c r="G17" s="252"/>
      <c r="H17" s="254"/>
    </row>
    <row r="18" spans="1:8" ht="18.75">
      <c r="A18" s="342"/>
      <c r="B18" s="250">
        <v>4</v>
      </c>
      <c r="C18" s="431" t="s">
        <v>3348</v>
      </c>
      <c r="D18" s="253">
        <v>240000</v>
      </c>
      <c r="E18" s="253"/>
      <c r="F18" s="253"/>
      <c r="G18" s="252">
        <f>D18-E18-F18</f>
        <v>240000</v>
      </c>
      <c r="H18" s="254"/>
    </row>
    <row r="19" spans="1:12" ht="18.75">
      <c r="A19" s="342"/>
      <c r="B19" s="250"/>
      <c r="C19" s="431" t="s">
        <v>3497</v>
      </c>
      <c r="D19" s="253"/>
      <c r="E19" s="253"/>
      <c r="F19" s="253">
        <v>240000</v>
      </c>
      <c r="G19" s="252">
        <f>G18-F19</f>
        <v>0</v>
      </c>
      <c r="H19" s="234">
        <v>7012025126</v>
      </c>
      <c r="J19" s="238" t="s">
        <v>3522</v>
      </c>
      <c r="K19" s="300"/>
      <c r="L19" s="299"/>
    </row>
    <row r="20" spans="1:12" ht="18.75">
      <c r="A20" s="342"/>
      <c r="B20" s="250"/>
      <c r="C20" s="402"/>
      <c r="D20" s="258"/>
      <c r="E20" s="258"/>
      <c r="F20" s="295"/>
      <c r="G20" s="252"/>
      <c r="H20" s="369"/>
      <c r="K20" s="300"/>
      <c r="L20" s="299"/>
    </row>
    <row r="21" spans="1:12" ht="18.75">
      <c r="A21" s="342"/>
      <c r="B21" s="257">
        <v>5</v>
      </c>
      <c r="C21" s="402" t="s">
        <v>3524</v>
      </c>
      <c r="D21" s="611">
        <v>135400</v>
      </c>
      <c r="E21" s="598"/>
      <c r="F21" s="270"/>
      <c r="G21" s="612">
        <f>D21</f>
        <v>135400</v>
      </c>
      <c r="H21" s="369"/>
      <c r="K21" s="300"/>
      <c r="L21" s="299"/>
    </row>
    <row r="22" spans="1:12" ht="18.75">
      <c r="A22" s="342"/>
      <c r="B22" s="257"/>
      <c r="C22" s="431" t="s">
        <v>3497</v>
      </c>
      <c r="D22" s="611"/>
      <c r="E22" s="598"/>
      <c r="F22" s="270">
        <v>135400</v>
      </c>
      <c r="G22" s="612">
        <v>0</v>
      </c>
      <c r="H22" s="234">
        <v>7012043191</v>
      </c>
      <c r="J22" s="238" t="s">
        <v>3525</v>
      </c>
      <c r="K22" s="300"/>
      <c r="L22" s="299"/>
    </row>
    <row r="23" spans="1:12" ht="18.75">
      <c r="A23" s="342"/>
      <c r="B23" s="257"/>
      <c r="C23" s="402"/>
      <c r="D23" s="611"/>
      <c r="E23" s="598"/>
      <c r="F23" s="270"/>
      <c r="G23" s="612"/>
      <c r="H23" s="369"/>
      <c r="K23" s="300"/>
      <c r="L23" s="299"/>
    </row>
    <row r="24" spans="1:12" ht="17.25">
      <c r="A24" s="342"/>
      <c r="B24" s="257"/>
      <c r="C24" s="365"/>
      <c r="D24" s="295"/>
      <c r="E24" s="251"/>
      <c r="F24" s="251"/>
      <c r="G24" s="296"/>
      <c r="H24" s="311"/>
      <c r="K24" s="300"/>
      <c r="L24" s="299"/>
    </row>
    <row r="25" spans="1:12" ht="18" thickBot="1">
      <c r="A25" s="268"/>
      <c r="B25" s="304"/>
      <c r="C25" s="292" t="s">
        <v>391</v>
      </c>
      <c r="D25" s="331">
        <f>SUM(D8:D24)</f>
        <v>1068100</v>
      </c>
      <c r="E25" s="331">
        <f>SUM(E7:E24)</f>
        <v>0</v>
      </c>
      <c r="F25" s="331">
        <f>SUM(F7:F24)</f>
        <v>1068100</v>
      </c>
      <c r="G25" s="322">
        <f>D25-E25-F25</f>
        <v>0</v>
      </c>
      <c r="H25" s="254"/>
      <c r="K25" s="300"/>
      <c r="L25" s="299"/>
    </row>
    <row r="26" spans="4:12" ht="18" thickTop="1">
      <c r="D26" s="298"/>
      <c r="F26" s="339"/>
      <c r="G26" s="414"/>
      <c r="J26" s="316"/>
      <c r="K26" s="300"/>
      <c r="L26" s="299"/>
    </row>
    <row r="27" spans="4:10" ht="17.25">
      <c r="D27" s="298"/>
      <c r="E27" s="293"/>
      <c r="F27" s="325"/>
      <c r="G27" s="293"/>
      <c r="J27" s="316"/>
    </row>
    <row r="28" spans="4:13" ht="17.25">
      <c r="D28" s="298"/>
      <c r="E28" s="293"/>
      <c r="G28" s="293"/>
      <c r="J28" s="293"/>
      <c r="M28" s="293"/>
    </row>
    <row r="29" spans="3:13" ht="17.25">
      <c r="C29" s="325"/>
      <c r="E29" s="293"/>
      <c r="G29" s="325"/>
      <c r="M29" s="293"/>
    </row>
    <row r="30" spans="3:15" ht="17.25">
      <c r="C30" s="325"/>
      <c r="E30" s="325"/>
      <c r="G30" s="325"/>
      <c r="M30" s="325"/>
      <c r="O30" s="325"/>
    </row>
    <row r="31" spans="5:15" ht="17.25">
      <c r="E31" s="300"/>
      <c r="F31" s="293"/>
      <c r="G31" s="325"/>
      <c r="M31" s="293"/>
      <c r="N31" s="293"/>
      <c r="O31" s="325"/>
    </row>
    <row r="32" spans="2:15" ht="17.25">
      <c r="B32" s="299"/>
      <c r="C32" s="307"/>
      <c r="D32" s="332"/>
      <c r="E32" s="333"/>
      <c r="G32" s="334"/>
      <c r="O32" s="334"/>
    </row>
    <row r="33" spans="2:5" ht="17.25">
      <c r="B33" s="299"/>
      <c r="C33" s="299"/>
      <c r="D33" s="301"/>
      <c r="E33" s="300"/>
    </row>
    <row r="34" spans="2:15" ht="17.25">
      <c r="B34" s="299"/>
      <c r="C34" s="299"/>
      <c r="D34" s="301"/>
      <c r="E34" s="300"/>
      <c r="G34" s="293"/>
      <c r="O34" s="293"/>
    </row>
    <row r="35" spans="2:7" ht="17.25">
      <c r="B35" s="299"/>
      <c r="C35" s="299"/>
      <c r="D35" s="301"/>
      <c r="E35" s="300"/>
      <c r="G35" s="293"/>
    </row>
    <row r="36" spans="2:5" ht="17.25">
      <c r="B36" s="299"/>
      <c r="C36" s="299"/>
      <c r="D36" s="335"/>
      <c r="E36" s="307"/>
    </row>
    <row r="37" spans="2:5" ht="17.25">
      <c r="B37" s="299"/>
      <c r="C37" s="299"/>
      <c r="D37" s="299"/>
      <c r="E37" s="300"/>
    </row>
    <row r="38" spans="2:5" ht="17.25">
      <c r="B38" s="299"/>
      <c r="C38" s="299"/>
      <c r="D38" s="299"/>
      <c r="E38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28.57421875" style="238" customWidth="1"/>
    <col min="4" max="4" width="10.7109375" style="238" customWidth="1"/>
    <col min="5" max="5" width="11.8515625" style="238" customWidth="1"/>
    <col min="6" max="6" width="12.7109375" style="238" customWidth="1"/>
    <col min="7" max="7" width="11.8515625" style="238" customWidth="1"/>
    <col min="8" max="8" width="9.7109375" style="238" customWidth="1"/>
    <col min="9" max="9" width="12.00390625" style="298" bestFit="1" customWidth="1"/>
    <col min="10" max="10" width="30.281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3860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760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3309</v>
      </c>
      <c r="B7" s="250" t="s">
        <v>3347</v>
      </c>
      <c r="C7" s="112" t="s">
        <v>3626</v>
      </c>
      <c r="D7" s="253"/>
      <c r="E7" s="253"/>
      <c r="F7" s="253"/>
      <c r="G7" s="432"/>
      <c r="H7" s="234" t="s">
        <v>625</v>
      </c>
    </row>
    <row r="8" spans="1:8" ht="18.75">
      <c r="A8" s="342"/>
      <c r="B8" s="250"/>
      <c r="C8" s="431"/>
      <c r="D8" s="253"/>
      <c r="E8" s="253"/>
      <c r="F8" s="253"/>
      <c r="G8" s="252"/>
      <c r="H8" s="254"/>
    </row>
    <row r="9" spans="1:10" ht="18.75">
      <c r="A9" s="342"/>
      <c r="B9" s="250">
        <v>1</v>
      </c>
      <c r="C9" s="431" t="s">
        <v>1056</v>
      </c>
      <c r="D9" s="253">
        <v>130000</v>
      </c>
      <c r="E9" s="253"/>
      <c r="F9" s="253"/>
      <c r="G9" s="252">
        <f>D9-E9-F9</f>
        <v>130000</v>
      </c>
      <c r="H9" s="254">
        <v>7012075627</v>
      </c>
      <c r="J9" s="238" t="s">
        <v>3638</v>
      </c>
    </row>
    <row r="10" spans="1:8" ht="18.75">
      <c r="A10" s="342"/>
      <c r="B10" s="250"/>
      <c r="C10" s="431" t="s">
        <v>3648</v>
      </c>
      <c r="D10" s="253"/>
      <c r="E10" s="253"/>
      <c r="F10" s="253">
        <v>130000</v>
      </c>
      <c r="G10" s="252">
        <v>0</v>
      </c>
      <c r="H10" s="234"/>
    </row>
    <row r="11" spans="1:15" s="293" customFormat="1" ht="18.75">
      <c r="A11" s="342"/>
      <c r="B11" s="250">
        <v>2</v>
      </c>
      <c r="C11" s="431" t="s">
        <v>3627</v>
      </c>
      <c r="D11" s="253">
        <v>249000</v>
      </c>
      <c r="E11" s="253"/>
      <c r="F11" s="253"/>
      <c r="G11" s="252">
        <f>D11-E11-F11</f>
        <v>249000</v>
      </c>
      <c r="H11" s="254">
        <v>7012059297</v>
      </c>
      <c r="I11" s="298"/>
      <c r="J11" s="238" t="s">
        <v>3651</v>
      </c>
      <c r="L11" s="238"/>
      <c r="M11" s="238"/>
      <c r="N11" s="238"/>
      <c r="O11" s="238"/>
    </row>
    <row r="12" spans="1:15" s="293" customFormat="1" ht="18.75">
      <c r="A12" s="342"/>
      <c r="B12" s="250"/>
      <c r="C12" s="431" t="s">
        <v>3648</v>
      </c>
      <c r="D12" s="253"/>
      <c r="E12" s="253"/>
      <c r="F12" s="253">
        <v>249000</v>
      </c>
      <c r="G12" s="252">
        <v>0</v>
      </c>
      <c r="H12" s="234"/>
      <c r="I12" s="298"/>
      <c r="J12" s="238"/>
      <c r="L12" s="238"/>
      <c r="M12" s="238"/>
      <c r="N12" s="238"/>
      <c r="O12" s="238"/>
    </row>
    <row r="13" spans="1:15" s="293" customFormat="1" ht="18.75">
      <c r="A13" s="342"/>
      <c r="B13" s="250">
        <v>3</v>
      </c>
      <c r="C13" s="431" t="s">
        <v>3628</v>
      </c>
      <c r="D13" s="253">
        <v>250000</v>
      </c>
      <c r="E13" s="253"/>
      <c r="F13" s="253"/>
      <c r="G13" s="252">
        <f>D13-E13-F13</f>
        <v>250000</v>
      </c>
      <c r="H13" s="254">
        <v>7012076622</v>
      </c>
      <c r="I13" s="298"/>
      <c r="J13" s="238" t="s">
        <v>3638</v>
      </c>
      <c r="L13" s="238"/>
      <c r="M13" s="238"/>
      <c r="N13" s="238"/>
      <c r="O13" s="238"/>
    </row>
    <row r="14" spans="1:15" s="293" customFormat="1" ht="18.75">
      <c r="A14" s="342"/>
      <c r="B14" s="250"/>
      <c r="C14" s="431" t="s">
        <v>3648</v>
      </c>
      <c r="D14" s="253"/>
      <c r="E14" s="253"/>
      <c r="F14" s="253">
        <v>250000</v>
      </c>
      <c r="G14" s="252">
        <v>0</v>
      </c>
      <c r="H14" s="234"/>
      <c r="I14" s="298"/>
      <c r="J14" s="238"/>
      <c r="L14" s="238"/>
      <c r="M14" s="238"/>
      <c r="N14" s="238"/>
      <c r="O14" s="238"/>
    </row>
    <row r="15" spans="1:15" s="293" customFormat="1" ht="18.75">
      <c r="A15" s="342"/>
      <c r="B15" s="250">
        <v>4</v>
      </c>
      <c r="C15" s="431" t="s">
        <v>3629</v>
      </c>
      <c r="D15" s="253">
        <v>250000</v>
      </c>
      <c r="E15" s="253"/>
      <c r="F15" s="253"/>
      <c r="G15" s="252">
        <f>D15-E15-F15</f>
        <v>250000</v>
      </c>
      <c r="H15" s="254">
        <v>7012070536</v>
      </c>
      <c r="I15" s="298"/>
      <c r="J15" s="238" t="s">
        <v>3652</v>
      </c>
      <c r="L15" s="238"/>
      <c r="M15" s="238"/>
      <c r="N15" s="238"/>
      <c r="O15" s="238"/>
    </row>
    <row r="16" spans="1:15" s="293" customFormat="1" ht="18.75">
      <c r="A16" s="342"/>
      <c r="B16" s="250"/>
      <c r="C16" s="431" t="s">
        <v>3649</v>
      </c>
      <c r="D16" s="253"/>
      <c r="E16" s="253"/>
      <c r="F16" s="253">
        <v>250000</v>
      </c>
      <c r="G16" s="252">
        <v>0</v>
      </c>
      <c r="H16" s="234"/>
      <c r="I16" s="298"/>
      <c r="J16" s="238"/>
      <c r="L16" s="238"/>
      <c r="M16" s="238"/>
      <c r="N16" s="238"/>
      <c r="O16" s="238"/>
    </row>
    <row r="17" spans="1:10" ht="18.75">
      <c r="A17" s="342"/>
      <c r="B17" s="250">
        <v>5</v>
      </c>
      <c r="C17" s="431" t="s">
        <v>3630</v>
      </c>
      <c r="D17" s="253">
        <v>151000</v>
      </c>
      <c r="E17" s="253"/>
      <c r="F17" s="253"/>
      <c r="G17" s="252">
        <f>D17-E17-F17</f>
        <v>151000</v>
      </c>
      <c r="H17" s="254">
        <v>7012059908</v>
      </c>
      <c r="J17" s="238" t="s">
        <v>3653</v>
      </c>
    </row>
    <row r="18" spans="1:12" ht="18.75">
      <c r="A18" s="342"/>
      <c r="B18" s="250"/>
      <c r="C18" s="431" t="s">
        <v>3649</v>
      </c>
      <c r="D18" s="253"/>
      <c r="E18" s="253"/>
      <c r="F18" s="253">
        <v>151000</v>
      </c>
      <c r="G18" s="252">
        <f>G17-F18</f>
        <v>0</v>
      </c>
      <c r="H18" s="234"/>
      <c r="K18" s="300"/>
      <c r="L18" s="299"/>
    </row>
    <row r="19" spans="1:12" ht="18.75">
      <c r="A19" s="342"/>
      <c r="B19" s="257">
        <v>6</v>
      </c>
      <c r="C19" s="402" t="s">
        <v>3631</v>
      </c>
      <c r="D19" s="611">
        <v>208000</v>
      </c>
      <c r="E19" s="598"/>
      <c r="F19" s="270"/>
      <c r="G19" s="612">
        <f>D19</f>
        <v>208000</v>
      </c>
      <c r="H19" s="254">
        <v>7012038782</v>
      </c>
      <c r="J19" s="238" t="s">
        <v>3638</v>
      </c>
      <c r="K19" s="300"/>
      <c r="L19" s="299"/>
    </row>
    <row r="20" spans="1:12" ht="18.75">
      <c r="A20" s="342"/>
      <c r="B20" s="257"/>
      <c r="C20" s="431" t="s">
        <v>3649</v>
      </c>
      <c r="D20" s="611"/>
      <c r="E20" s="598"/>
      <c r="F20" s="270">
        <v>208000</v>
      </c>
      <c r="G20" s="612">
        <v>0</v>
      </c>
      <c r="H20" s="234"/>
      <c r="K20" s="300"/>
      <c r="L20" s="299"/>
    </row>
    <row r="21" spans="1:12" ht="18.75">
      <c r="A21" s="342"/>
      <c r="B21" s="250">
        <v>7</v>
      </c>
      <c r="C21" s="431" t="s">
        <v>3632</v>
      </c>
      <c r="D21" s="611">
        <v>117000</v>
      </c>
      <c r="E21" s="598"/>
      <c r="F21" s="270"/>
      <c r="G21" s="612">
        <f>D21</f>
        <v>117000</v>
      </c>
      <c r="H21" s="254">
        <v>7012059935</v>
      </c>
      <c r="J21" s="238" t="s">
        <v>3638</v>
      </c>
      <c r="K21" s="300"/>
      <c r="L21" s="299"/>
    </row>
    <row r="22" spans="1:12" ht="18.75">
      <c r="A22" s="342"/>
      <c r="B22" s="257"/>
      <c r="C22" s="431" t="s">
        <v>3650</v>
      </c>
      <c r="D22" s="611"/>
      <c r="E22" s="598"/>
      <c r="F22" s="270">
        <v>117000</v>
      </c>
      <c r="G22" s="612">
        <f>G21-F22</f>
        <v>0</v>
      </c>
      <c r="H22" s="369"/>
      <c r="K22" s="300"/>
      <c r="L22" s="299"/>
    </row>
    <row r="23" spans="1:12" ht="18.75">
      <c r="A23" s="342"/>
      <c r="B23" s="257"/>
      <c r="C23" s="431"/>
      <c r="D23" s="611"/>
      <c r="E23" s="598"/>
      <c r="F23" s="270"/>
      <c r="G23" s="612"/>
      <c r="H23" s="369"/>
      <c r="K23" s="300"/>
      <c r="L23" s="299"/>
    </row>
    <row r="24" spans="1:12" ht="18.75">
      <c r="A24" s="342" t="s">
        <v>3736</v>
      </c>
      <c r="B24" s="257" t="s">
        <v>3760</v>
      </c>
      <c r="C24" s="431" t="s">
        <v>3633</v>
      </c>
      <c r="D24" s="611">
        <v>26000</v>
      </c>
      <c r="E24" s="611">
        <v>26000</v>
      </c>
      <c r="F24" s="270"/>
      <c r="G24" s="612">
        <f>D24-E24</f>
        <v>0</v>
      </c>
      <c r="H24" s="369"/>
      <c r="K24" s="300"/>
      <c r="L24" s="431" t="s">
        <v>3497</v>
      </c>
    </row>
    <row r="25" spans="1:12" ht="18.75">
      <c r="A25" s="342" t="s">
        <v>3736</v>
      </c>
      <c r="B25" s="257" t="s">
        <v>3762</v>
      </c>
      <c r="C25" s="431" t="s">
        <v>3634</v>
      </c>
      <c r="D25" s="611">
        <v>80000</v>
      </c>
      <c r="E25" s="611">
        <v>80000</v>
      </c>
      <c r="F25" s="270"/>
      <c r="G25" s="612">
        <f>D25-E25</f>
        <v>0</v>
      </c>
      <c r="H25" s="369"/>
      <c r="K25" s="300"/>
      <c r="L25" s="299"/>
    </row>
    <row r="26" spans="1:12" ht="18.75">
      <c r="A26" s="342" t="s">
        <v>3736</v>
      </c>
      <c r="B26" s="257" t="s">
        <v>3800</v>
      </c>
      <c r="C26" s="431" t="s">
        <v>3635</v>
      </c>
      <c r="D26" s="611">
        <v>57000</v>
      </c>
      <c r="E26" s="611">
        <v>57000</v>
      </c>
      <c r="F26" s="270"/>
      <c r="G26" s="612">
        <f>D26-E26</f>
        <v>0</v>
      </c>
      <c r="H26" s="369"/>
      <c r="K26" s="300"/>
      <c r="L26" s="299"/>
    </row>
    <row r="27" spans="1:12" ht="18.75">
      <c r="A27" s="342" t="s">
        <v>3736</v>
      </c>
      <c r="B27" s="257" t="s">
        <v>3761</v>
      </c>
      <c r="C27" s="431" t="s">
        <v>3636</v>
      </c>
      <c r="D27" s="611">
        <v>57000</v>
      </c>
      <c r="E27" s="611">
        <v>57000</v>
      </c>
      <c r="F27" s="270"/>
      <c r="G27" s="612">
        <f>D27-E27</f>
        <v>0</v>
      </c>
      <c r="H27" s="369"/>
      <c r="K27" s="300"/>
      <c r="L27" s="299"/>
    </row>
    <row r="28" spans="1:12" ht="18.75">
      <c r="A28" s="342" t="s">
        <v>3736</v>
      </c>
      <c r="B28" s="257" t="s">
        <v>3759</v>
      </c>
      <c r="C28" s="431" t="s">
        <v>3637</v>
      </c>
      <c r="D28" s="611">
        <v>63000</v>
      </c>
      <c r="E28" s="611">
        <v>63000</v>
      </c>
      <c r="F28" s="270"/>
      <c r="G28" s="612">
        <f>D28-E28</f>
        <v>0</v>
      </c>
      <c r="H28" s="369"/>
      <c r="K28" s="300"/>
      <c r="L28" s="299"/>
    </row>
    <row r="29" spans="1:12" ht="18.75">
      <c r="A29" s="342"/>
      <c r="B29" s="257"/>
      <c r="C29" s="431" t="s">
        <v>7</v>
      </c>
      <c r="D29" s="611"/>
      <c r="E29" s="598"/>
      <c r="F29" s="270"/>
      <c r="G29" s="612"/>
      <c r="H29" s="369"/>
      <c r="K29" s="300"/>
      <c r="L29" s="299"/>
    </row>
    <row r="30" spans="1:12" ht="18.75">
      <c r="A30" s="342"/>
      <c r="B30" s="257"/>
      <c r="C30" s="431"/>
      <c r="D30" s="611"/>
      <c r="E30" s="598"/>
      <c r="F30" s="270"/>
      <c r="G30" s="612"/>
      <c r="H30" s="369"/>
      <c r="K30" s="300"/>
      <c r="L30" s="299"/>
    </row>
    <row r="31" spans="1:12" ht="18.75">
      <c r="A31" s="342"/>
      <c r="B31" s="257"/>
      <c r="C31" s="431"/>
      <c r="D31" s="611"/>
      <c r="E31" s="598"/>
      <c r="F31" s="270"/>
      <c r="G31" s="612"/>
      <c r="H31" s="369"/>
      <c r="K31" s="300"/>
      <c r="L31" s="299"/>
    </row>
    <row r="32" spans="1:12" ht="18.75">
      <c r="A32" s="342"/>
      <c r="B32" s="257"/>
      <c r="C32" s="431"/>
      <c r="D32" s="611"/>
      <c r="E32" s="598"/>
      <c r="F32" s="270"/>
      <c r="G32" s="612"/>
      <c r="H32" s="369"/>
      <c r="K32" s="300"/>
      <c r="L32" s="299"/>
    </row>
    <row r="33" spans="1:12" ht="17.25">
      <c r="A33" s="342"/>
      <c r="B33" s="257"/>
      <c r="C33" s="365"/>
      <c r="D33" s="295"/>
      <c r="E33" s="251"/>
      <c r="F33" s="251"/>
      <c r="G33" s="296"/>
      <c r="H33" s="311"/>
      <c r="K33" s="300"/>
      <c r="L33" s="299"/>
    </row>
    <row r="34" spans="1:12" ht="18" thickBot="1">
      <c r="A34" s="268"/>
      <c r="B34" s="304"/>
      <c r="C34" s="292" t="s">
        <v>391</v>
      </c>
      <c r="D34" s="331">
        <f>SUM(D8:D33)</f>
        <v>1638000</v>
      </c>
      <c r="E34" s="331">
        <f>SUM(E7:E33)</f>
        <v>283000</v>
      </c>
      <c r="F34" s="331">
        <f>SUM(F7:F33)</f>
        <v>1355000</v>
      </c>
      <c r="G34" s="322">
        <f>D34-E34-F34</f>
        <v>0</v>
      </c>
      <c r="H34" s="254"/>
      <c r="K34" s="300"/>
      <c r="L34" s="299"/>
    </row>
    <row r="35" spans="4:12" ht="18" thickTop="1">
      <c r="D35" s="298"/>
      <c r="F35" s="339"/>
      <c r="G35" s="414"/>
      <c r="J35" s="316"/>
      <c r="K35" s="300"/>
      <c r="L35" s="299"/>
    </row>
    <row r="36" spans="4:10" ht="17.25">
      <c r="D36" s="298"/>
      <c r="E36" s="293"/>
      <c r="F36" s="325"/>
      <c r="G36" s="293"/>
      <c r="J36" s="316"/>
    </row>
    <row r="37" spans="4:13" ht="17.25">
      <c r="D37" s="298"/>
      <c r="E37" s="293"/>
      <c r="G37" s="293"/>
      <c r="J37" s="293"/>
      <c r="M37" s="293"/>
    </row>
    <row r="38" spans="3:13" ht="17.25">
      <c r="C38" s="325"/>
      <c r="E38" s="293"/>
      <c r="G38" s="325"/>
      <c r="M38" s="293"/>
    </row>
    <row r="39" spans="3:15" ht="17.25">
      <c r="C39" s="325"/>
      <c r="E39" s="325"/>
      <c r="G39" s="325"/>
      <c r="M39" s="325"/>
      <c r="O39" s="325"/>
    </row>
    <row r="40" spans="5:15" ht="17.25">
      <c r="E40" s="300"/>
      <c r="F40" s="293"/>
      <c r="G40" s="325"/>
      <c r="M40" s="293"/>
      <c r="N40" s="293"/>
      <c r="O40" s="325"/>
    </row>
    <row r="41" spans="2:15" ht="17.25">
      <c r="B41" s="299"/>
      <c r="C41" s="307"/>
      <c r="D41" s="332"/>
      <c r="E41" s="333"/>
      <c r="G41" s="334"/>
      <c r="O41" s="334"/>
    </row>
    <row r="42" spans="2:5" ht="17.25">
      <c r="B42" s="299"/>
      <c r="C42" s="299"/>
      <c r="D42" s="301"/>
      <c r="E42" s="300"/>
    </row>
    <row r="43" spans="2:15" ht="17.25">
      <c r="B43" s="299"/>
      <c r="C43" s="299"/>
      <c r="D43" s="301"/>
      <c r="E43" s="300"/>
      <c r="G43" s="293"/>
      <c r="O43" s="293"/>
    </row>
    <row r="44" spans="2:7" ht="17.25">
      <c r="B44" s="299"/>
      <c r="C44" s="299"/>
      <c r="D44" s="301"/>
      <c r="E44" s="300"/>
      <c r="G44" s="293"/>
    </row>
    <row r="45" spans="2:5" ht="17.25">
      <c r="B45" s="299"/>
      <c r="C45" s="299"/>
      <c r="D45" s="335"/>
      <c r="E45" s="307"/>
    </row>
    <row r="46" spans="2:5" ht="17.25">
      <c r="B46" s="299"/>
      <c r="C46" s="299"/>
      <c r="D46" s="299"/>
      <c r="E46" s="300"/>
    </row>
    <row r="47" spans="2:5" ht="17.25">
      <c r="B47" s="299"/>
      <c r="C47" s="299"/>
      <c r="D47" s="299"/>
      <c r="E47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4.421875" style="238" customWidth="1"/>
    <col min="4" max="4" width="10.7109375" style="238" customWidth="1"/>
    <col min="5" max="5" width="11.140625" style="238" customWidth="1"/>
    <col min="6" max="6" width="9.7109375" style="238" customWidth="1"/>
    <col min="7" max="7" width="11.8515625" style="238" customWidth="1"/>
    <col min="8" max="8" width="9.7109375" style="238" customWidth="1"/>
    <col min="9" max="9" width="12.28125" style="298" customWidth="1"/>
    <col min="10" max="10" width="12.28125" style="602" customWidth="1"/>
    <col min="11" max="11" width="14.00390625" style="293" customWidth="1"/>
    <col min="12" max="12" width="12.7109375" style="238" customWidth="1"/>
    <col min="13" max="13" width="13.57421875" style="238" customWidth="1"/>
    <col min="14" max="14" width="11.00390625" style="238" customWidth="1"/>
    <col min="15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692"/>
    </row>
    <row r="2" spans="1:8" ht="17.25">
      <c r="A2" s="692" t="s">
        <v>3861</v>
      </c>
      <c r="B2" s="692"/>
      <c r="C2" s="692"/>
      <c r="D2" s="692"/>
      <c r="E2" s="692"/>
      <c r="F2" s="692"/>
      <c r="G2" s="692"/>
      <c r="H2" s="692"/>
    </row>
    <row r="3" spans="1:8" ht="17.25">
      <c r="A3" s="261" t="s">
        <v>583</v>
      </c>
      <c r="B3" s="236"/>
      <c r="C3" s="236"/>
      <c r="D3" s="236"/>
      <c r="E3" s="313"/>
      <c r="F3" s="236"/>
      <c r="G3" s="330" t="s">
        <v>5</v>
      </c>
      <c r="H3" s="330" t="s">
        <v>869</v>
      </c>
    </row>
    <row r="4" spans="1:8" ht="17.25">
      <c r="A4" s="341" t="s">
        <v>34</v>
      </c>
      <c r="B4" s="317" t="s">
        <v>18</v>
      </c>
      <c r="C4" s="241" t="s">
        <v>4</v>
      </c>
      <c r="D4" s="242" t="s">
        <v>33</v>
      </c>
      <c r="E4" s="242" t="s">
        <v>1</v>
      </c>
      <c r="F4" s="242" t="s">
        <v>100</v>
      </c>
      <c r="G4" s="243" t="s">
        <v>2</v>
      </c>
      <c r="H4" s="241" t="s">
        <v>3</v>
      </c>
    </row>
    <row r="5" spans="1:8" ht="17.25">
      <c r="A5" s="265"/>
      <c r="B5" s="244"/>
      <c r="C5" s="245"/>
      <c r="D5" s="246" t="s">
        <v>0</v>
      </c>
      <c r="E5" s="246"/>
      <c r="F5" s="246" t="s">
        <v>101</v>
      </c>
      <c r="G5" s="247"/>
      <c r="H5" s="319"/>
    </row>
    <row r="6" spans="1:8" ht="17.25">
      <c r="A6" s="342" t="s">
        <v>870</v>
      </c>
      <c r="B6" s="250" t="s">
        <v>871</v>
      </c>
      <c r="C6" s="112" t="s">
        <v>872</v>
      </c>
      <c r="D6" s="253">
        <v>3000</v>
      </c>
      <c r="E6" s="253"/>
      <c r="F6" s="253"/>
      <c r="G6" s="432">
        <v>3000</v>
      </c>
      <c r="H6" s="234" t="s">
        <v>56</v>
      </c>
    </row>
    <row r="7" spans="1:10" ht="17.25">
      <c r="A7" s="342" t="s">
        <v>2734</v>
      </c>
      <c r="B7" s="250"/>
      <c r="C7" s="112" t="s">
        <v>2818</v>
      </c>
      <c r="D7" s="253"/>
      <c r="E7" s="253">
        <v>1474</v>
      </c>
      <c r="F7" s="253"/>
      <c r="G7" s="554">
        <f>G6-E7-F7</f>
        <v>1526</v>
      </c>
      <c r="H7" s="254"/>
      <c r="J7" s="600">
        <f>G7</f>
        <v>1526</v>
      </c>
    </row>
    <row r="8" spans="1:8" ht="17.25">
      <c r="A8" s="342"/>
      <c r="B8" s="250"/>
      <c r="C8" s="112"/>
      <c r="D8" s="253">
        <v>-1526</v>
      </c>
      <c r="E8" s="253"/>
      <c r="F8" s="253"/>
      <c r="G8" s="252">
        <v>0</v>
      </c>
      <c r="H8" s="254"/>
    </row>
    <row r="9" spans="1:12" ht="17.25">
      <c r="A9" s="342" t="s">
        <v>971</v>
      </c>
      <c r="B9" s="250" t="s">
        <v>972</v>
      </c>
      <c r="C9" s="112" t="s">
        <v>973</v>
      </c>
      <c r="D9" s="253">
        <v>4880</v>
      </c>
      <c r="E9" s="253"/>
      <c r="F9" s="253"/>
      <c r="G9" s="432">
        <v>4880</v>
      </c>
      <c r="H9" s="234" t="s">
        <v>56</v>
      </c>
      <c r="K9" s="300"/>
      <c r="L9" s="299"/>
    </row>
    <row r="10" spans="1:12" ht="17.25">
      <c r="A10" s="342" t="s">
        <v>1828</v>
      </c>
      <c r="B10" s="250" t="s">
        <v>1827</v>
      </c>
      <c r="C10" s="112" t="s">
        <v>2281</v>
      </c>
      <c r="D10" s="253"/>
      <c r="E10" s="253">
        <v>2960</v>
      </c>
      <c r="F10" s="295"/>
      <c r="G10" s="556">
        <f>G9-E10</f>
        <v>1920</v>
      </c>
      <c r="H10" s="369"/>
      <c r="J10" s="603">
        <f>G10</f>
        <v>1920</v>
      </c>
      <c r="K10" s="300"/>
      <c r="L10" s="299"/>
    </row>
    <row r="11" spans="1:12" ht="17.25">
      <c r="A11" s="342"/>
      <c r="B11" s="257"/>
      <c r="C11" s="235"/>
      <c r="D11" s="258">
        <v>-1920</v>
      </c>
      <c r="E11" s="258"/>
      <c r="F11" s="295"/>
      <c r="G11" s="296">
        <v>0</v>
      </c>
      <c r="H11" s="369"/>
      <c r="K11" s="300"/>
      <c r="L11" s="299"/>
    </row>
    <row r="12" spans="1:12" ht="17.25">
      <c r="A12" s="342" t="s">
        <v>971</v>
      </c>
      <c r="B12" s="250" t="s">
        <v>974</v>
      </c>
      <c r="C12" s="112" t="s">
        <v>975</v>
      </c>
      <c r="D12" s="253">
        <v>3500</v>
      </c>
      <c r="E12" s="253"/>
      <c r="F12" s="253"/>
      <c r="G12" s="432">
        <v>3500</v>
      </c>
      <c r="H12" s="369" t="s">
        <v>720</v>
      </c>
      <c r="K12" s="300"/>
      <c r="L12" s="299"/>
    </row>
    <row r="13" spans="1:12" ht="17.25">
      <c r="A13" s="342" t="s">
        <v>1089</v>
      </c>
      <c r="B13" s="257" t="s">
        <v>1094</v>
      </c>
      <c r="C13" s="235" t="s">
        <v>2280</v>
      </c>
      <c r="D13" s="258"/>
      <c r="E13" s="258">
        <v>1400</v>
      </c>
      <c r="F13" s="295"/>
      <c r="G13" s="296">
        <f>G12-E13</f>
        <v>2100</v>
      </c>
      <c r="H13" s="369"/>
      <c r="K13" s="300"/>
      <c r="L13" s="299"/>
    </row>
    <row r="14" spans="1:12" ht="17.25">
      <c r="A14" s="342" t="s">
        <v>1095</v>
      </c>
      <c r="B14" s="257" t="s">
        <v>1096</v>
      </c>
      <c r="C14" s="235" t="s">
        <v>2280</v>
      </c>
      <c r="D14" s="258"/>
      <c r="E14" s="258">
        <v>2100</v>
      </c>
      <c r="F14" s="295"/>
      <c r="G14" s="296">
        <f>G13-E14</f>
        <v>0</v>
      </c>
      <c r="H14" s="369"/>
      <c r="K14" s="300"/>
      <c r="L14" s="299"/>
    </row>
    <row r="15" spans="1:12" ht="17.25">
      <c r="A15" s="342"/>
      <c r="B15" s="257"/>
      <c r="C15" s="368"/>
      <c r="D15" s="258"/>
      <c r="E15" s="340"/>
      <c r="F15" s="251"/>
      <c r="G15" s="296"/>
      <c r="H15" s="369"/>
      <c r="K15" s="300"/>
      <c r="L15" s="299"/>
    </row>
    <row r="16" spans="1:12" ht="17.25">
      <c r="A16" s="342"/>
      <c r="B16" s="257"/>
      <c r="C16" s="368"/>
      <c r="D16" s="258"/>
      <c r="E16" s="340"/>
      <c r="F16" s="295"/>
      <c r="G16" s="296"/>
      <c r="H16" s="369"/>
      <c r="K16" s="300"/>
      <c r="L16" s="299"/>
    </row>
    <row r="17" spans="1:12" ht="17.25">
      <c r="A17" s="342" t="s">
        <v>1217</v>
      </c>
      <c r="B17" s="257" t="s">
        <v>1218</v>
      </c>
      <c r="C17" s="368" t="s">
        <v>1219</v>
      </c>
      <c r="D17" s="258">
        <v>2300</v>
      </c>
      <c r="E17" s="340"/>
      <c r="F17" s="295"/>
      <c r="G17" s="556">
        <v>2300</v>
      </c>
      <c r="H17" s="369" t="s">
        <v>2291</v>
      </c>
      <c r="J17" s="603">
        <f>G17</f>
        <v>2300</v>
      </c>
      <c r="K17" s="300"/>
      <c r="L17" s="299"/>
    </row>
    <row r="18" spans="1:12" ht="17.25">
      <c r="A18" s="342"/>
      <c r="B18" s="257"/>
      <c r="C18" s="368"/>
      <c r="D18" s="258">
        <v>-2300</v>
      </c>
      <c r="E18" s="340"/>
      <c r="F18" s="295"/>
      <c r="G18" s="296">
        <v>0</v>
      </c>
      <c r="H18" s="369"/>
      <c r="K18" s="300"/>
      <c r="L18" s="299"/>
    </row>
    <row r="19" spans="1:12" ht="17.25">
      <c r="A19" s="342"/>
      <c r="B19" s="257"/>
      <c r="C19" s="368"/>
      <c r="D19" s="258"/>
      <c r="E19" s="340"/>
      <c r="F19" s="295"/>
      <c r="G19" s="296"/>
      <c r="H19" s="369"/>
      <c r="J19" s="604"/>
      <c r="K19" s="300"/>
      <c r="L19" s="299"/>
    </row>
    <row r="20" spans="1:12" ht="17.25">
      <c r="A20" s="342" t="s">
        <v>1260</v>
      </c>
      <c r="B20" s="257" t="s">
        <v>1263</v>
      </c>
      <c r="C20" s="368" t="s">
        <v>1423</v>
      </c>
      <c r="D20" s="258">
        <v>532300</v>
      </c>
      <c r="E20" s="340"/>
      <c r="F20" s="295"/>
      <c r="G20" s="296">
        <v>538210</v>
      </c>
      <c r="H20" s="369" t="s">
        <v>347</v>
      </c>
      <c r="I20" s="298" t="s">
        <v>1424</v>
      </c>
      <c r="J20" s="604"/>
      <c r="K20" s="300"/>
      <c r="L20" s="299"/>
    </row>
    <row r="21" spans="1:12" ht="17.25">
      <c r="A21" s="342" t="s">
        <v>1369</v>
      </c>
      <c r="B21" s="257"/>
      <c r="C21" s="368" t="s">
        <v>1370</v>
      </c>
      <c r="D21" s="258"/>
      <c r="E21" s="258">
        <v>9900</v>
      </c>
      <c r="F21" s="295"/>
      <c r="G21" s="296">
        <f>G20-E21</f>
        <v>528310</v>
      </c>
      <c r="H21" s="470" t="s">
        <v>2845</v>
      </c>
      <c r="J21" s="604"/>
      <c r="K21" s="300"/>
      <c r="L21" s="299"/>
    </row>
    <row r="22" spans="1:12" ht="17.25">
      <c r="A22" s="342" t="s">
        <v>1829</v>
      </c>
      <c r="B22" s="257" t="s">
        <v>1830</v>
      </c>
      <c r="C22" s="368" t="s">
        <v>1820</v>
      </c>
      <c r="D22" s="258"/>
      <c r="E22" s="258">
        <v>212096</v>
      </c>
      <c r="F22" s="295"/>
      <c r="G22" s="296">
        <f>G21-E22</f>
        <v>316214</v>
      </c>
      <c r="H22" s="369"/>
      <c r="J22" s="604"/>
      <c r="K22" s="300"/>
      <c r="L22" s="299"/>
    </row>
    <row r="23" spans="1:12" ht="17.25">
      <c r="A23" s="342" t="s">
        <v>1781</v>
      </c>
      <c r="B23" s="257" t="s">
        <v>711</v>
      </c>
      <c r="C23" s="368" t="s">
        <v>1820</v>
      </c>
      <c r="D23" s="258"/>
      <c r="E23" s="258">
        <v>271804</v>
      </c>
      <c r="F23" s="295"/>
      <c r="G23" s="296">
        <f>G22-E23</f>
        <v>44410</v>
      </c>
      <c r="H23" s="369"/>
      <c r="J23" s="604"/>
      <c r="K23" s="300"/>
      <c r="L23" s="299"/>
    </row>
    <row r="24" spans="1:12" ht="17.25">
      <c r="A24" s="342"/>
      <c r="B24" s="257"/>
      <c r="C24" s="368" t="s">
        <v>1824</v>
      </c>
      <c r="D24" s="396">
        <v>5910</v>
      </c>
      <c r="E24" s="258"/>
      <c r="F24" s="295"/>
      <c r="G24" s="556">
        <f>G23-D24</f>
        <v>38500</v>
      </c>
      <c r="H24" s="369"/>
      <c r="J24" s="604">
        <f>D24</f>
        <v>5910</v>
      </c>
      <c r="K24" s="300"/>
      <c r="L24" s="299"/>
    </row>
    <row r="25" spans="1:12" ht="17.25">
      <c r="A25" s="342"/>
      <c r="B25" s="257"/>
      <c r="C25" s="368"/>
      <c r="D25" s="396">
        <v>-38500</v>
      </c>
      <c r="E25" s="258"/>
      <c r="F25" s="295"/>
      <c r="G25" s="296">
        <v>0</v>
      </c>
      <c r="H25" s="369"/>
      <c r="J25" s="334">
        <f>G24</f>
        <v>38500</v>
      </c>
      <c r="K25" s="300"/>
      <c r="L25" s="299"/>
    </row>
    <row r="26" spans="1:12" ht="17.25">
      <c r="A26" s="342"/>
      <c r="B26" s="257"/>
      <c r="C26" s="112" t="s">
        <v>944</v>
      </c>
      <c r="D26" s="258">
        <v>144740</v>
      </c>
      <c r="E26" s="258"/>
      <c r="F26" s="295"/>
      <c r="G26" s="296">
        <v>144740</v>
      </c>
      <c r="H26" s="369" t="s">
        <v>1135</v>
      </c>
      <c r="K26" s="300"/>
      <c r="L26" s="299"/>
    </row>
    <row r="27" spans="1:12" ht="18.75">
      <c r="A27" s="268" t="s">
        <v>914</v>
      </c>
      <c r="B27" s="229" t="s">
        <v>917</v>
      </c>
      <c r="C27" s="112" t="s">
        <v>918</v>
      </c>
      <c r="D27" s="232"/>
      <c r="E27" s="295">
        <v>11970</v>
      </c>
      <c r="F27" s="295"/>
      <c r="G27" s="296">
        <f aca="true" t="shared" si="0" ref="G27:G35">G26-E27</f>
        <v>132770</v>
      </c>
      <c r="H27" s="369"/>
      <c r="J27" s="334"/>
      <c r="K27" s="300"/>
      <c r="L27" s="299"/>
    </row>
    <row r="28" spans="1:12" ht="18.75">
      <c r="A28" s="268" t="s">
        <v>1316</v>
      </c>
      <c r="B28" s="229" t="s">
        <v>1330</v>
      </c>
      <c r="C28" s="112" t="s">
        <v>2290</v>
      </c>
      <c r="D28" s="232"/>
      <c r="E28" s="295">
        <v>15290</v>
      </c>
      <c r="F28" s="295"/>
      <c r="G28" s="296">
        <f t="shared" si="0"/>
        <v>117480</v>
      </c>
      <c r="H28" s="369"/>
      <c r="K28" s="300"/>
      <c r="L28" s="299"/>
    </row>
    <row r="29" spans="1:12" ht="18.75">
      <c r="A29" s="268" t="s">
        <v>1369</v>
      </c>
      <c r="B29" s="229" t="s">
        <v>1372</v>
      </c>
      <c r="C29" s="112" t="s">
        <v>1371</v>
      </c>
      <c r="D29" s="232"/>
      <c r="E29" s="295">
        <v>51668</v>
      </c>
      <c r="F29" s="295"/>
      <c r="G29" s="296">
        <f t="shared" si="0"/>
        <v>65812</v>
      </c>
      <c r="H29" s="369"/>
      <c r="J29" s="605"/>
      <c r="K29" s="300"/>
      <c r="L29" s="299"/>
    </row>
    <row r="30" spans="1:12" ht="18.75">
      <c r="A30" s="268" t="s">
        <v>1497</v>
      </c>
      <c r="B30" s="229" t="s">
        <v>1508</v>
      </c>
      <c r="C30" s="368" t="s">
        <v>1505</v>
      </c>
      <c r="D30" s="258"/>
      <c r="E30" s="258">
        <v>15560</v>
      </c>
      <c r="F30" s="295"/>
      <c r="G30" s="296">
        <f t="shared" si="0"/>
        <v>50252</v>
      </c>
      <c r="H30" s="369"/>
      <c r="J30" s="606"/>
      <c r="K30" s="300"/>
      <c r="L30" s="299"/>
    </row>
    <row r="31" spans="1:12" ht="18.75">
      <c r="A31" s="268" t="s">
        <v>1497</v>
      </c>
      <c r="B31" s="229" t="s">
        <v>1507</v>
      </c>
      <c r="C31" s="368" t="s">
        <v>1506</v>
      </c>
      <c r="D31" s="258"/>
      <c r="E31" s="258">
        <v>3400</v>
      </c>
      <c r="F31" s="295"/>
      <c r="G31" s="296">
        <f t="shared" si="0"/>
        <v>46852</v>
      </c>
      <c r="H31" s="369"/>
      <c r="J31" s="606"/>
      <c r="K31" s="300"/>
      <c r="L31" s="299"/>
    </row>
    <row r="32" spans="1:12" ht="17.25">
      <c r="A32" s="342" t="s">
        <v>1984</v>
      </c>
      <c r="B32" s="257"/>
      <c r="C32" s="368" t="s">
        <v>1895</v>
      </c>
      <c r="D32" s="258"/>
      <c r="E32" s="258">
        <v>-12010</v>
      </c>
      <c r="F32" s="295"/>
      <c r="G32" s="296">
        <f t="shared" si="0"/>
        <v>58862</v>
      </c>
      <c r="H32" s="369"/>
      <c r="J32" s="606"/>
      <c r="K32" s="300"/>
      <c r="L32" s="299"/>
    </row>
    <row r="33" spans="1:12" ht="17.25">
      <c r="A33" s="342" t="s">
        <v>1987</v>
      </c>
      <c r="B33" s="257"/>
      <c r="C33" s="368" t="s">
        <v>1895</v>
      </c>
      <c r="D33" s="258"/>
      <c r="E33" s="258">
        <v>-296</v>
      </c>
      <c r="F33" s="295"/>
      <c r="G33" s="296">
        <f t="shared" si="0"/>
        <v>59158</v>
      </c>
      <c r="H33" s="369"/>
      <c r="J33" s="606"/>
      <c r="K33" s="300"/>
      <c r="L33" s="299"/>
    </row>
    <row r="34" spans="1:12" ht="17.25">
      <c r="A34" s="342" t="s">
        <v>2378</v>
      </c>
      <c r="B34" s="257" t="s">
        <v>2410</v>
      </c>
      <c r="C34" s="368" t="s">
        <v>2411</v>
      </c>
      <c r="D34" s="258"/>
      <c r="E34" s="258">
        <v>2600</v>
      </c>
      <c r="F34" s="295"/>
      <c r="G34" s="296">
        <f t="shared" si="0"/>
        <v>56558</v>
      </c>
      <c r="H34" s="369"/>
      <c r="J34" s="606"/>
      <c r="K34" s="300"/>
      <c r="L34" s="299"/>
    </row>
    <row r="35" spans="1:12" ht="17.25">
      <c r="A35" s="342" t="s">
        <v>2488</v>
      </c>
      <c r="B35" s="257" t="s">
        <v>745</v>
      </c>
      <c r="C35" s="368" t="s">
        <v>2591</v>
      </c>
      <c r="D35" s="258"/>
      <c r="E35" s="258">
        <v>30000</v>
      </c>
      <c r="F35" s="295"/>
      <c r="G35" s="555">
        <f t="shared" si="0"/>
        <v>26558</v>
      </c>
      <c r="H35" s="369"/>
      <c r="J35" s="606">
        <f>G35</f>
        <v>26558</v>
      </c>
      <c r="K35" s="300">
        <v>118182</v>
      </c>
      <c r="L35" s="299"/>
    </row>
    <row r="36" spans="1:12" ht="17.25">
      <c r="A36" s="342"/>
      <c r="B36" s="257"/>
      <c r="C36" s="368"/>
      <c r="D36" s="258">
        <v>-26558</v>
      </c>
      <c r="E36" s="258"/>
      <c r="F36" s="295"/>
      <c r="G36" s="296">
        <v>0</v>
      </c>
      <c r="H36" s="369"/>
      <c r="J36" s="607"/>
      <c r="K36" s="300">
        <v>12010</v>
      </c>
      <c r="L36" s="299"/>
    </row>
    <row r="37" spans="1:12" ht="17.25">
      <c r="A37" s="342" t="s">
        <v>1260</v>
      </c>
      <c r="B37" s="257" t="s">
        <v>1264</v>
      </c>
      <c r="C37" s="368" t="s">
        <v>1265</v>
      </c>
      <c r="D37" s="258">
        <v>2300</v>
      </c>
      <c r="E37" s="258"/>
      <c r="F37" s="295"/>
      <c r="G37" s="296">
        <v>2300</v>
      </c>
      <c r="H37" s="369" t="s">
        <v>1135</v>
      </c>
      <c r="J37" s="607"/>
      <c r="K37" s="300">
        <v>296</v>
      </c>
      <c r="L37" s="299"/>
    </row>
    <row r="38" spans="1:12" ht="17.25">
      <c r="A38" s="342" t="s">
        <v>1480</v>
      </c>
      <c r="B38" s="257" t="s">
        <v>1481</v>
      </c>
      <c r="C38" s="368" t="s">
        <v>1482</v>
      </c>
      <c r="D38" s="258"/>
      <c r="E38" s="258">
        <v>2240</v>
      </c>
      <c r="F38" s="295"/>
      <c r="G38" s="555">
        <f>G37-E38</f>
        <v>60</v>
      </c>
      <c r="H38" s="369"/>
      <c r="J38" s="608">
        <f>G38</f>
        <v>60</v>
      </c>
      <c r="K38" s="300"/>
      <c r="L38" s="299"/>
    </row>
    <row r="39" spans="1:12" ht="17.25">
      <c r="A39" s="342"/>
      <c r="B39" s="257"/>
      <c r="C39" s="368"/>
      <c r="D39" s="258">
        <v>-60</v>
      </c>
      <c r="E39" s="340"/>
      <c r="F39" s="295"/>
      <c r="G39" s="296">
        <v>0</v>
      </c>
      <c r="H39" s="369"/>
      <c r="K39" s="300"/>
      <c r="L39" s="299"/>
    </row>
    <row r="40" spans="1:12" ht="17.25">
      <c r="A40" s="342" t="s">
        <v>1272</v>
      </c>
      <c r="B40" s="257" t="s">
        <v>1273</v>
      </c>
      <c r="C40" s="368" t="s">
        <v>1274</v>
      </c>
      <c r="D40" s="258">
        <v>25000</v>
      </c>
      <c r="E40" s="340"/>
      <c r="F40" s="295"/>
      <c r="G40" s="296">
        <v>25000</v>
      </c>
      <c r="H40" s="369" t="s">
        <v>1135</v>
      </c>
      <c r="K40" s="300"/>
      <c r="L40" s="299"/>
    </row>
    <row r="41" spans="1:12" ht="17.25">
      <c r="A41" s="342" t="s">
        <v>2122</v>
      </c>
      <c r="B41" s="257" t="s">
        <v>2142</v>
      </c>
      <c r="C41" s="368" t="s">
        <v>2143</v>
      </c>
      <c r="D41" s="258"/>
      <c r="E41" s="258">
        <v>15988</v>
      </c>
      <c r="F41" s="295"/>
      <c r="G41" s="296">
        <f>G40-E41</f>
        <v>9012</v>
      </c>
      <c r="H41" s="369"/>
      <c r="K41" s="300"/>
      <c r="L41" s="299"/>
    </row>
    <row r="42" spans="1:12" ht="17.25">
      <c r="A42" s="342" t="s">
        <v>2144</v>
      </c>
      <c r="B42" s="257" t="s">
        <v>2145</v>
      </c>
      <c r="C42" s="368" t="s">
        <v>2146</v>
      </c>
      <c r="D42" s="258"/>
      <c r="E42" s="258">
        <v>9012</v>
      </c>
      <c r="F42" s="295"/>
      <c r="G42" s="296">
        <f>G41-E42</f>
        <v>0</v>
      </c>
      <c r="H42" s="369"/>
      <c r="K42" s="300"/>
      <c r="L42" s="299"/>
    </row>
    <row r="43" spans="1:13" ht="17.25">
      <c r="A43" s="342"/>
      <c r="B43" s="257"/>
      <c r="C43" s="368"/>
      <c r="D43" s="258"/>
      <c r="E43" s="340"/>
      <c r="F43" s="295"/>
      <c r="G43" s="296"/>
      <c r="H43" s="369"/>
      <c r="K43" s="300"/>
      <c r="L43" s="299"/>
      <c r="M43" s="293"/>
    </row>
    <row r="44" spans="1:12" ht="17.25">
      <c r="A44" s="342" t="s">
        <v>1429</v>
      </c>
      <c r="B44" s="257" t="s">
        <v>1433</v>
      </c>
      <c r="C44" s="368" t="s">
        <v>1434</v>
      </c>
      <c r="D44" s="258">
        <v>50000</v>
      </c>
      <c r="E44" s="340"/>
      <c r="F44" s="295"/>
      <c r="G44" s="296">
        <v>50000</v>
      </c>
      <c r="H44" s="369" t="s">
        <v>720</v>
      </c>
      <c r="K44" s="300"/>
      <c r="L44" s="299"/>
    </row>
    <row r="45" spans="1:12" ht="17.25">
      <c r="A45" s="342" t="s">
        <v>3131</v>
      </c>
      <c r="B45" s="257" t="s">
        <v>2118</v>
      </c>
      <c r="C45" s="368" t="s">
        <v>2905</v>
      </c>
      <c r="D45" s="258"/>
      <c r="E45" s="258">
        <v>50000</v>
      </c>
      <c r="F45" s="295"/>
      <c r="G45" s="296">
        <f>G44-E45-F45</f>
        <v>0</v>
      </c>
      <c r="H45" s="369"/>
      <c r="K45" s="300"/>
      <c r="L45" s="299"/>
    </row>
    <row r="46" spans="1:12" ht="17.25">
      <c r="A46" s="342"/>
      <c r="B46" s="257"/>
      <c r="C46" s="368"/>
      <c r="D46" s="258"/>
      <c r="E46" s="340"/>
      <c r="F46" s="295"/>
      <c r="G46" s="296"/>
      <c r="H46" s="369"/>
      <c r="K46" s="300"/>
      <c r="L46" s="299"/>
    </row>
    <row r="47" spans="1:12" ht="17.25">
      <c r="A47" s="342" t="s">
        <v>1984</v>
      </c>
      <c r="B47" s="257" t="s">
        <v>1985</v>
      </c>
      <c r="C47" s="368" t="s">
        <v>1986</v>
      </c>
      <c r="D47" s="258">
        <v>21000</v>
      </c>
      <c r="E47" s="340"/>
      <c r="F47" s="295"/>
      <c r="G47" s="296">
        <v>21000</v>
      </c>
      <c r="H47" s="369" t="s">
        <v>723</v>
      </c>
      <c r="K47" s="300"/>
      <c r="L47" s="300"/>
    </row>
    <row r="48" spans="1:12" ht="17.25">
      <c r="A48" s="342" t="s">
        <v>2228</v>
      </c>
      <c r="B48" s="257" t="s">
        <v>2229</v>
      </c>
      <c r="C48" s="368" t="s">
        <v>2289</v>
      </c>
      <c r="D48" s="258"/>
      <c r="E48" s="258">
        <v>1480</v>
      </c>
      <c r="F48" s="295"/>
      <c r="G48" s="296">
        <f>G47-E48</f>
        <v>19520</v>
      </c>
      <c r="H48" s="369"/>
      <c r="K48" s="300"/>
      <c r="L48" s="300"/>
    </row>
    <row r="49" spans="1:12" ht="17.25">
      <c r="A49" s="342" t="s">
        <v>2250</v>
      </c>
      <c r="B49" s="257" t="s">
        <v>2255</v>
      </c>
      <c r="C49" s="368" t="s">
        <v>2256</v>
      </c>
      <c r="D49" s="258"/>
      <c r="E49" s="258">
        <v>8280</v>
      </c>
      <c r="F49" s="295"/>
      <c r="G49" s="555">
        <f>G48-E49</f>
        <v>11240</v>
      </c>
      <c r="H49" s="369"/>
      <c r="J49" s="603">
        <f>G49</f>
        <v>11240</v>
      </c>
      <c r="K49" s="300"/>
      <c r="L49" s="300"/>
    </row>
    <row r="50" spans="1:12" ht="17.25">
      <c r="A50" s="342"/>
      <c r="B50" s="257"/>
      <c r="C50" s="368"/>
      <c r="D50" s="258">
        <v>-11240</v>
      </c>
      <c r="E50" s="340"/>
      <c r="F50" s="295"/>
      <c r="G50" s="296">
        <v>0</v>
      </c>
      <c r="H50" s="369"/>
      <c r="K50" s="300"/>
      <c r="L50" s="300"/>
    </row>
    <row r="51" spans="1:12" ht="17.25">
      <c r="A51" s="342" t="s">
        <v>2093</v>
      </c>
      <c r="B51" s="257" t="s">
        <v>2096</v>
      </c>
      <c r="C51" s="368" t="s">
        <v>1434</v>
      </c>
      <c r="D51" s="258">
        <v>458990</v>
      </c>
      <c r="E51" s="340"/>
      <c r="F51" s="295"/>
      <c r="G51" s="296">
        <v>458990</v>
      </c>
      <c r="H51" s="369" t="s">
        <v>720</v>
      </c>
      <c r="K51" s="300"/>
      <c r="L51" s="299"/>
    </row>
    <row r="52" spans="1:12" ht="17.25">
      <c r="A52" s="342" t="s">
        <v>2308</v>
      </c>
      <c r="B52" s="257" t="s">
        <v>2351</v>
      </c>
      <c r="C52" s="368" t="s">
        <v>2350</v>
      </c>
      <c r="D52" s="258"/>
      <c r="E52" s="258">
        <v>1500</v>
      </c>
      <c r="F52" s="295"/>
      <c r="G52" s="296">
        <f>G51-E52</f>
        <v>457490</v>
      </c>
      <c r="H52" s="369"/>
      <c r="K52" s="300"/>
      <c r="L52" s="299"/>
    </row>
    <row r="53" spans="1:12" ht="17.25">
      <c r="A53" s="342" t="s">
        <v>2666</v>
      </c>
      <c r="B53" s="257" t="s">
        <v>2774</v>
      </c>
      <c r="C53" s="368" t="s">
        <v>2772</v>
      </c>
      <c r="D53" s="258"/>
      <c r="E53" s="258">
        <v>263680</v>
      </c>
      <c r="F53" s="295"/>
      <c r="G53" s="296">
        <f>G52-E53</f>
        <v>193810</v>
      </c>
      <c r="H53" s="369"/>
      <c r="K53" s="300"/>
      <c r="L53" s="299"/>
    </row>
    <row r="54" spans="1:12" ht="17.25">
      <c r="A54" s="342" t="s">
        <v>2734</v>
      </c>
      <c r="B54" s="257" t="s">
        <v>2754</v>
      </c>
      <c r="C54" s="368" t="s">
        <v>696</v>
      </c>
      <c r="D54" s="258"/>
      <c r="E54" s="258">
        <v>8380</v>
      </c>
      <c r="F54" s="295"/>
      <c r="G54" s="296">
        <f>G53-E54</f>
        <v>185430</v>
      </c>
      <c r="H54" s="369"/>
      <c r="K54" s="300"/>
      <c r="L54" s="299"/>
    </row>
    <row r="55" spans="1:12" ht="17.25">
      <c r="A55" s="342"/>
      <c r="B55" s="257" t="s">
        <v>2759</v>
      </c>
      <c r="C55" s="368" t="s">
        <v>1485</v>
      </c>
      <c r="D55" s="258"/>
      <c r="E55" s="258">
        <v>3010</v>
      </c>
      <c r="F55" s="295"/>
      <c r="G55" s="296">
        <f>G54-E55</f>
        <v>182420</v>
      </c>
      <c r="H55" s="369"/>
      <c r="K55" s="300"/>
      <c r="L55" s="299"/>
    </row>
    <row r="56" spans="1:12" ht="17.25">
      <c r="A56" s="342" t="s">
        <v>2857</v>
      </c>
      <c r="B56" s="257" t="s">
        <v>2954</v>
      </c>
      <c r="C56" s="368" t="s">
        <v>2777</v>
      </c>
      <c r="D56" s="258"/>
      <c r="E56" s="258">
        <v>29300</v>
      </c>
      <c r="F56" s="295"/>
      <c r="G56" s="296">
        <f>G55-E56-F56</f>
        <v>153120</v>
      </c>
      <c r="H56" s="369"/>
      <c r="K56" s="300"/>
      <c r="L56" s="299"/>
    </row>
    <row r="57" spans="1:12" ht="17.25">
      <c r="A57" s="342" t="s">
        <v>2975</v>
      </c>
      <c r="B57" s="257" t="s">
        <v>2995</v>
      </c>
      <c r="C57" s="368" t="s">
        <v>2994</v>
      </c>
      <c r="D57" s="258"/>
      <c r="E57" s="258">
        <v>825</v>
      </c>
      <c r="F57" s="295"/>
      <c r="G57" s="296">
        <f>G56-E57-F57</f>
        <v>152295</v>
      </c>
      <c r="H57" s="369"/>
      <c r="K57" s="300"/>
      <c r="L57" s="299"/>
    </row>
    <row r="58" spans="1:12" ht="17.25">
      <c r="A58" s="342"/>
      <c r="B58" s="257"/>
      <c r="C58" s="368" t="s">
        <v>3295</v>
      </c>
      <c r="D58" s="258"/>
      <c r="E58" s="258">
        <v>-24080</v>
      </c>
      <c r="F58" s="295"/>
      <c r="G58" s="296">
        <f>G57-E58-F58</f>
        <v>176375</v>
      </c>
      <c r="H58" s="369"/>
      <c r="K58" s="300"/>
      <c r="L58" s="299"/>
    </row>
    <row r="59" spans="1:12" ht="17.25">
      <c r="A59" s="342"/>
      <c r="B59" s="257"/>
      <c r="C59" s="368" t="s">
        <v>3294</v>
      </c>
      <c r="D59" s="258">
        <v>-153000</v>
      </c>
      <c r="E59" s="258"/>
      <c r="F59" s="295"/>
      <c r="G59" s="296">
        <f>G58+D59</f>
        <v>23375</v>
      </c>
      <c r="H59" s="369"/>
      <c r="K59" s="300"/>
      <c r="L59" s="299"/>
    </row>
    <row r="60" spans="1:12" ht="17.25">
      <c r="A60" s="342" t="s">
        <v>3409</v>
      </c>
      <c r="B60" s="257" t="s">
        <v>3421</v>
      </c>
      <c r="C60" s="368" t="s">
        <v>3422</v>
      </c>
      <c r="D60" s="258"/>
      <c r="E60" s="258">
        <v>1948</v>
      </c>
      <c r="F60" s="295"/>
      <c r="G60" s="296">
        <f>G59-E60</f>
        <v>21427</v>
      </c>
      <c r="H60" s="369"/>
      <c r="K60" s="300"/>
      <c r="L60" s="299"/>
    </row>
    <row r="61" spans="1:12" ht="17.25">
      <c r="A61" s="342" t="s">
        <v>3764</v>
      </c>
      <c r="B61" s="257" t="s">
        <v>3836</v>
      </c>
      <c r="C61" s="368" t="s">
        <v>696</v>
      </c>
      <c r="D61" s="258"/>
      <c r="E61" s="258">
        <v>17100</v>
      </c>
      <c r="F61" s="295"/>
      <c r="G61" s="588">
        <f>G60-E61-F61</f>
        <v>4327</v>
      </c>
      <c r="H61" s="369"/>
      <c r="J61" s="603">
        <f>G61</f>
        <v>4327</v>
      </c>
      <c r="K61" s="300"/>
      <c r="L61" s="299"/>
    </row>
    <row r="62" spans="1:12" ht="17.25">
      <c r="A62" s="342"/>
      <c r="B62" s="257"/>
      <c r="C62" s="368"/>
      <c r="D62" s="258">
        <v>-4327</v>
      </c>
      <c r="E62" s="340"/>
      <c r="F62" s="295"/>
      <c r="G62" s="296">
        <v>0</v>
      </c>
      <c r="H62" s="369"/>
      <c r="K62" s="300"/>
      <c r="L62" s="299"/>
    </row>
    <row r="63" spans="1:12" ht="17.25">
      <c r="A63" s="342" t="s">
        <v>2163</v>
      </c>
      <c r="B63" s="257" t="s">
        <v>2164</v>
      </c>
      <c r="C63" s="368" t="s">
        <v>2165</v>
      </c>
      <c r="D63" s="258">
        <v>3000</v>
      </c>
      <c r="E63" s="258"/>
      <c r="F63" s="296"/>
      <c r="G63" s="296">
        <v>3000</v>
      </c>
      <c r="H63" s="369" t="s">
        <v>79</v>
      </c>
      <c r="K63" s="300"/>
      <c r="L63" s="299"/>
    </row>
    <row r="64" spans="1:12" ht="17.25">
      <c r="A64" s="342" t="s">
        <v>3057</v>
      </c>
      <c r="B64" s="257" t="s">
        <v>3112</v>
      </c>
      <c r="C64" s="368" t="s">
        <v>3111</v>
      </c>
      <c r="D64" s="258"/>
      <c r="E64" s="258">
        <v>1474</v>
      </c>
      <c r="F64" s="296"/>
      <c r="G64" s="588">
        <f>G63-E64</f>
        <v>1526</v>
      </c>
      <c r="H64" s="369"/>
      <c r="J64" s="603">
        <f>G64</f>
        <v>1526</v>
      </c>
      <c r="K64" s="300"/>
      <c r="L64" s="299"/>
    </row>
    <row r="65" spans="1:12" ht="17.25">
      <c r="A65" s="342"/>
      <c r="B65" s="257"/>
      <c r="C65" s="368"/>
      <c r="D65" s="258">
        <v>-1526</v>
      </c>
      <c r="E65" s="340"/>
      <c r="F65" s="295"/>
      <c r="G65" s="296">
        <v>0</v>
      </c>
      <c r="H65" s="369"/>
      <c r="K65" s="300"/>
      <c r="L65" s="299"/>
    </row>
    <row r="66" spans="1:12" ht="17.25">
      <c r="A66" s="342" t="s">
        <v>2166</v>
      </c>
      <c r="B66" s="257" t="s">
        <v>2167</v>
      </c>
      <c r="C66" s="368" t="s">
        <v>2168</v>
      </c>
      <c r="D66" s="258">
        <v>10000</v>
      </c>
      <c r="E66" s="340"/>
      <c r="F66" s="295"/>
      <c r="G66" s="296">
        <v>10000</v>
      </c>
      <c r="H66" s="369" t="s">
        <v>39</v>
      </c>
      <c r="K66" s="300"/>
      <c r="L66" s="299"/>
    </row>
    <row r="67" spans="1:12" ht="17.25">
      <c r="A67" s="342" t="s">
        <v>2196</v>
      </c>
      <c r="B67" s="257" t="s">
        <v>2197</v>
      </c>
      <c r="C67" s="368" t="s">
        <v>2288</v>
      </c>
      <c r="D67" s="258"/>
      <c r="E67" s="258">
        <v>5020</v>
      </c>
      <c r="F67" s="295"/>
      <c r="G67" s="296">
        <f>G66-E67</f>
        <v>4980</v>
      </c>
      <c r="H67" s="369"/>
      <c r="K67" s="300"/>
      <c r="L67" s="299"/>
    </row>
    <row r="68" spans="1:12" ht="17.25">
      <c r="A68" s="342" t="s">
        <v>2308</v>
      </c>
      <c r="B68" s="257" t="s">
        <v>2349</v>
      </c>
      <c r="C68" s="368" t="s">
        <v>2264</v>
      </c>
      <c r="D68" s="258"/>
      <c r="E68" s="258">
        <v>500</v>
      </c>
      <c r="F68" s="295"/>
      <c r="G68" s="555">
        <f>G67-E68</f>
        <v>4480</v>
      </c>
      <c r="H68" s="369"/>
      <c r="J68" s="603">
        <f>G68</f>
        <v>4480</v>
      </c>
      <c r="K68" s="300"/>
      <c r="L68" s="299"/>
    </row>
    <row r="69" spans="1:12" ht="17.25">
      <c r="A69" s="342"/>
      <c r="B69" s="257"/>
      <c r="C69" s="368"/>
      <c r="D69" s="258">
        <v>-4480</v>
      </c>
      <c r="E69" s="258"/>
      <c r="F69" s="295"/>
      <c r="G69" s="296">
        <v>0</v>
      </c>
      <c r="H69" s="369"/>
      <c r="K69" s="300"/>
      <c r="L69" s="299"/>
    </row>
    <row r="70" spans="1:12" ht="17.25">
      <c r="A70" s="342" t="s">
        <v>2265</v>
      </c>
      <c r="B70" s="257" t="s">
        <v>2266</v>
      </c>
      <c r="C70" s="368" t="s">
        <v>2267</v>
      </c>
      <c r="D70" s="258">
        <v>80100</v>
      </c>
      <c r="E70" s="258"/>
      <c r="F70" s="295"/>
      <c r="G70" s="296">
        <v>80100</v>
      </c>
      <c r="H70" s="369" t="s">
        <v>720</v>
      </c>
      <c r="K70" s="300"/>
      <c r="L70" s="299"/>
    </row>
    <row r="71" spans="1:12" ht="17.25">
      <c r="A71" s="342" t="s">
        <v>2655</v>
      </c>
      <c r="B71" s="257" t="s">
        <v>2677</v>
      </c>
      <c r="C71" s="368" t="s">
        <v>2678</v>
      </c>
      <c r="D71" s="258"/>
      <c r="E71" s="258">
        <v>73060</v>
      </c>
      <c r="F71" s="295"/>
      <c r="G71" s="296">
        <f>G70-E71</f>
        <v>7040</v>
      </c>
      <c r="H71" s="369"/>
      <c r="K71" s="300"/>
      <c r="L71" s="299"/>
    </row>
    <row r="72" spans="1:12" ht="17.25">
      <c r="A72" s="342" t="s">
        <v>2734</v>
      </c>
      <c r="B72" s="257" t="s">
        <v>2746</v>
      </c>
      <c r="C72" s="368" t="s">
        <v>2748</v>
      </c>
      <c r="D72" s="258"/>
      <c r="E72" s="258">
        <v>2510</v>
      </c>
      <c r="F72" s="295"/>
      <c r="G72" s="296">
        <f>G71-E72</f>
        <v>4530</v>
      </c>
      <c r="H72" s="369"/>
      <c r="K72" s="300"/>
      <c r="L72" s="299"/>
    </row>
    <row r="73" spans="1:12" ht="17.25">
      <c r="A73" s="342"/>
      <c r="B73" s="257" t="s">
        <v>2747</v>
      </c>
      <c r="C73" s="368" t="s">
        <v>2749</v>
      </c>
      <c r="D73" s="258"/>
      <c r="E73" s="258">
        <v>4450</v>
      </c>
      <c r="F73" s="295"/>
      <c r="G73" s="296">
        <f>G72-E73</f>
        <v>80</v>
      </c>
      <c r="H73" s="369"/>
      <c r="J73" s="603"/>
      <c r="K73" s="300"/>
      <c r="L73" s="299"/>
    </row>
    <row r="74" spans="1:12" ht="17.25">
      <c r="A74" s="342"/>
      <c r="B74" s="257"/>
      <c r="C74" s="368" t="s">
        <v>3296</v>
      </c>
      <c r="D74" s="258"/>
      <c r="E74" s="258">
        <v>-73060</v>
      </c>
      <c r="F74" s="295"/>
      <c r="G74" s="296">
        <f>G73-E74</f>
        <v>73140</v>
      </c>
      <c r="H74" s="369"/>
      <c r="K74" s="300"/>
      <c r="L74" s="299"/>
    </row>
    <row r="75" spans="1:12" ht="17.25">
      <c r="A75" s="342" t="s">
        <v>3475</v>
      </c>
      <c r="B75" s="257" t="s">
        <v>3476</v>
      </c>
      <c r="C75" s="368" t="s">
        <v>713</v>
      </c>
      <c r="D75" s="258"/>
      <c r="E75" s="258">
        <v>73140</v>
      </c>
      <c r="F75" s="295"/>
      <c r="G75" s="555">
        <f>G74-E75</f>
        <v>0</v>
      </c>
      <c r="H75" s="369"/>
      <c r="K75" s="300"/>
      <c r="L75" s="299"/>
    </row>
    <row r="76" spans="1:12" ht="17.25">
      <c r="A76" s="342"/>
      <c r="B76" s="257"/>
      <c r="C76" s="368"/>
      <c r="D76" s="258"/>
      <c r="E76" s="258"/>
      <c r="F76" s="295"/>
      <c r="G76" s="296"/>
      <c r="H76" s="369"/>
      <c r="K76" s="300"/>
      <c r="L76" s="299"/>
    </row>
    <row r="77" spans="1:12" ht="17.25">
      <c r="A77" s="342" t="s">
        <v>2353</v>
      </c>
      <c r="B77" s="257" t="s">
        <v>2356</v>
      </c>
      <c r="C77" s="235" t="s">
        <v>2357</v>
      </c>
      <c r="D77" s="258">
        <v>20000</v>
      </c>
      <c r="E77" s="258"/>
      <c r="F77" s="295"/>
      <c r="G77" s="296">
        <v>20000</v>
      </c>
      <c r="H77" s="369" t="s">
        <v>720</v>
      </c>
      <c r="K77" s="300"/>
      <c r="L77" s="299"/>
    </row>
    <row r="78" spans="1:12" ht="17.25">
      <c r="A78" s="342"/>
      <c r="B78" s="257"/>
      <c r="C78" s="235" t="s">
        <v>3579</v>
      </c>
      <c r="D78" s="258"/>
      <c r="E78" s="258"/>
      <c r="F78" s="295"/>
      <c r="G78" s="296"/>
      <c r="H78" s="369"/>
      <c r="K78" s="300"/>
      <c r="L78" s="299"/>
    </row>
    <row r="79" spans="1:12" ht="17.25">
      <c r="A79" s="342" t="s">
        <v>3592</v>
      </c>
      <c r="B79" s="257" t="s">
        <v>3688</v>
      </c>
      <c r="C79" s="235" t="s">
        <v>3593</v>
      </c>
      <c r="D79" s="258"/>
      <c r="E79" s="258">
        <v>10536</v>
      </c>
      <c r="F79" s="295"/>
      <c r="G79" s="296">
        <f>G77-E79</f>
        <v>9464</v>
      </c>
      <c r="H79" s="369"/>
      <c r="K79" s="300"/>
      <c r="L79" s="299"/>
    </row>
    <row r="80" spans="1:12" ht="17.25">
      <c r="A80" s="342" t="s">
        <v>3736</v>
      </c>
      <c r="B80" s="257" t="s">
        <v>3778</v>
      </c>
      <c r="C80" s="235"/>
      <c r="D80" s="258"/>
      <c r="E80" s="258">
        <v>4320</v>
      </c>
      <c r="F80" s="295"/>
      <c r="G80" s="296">
        <f>G79-E80</f>
        <v>5144</v>
      </c>
      <c r="H80" s="369"/>
      <c r="K80" s="300"/>
      <c r="L80" s="299"/>
    </row>
    <row r="81" spans="1:12" ht="17.25">
      <c r="A81" s="342"/>
      <c r="B81" s="257"/>
      <c r="C81" s="235"/>
      <c r="D81" s="258"/>
      <c r="E81" s="258"/>
      <c r="F81" s="295"/>
      <c r="G81" s="296"/>
      <c r="H81" s="369"/>
      <c r="K81" s="300"/>
      <c r="L81" s="299"/>
    </row>
    <row r="82" spans="1:12" ht="17.25">
      <c r="A82" s="342" t="s">
        <v>2458</v>
      </c>
      <c r="B82" s="257" t="s">
        <v>2516</v>
      </c>
      <c r="C82" s="368" t="s">
        <v>2515</v>
      </c>
      <c r="D82" s="258">
        <v>2440</v>
      </c>
      <c r="E82" s="258"/>
      <c r="F82" s="295"/>
      <c r="G82" s="296">
        <v>2440</v>
      </c>
      <c r="H82" s="369" t="s">
        <v>2291</v>
      </c>
      <c r="K82" s="300"/>
      <c r="L82" s="299"/>
    </row>
    <row r="83" spans="1:12" ht="17.25">
      <c r="A83" s="342"/>
      <c r="B83" s="257"/>
      <c r="C83" s="112" t="s">
        <v>2819</v>
      </c>
      <c r="D83" s="258"/>
      <c r="E83" s="295">
        <v>1474</v>
      </c>
      <c r="F83" s="295"/>
      <c r="G83" s="296">
        <f>G82-E83-F83</f>
        <v>966</v>
      </c>
      <c r="H83" s="369"/>
      <c r="K83" s="300"/>
      <c r="L83" s="299"/>
    </row>
    <row r="84" spans="1:12" ht="17.25">
      <c r="A84" s="342"/>
      <c r="B84" s="257"/>
      <c r="C84" s="112" t="s">
        <v>2819</v>
      </c>
      <c r="D84" s="258"/>
      <c r="E84" s="295">
        <v>954</v>
      </c>
      <c r="F84" s="295"/>
      <c r="G84" s="296">
        <f>G83-E84-F84</f>
        <v>12</v>
      </c>
      <c r="H84" s="369"/>
      <c r="J84" s="603">
        <f>G84</f>
        <v>12</v>
      </c>
      <c r="K84" s="300"/>
      <c r="L84" s="299"/>
    </row>
    <row r="85" spans="1:12" ht="17.25">
      <c r="A85" s="342"/>
      <c r="B85" s="257"/>
      <c r="C85" s="368"/>
      <c r="D85" s="258">
        <v>-12</v>
      </c>
      <c r="E85" s="258"/>
      <c r="F85" s="295"/>
      <c r="G85" s="296">
        <v>0</v>
      </c>
      <c r="H85" s="369"/>
      <c r="K85" s="300"/>
      <c r="L85" s="299"/>
    </row>
    <row r="86" spans="1:12" ht="17.25">
      <c r="A86" s="342"/>
      <c r="B86" s="257"/>
      <c r="C86" s="235"/>
      <c r="D86" s="258"/>
      <c r="E86" s="258"/>
      <c r="F86" s="295"/>
      <c r="G86" s="296"/>
      <c r="H86" s="369"/>
      <c r="K86" s="300"/>
      <c r="L86" s="299"/>
    </row>
    <row r="87" spans="1:12" ht="17.25">
      <c r="A87" s="342" t="s">
        <v>2614</v>
      </c>
      <c r="B87" s="257" t="s">
        <v>2641</v>
      </c>
      <c r="C87" s="235" t="s">
        <v>2640</v>
      </c>
      <c r="D87" s="258">
        <v>10000</v>
      </c>
      <c r="E87" s="258"/>
      <c r="F87" s="295"/>
      <c r="G87" s="296">
        <v>10000</v>
      </c>
      <c r="H87" s="369" t="s">
        <v>723</v>
      </c>
      <c r="K87" s="300"/>
      <c r="L87" s="299"/>
    </row>
    <row r="88" spans="1:12" ht="17.25">
      <c r="A88" s="342" t="s">
        <v>3072</v>
      </c>
      <c r="B88" s="257" t="s">
        <v>3083</v>
      </c>
      <c r="C88" s="235" t="s">
        <v>2824</v>
      </c>
      <c r="D88" s="258"/>
      <c r="E88" s="258">
        <v>1688</v>
      </c>
      <c r="F88" s="295"/>
      <c r="G88" s="409">
        <f>G87-E88-F88</f>
        <v>8312</v>
      </c>
      <c r="H88" s="369"/>
      <c r="K88" s="300"/>
      <c r="L88" s="299"/>
    </row>
    <row r="89" spans="1:12" ht="17.25">
      <c r="A89" s="342"/>
      <c r="B89" s="257"/>
      <c r="C89" s="235" t="s">
        <v>2828</v>
      </c>
      <c r="D89" s="258"/>
      <c r="E89" s="258">
        <v>2108</v>
      </c>
      <c r="F89" s="295"/>
      <c r="G89" s="616">
        <f>G88-E89-F89</f>
        <v>6204</v>
      </c>
      <c r="H89" s="369"/>
      <c r="J89" s="603">
        <f>G89</f>
        <v>6204</v>
      </c>
      <c r="K89" s="300"/>
      <c r="L89" s="299"/>
    </row>
    <row r="90" spans="1:12" ht="17.25">
      <c r="A90" s="342"/>
      <c r="B90" s="257"/>
      <c r="C90" s="235"/>
      <c r="D90" s="258">
        <v>-6204</v>
      </c>
      <c r="E90" s="258"/>
      <c r="F90" s="295"/>
      <c r="G90" s="409">
        <v>0</v>
      </c>
      <c r="H90" s="369"/>
      <c r="K90" s="300"/>
      <c r="L90" s="299"/>
    </row>
    <row r="91" spans="1:12" ht="17.25">
      <c r="A91" s="342"/>
      <c r="B91" s="257"/>
      <c r="C91" s="235"/>
      <c r="D91" s="258"/>
      <c r="E91" s="258"/>
      <c r="F91" s="295"/>
      <c r="G91" s="409"/>
      <c r="H91" s="369"/>
      <c r="K91" s="300"/>
      <c r="L91" s="299"/>
    </row>
    <row r="92" spans="1:12" ht="17.25">
      <c r="A92" s="342"/>
      <c r="B92" s="257"/>
      <c r="C92" s="235" t="s">
        <v>2776</v>
      </c>
      <c r="D92" s="258">
        <v>20000</v>
      </c>
      <c r="E92" s="258"/>
      <c r="F92" s="295"/>
      <c r="G92" s="258">
        <v>20000</v>
      </c>
      <c r="H92" s="369" t="s">
        <v>2980</v>
      </c>
      <c r="K92" s="300"/>
      <c r="L92" s="299"/>
    </row>
    <row r="93" spans="1:12" ht="17.25">
      <c r="A93" s="342" t="s">
        <v>3057</v>
      </c>
      <c r="B93" s="257" t="s">
        <v>3098</v>
      </c>
      <c r="C93" s="235" t="s">
        <v>3099</v>
      </c>
      <c r="D93" s="258"/>
      <c r="E93" s="258">
        <v>20000</v>
      </c>
      <c r="F93" s="295"/>
      <c r="G93" s="258">
        <v>0</v>
      </c>
      <c r="H93" s="369"/>
      <c r="K93" s="300"/>
      <c r="L93" s="299"/>
    </row>
    <row r="94" spans="1:12" ht="17.25">
      <c r="A94" s="342"/>
      <c r="B94" s="257"/>
      <c r="C94" s="235" t="s">
        <v>2978</v>
      </c>
      <c r="D94" s="258">
        <v>20000</v>
      </c>
      <c r="E94" s="258"/>
      <c r="F94" s="295"/>
      <c r="G94" s="258">
        <v>20000</v>
      </c>
      <c r="H94" s="369" t="s">
        <v>2979</v>
      </c>
      <c r="K94" s="300"/>
      <c r="L94" s="299"/>
    </row>
    <row r="95" spans="1:12" ht="17.25">
      <c r="A95" s="342" t="s">
        <v>2959</v>
      </c>
      <c r="B95" s="257" t="s">
        <v>2962</v>
      </c>
      <c r="C95" s="235" t="s">
        <v>2963</v>
      </c>
      <c r="D95" s="258"/>
      <c r="E95" s="258">
        <v>5000</v>
      </c>
      <c r="F95" s="295"/>
      <c r="G95" s="258">
        <f>G94-E95-F95</f>
        <v>15000</v>
      </c>
      <c r="H95" s="369"/>
      <c r="K95" s="300"/>
      <c r="L95" s="299"/>
    </row>
    <row r="96" spans="1:12" ht="17.25">
      <c r="A96" s="342"/>
      <c r="B96" s="257" t="s">
        <v>2976</v>
      </c>
      <c r="C96" s="235" t="s">
        <v>713</v>
      </c>
      <c r="D96" s="258"/>
      <c r="E96" s="258">
        <v>15000</v>
      </c>
      <c r="F96" s="295"/>
      <c r="G96" s="258">
        <f>G95-E96-F96</f>
        <v>0</v>
      </c>
      <c r="H96" s="369"/>
      <c r="K96" s="300"/>
      <c r="L96" s="299"/>
    </row>
    <row r="97" spans="1:12" ht="17.25">
      <c r="A97" s="342"/>
      <c r="B97" s="257"/>
      <c r="C97" s="235"/>
      <c r="D97" s="258"/>
      <c r="E97" s="258"/>
      <c r="F97" s="295"/>
      <c r="G97" s="258"/>
      <c r="H97" s="369"/>
      <c r="K97" s="300"/>
      <c r="L97" s="299"/>
    </row>
    <row r="98" spans="1:12" ht="17.25">
      <c r="A98" s="342"/>
      <c r="B98" s="257"/>
      <c r="C98" s="235"/>
      <c r="D98" s="258"/>
      <c r="E98" s="258"/>
      <c r="F98" s="295"/>
      <c r="G98" s="296"/>
      <c r="H98" s="369"/>
      <c r="K98" s="300"/>
      <c r="L98" s="299"/>
    </row>
    <row r="99" spans="1:12" ht="17.25">
      <c r="A99" s="342" t="s">
        <v>2699</v>
      </c>
      <c r="B99" s="257" t="s">
        <v>2722</v>
      </c>
      <c r="C99" s="235" t="s">
        <v>2723</v>
      </c>
      <c r="D99" s="258">
        <v>3900</v>
      </c>
      <c r="E99" s="258"/>
      <c r="F99" s="295"/>
      <c r="G99" s="296">
        <v>3900</v>
      </c>
      <c r="H99" s="369" t="s">
        <v>54</v>
      </c>
      <c r="K99" s="300"/>
      <c r="L99" s="299"/>
    </row>
    <row r="100" spans="1:12" ht="17.25">
      <c r="A100" s="342" t="s">
        <v>3057</v>
      </c>
      <c r="B100" s="257" t="s">
        <v>3101</v>
      </c>
      <c r="C100" s="368" t="s">
        <v>2834</v>
      </c>
      <c r="D100" s="258"/>
      <c r="E100" s="258">
        <v>1420</v>
      </c>
      <c r="F100" s="295"/>
      <c r="G100" s="296">
        <f>G99-E100</f>
        <v>2480</v>
      </c>
      <c r="H100" s="369"/>
      <c r="K100" s="300"/>
      <c r="L100" s="299"/>
    </row>
    <row r="101" spans="1:12" ht="17.25">
      <c r="A101" s="342" t="s">
        <v>3409</v>
      </c>
      <c r="B101" s="257" t="s">
        <v>3435</v>
      </c>
      <c r="C101" s="368" t="s">
        <v>3436</v>
      </c>
      <c r="D101" s="258"/>
      <c r="E101" s="258">
        <v>1480</v>
      </c>
      <c r="F101" s="295"/>
      <c r="G101" s="588">
        <f>G100-E101</f>
        <v>1000</v>
      </c>
      <c r="H101" s="369"/>
      <c r="J101" s="603">
        <f>G101</f>
        <v>1000</v>
      </c>
      <c r="K101" s="300"/>
      <c r="L101" s="299"/>
    </row>
    <row r="102" spans="1:12" ht="17.25">
      <c r="A102" s="342"/>
      <c r="B102" s="257"/>
      <c r="C102" s="368"/>
      <c r="D102" s="258">
        <v>-1000</v>
      </c>
      <c r="E102" s="258"/>
      <c r="F102" s="295"/>
      <c r="G102" s="296">
        <v>0</v>
      </c>
      <c r="H102" s="369"/>
      <c r="K102" s="300"/>
      <c r="L102" s="299"/>
    </row>
    <row r="103" spans="1:12" ht="17.25">
      <c r="A103" s="342" t="s">
        <v>2699</v>
      </c>
      <c r="B103" s="257" t="s">
        <v>2724</v>
      </c>
      <c r="C103" s="235" t="s">
        <v>2725</v>
      </c>
      <c r="D103" s="258">
        <v>12400</v>
      </c>
      <c r="E103" s="258"/>
      <c r="F103" s="295"/>
      <c r="G103" s="296">
        <v>12400</v>
      </c>
      <c r="H103" s="369" t="s">
        <v>2790</v>
      </c>
      <c r="K103" s="300"/>
      <c r="L103" s="299"/>
    </row>
    <row r="104" spans="1:12" ht="17.25">
      <c r="A104" s="342" t="s">
        <v>2857</v>
      </c>
      <c r="B104" s="257" t="s">
        <v>2955</v>
      </c>
      <c r="C104" s="235" t="s">
        <v>2956</v>
      </c>
      <c r="D104" s="258"/>
      <c r="E104" s="258">
        <v>3988</v>
      </c>
      <c r="F104" s="295"/>
      <c r="G104" s="296">
        <f>G103-E104</f>
        <v>8412</v>
      </c>
      <c r="H104" s="369" t="s">
        <v>2791</v>
      </c>
      <c r="K104" s="300"/>
      <c r="L104" s="299"/>
    </row>
    <row r="105" spans="1:12" ht="17.25">
      <c r="A105" s="342" t="s">
        <v>3131</v>
      </c>
      <c r="B105" s="257" t="s">
        <v>3135</v>
      </c>
      <c r="C105" s="235" t="s">
        <v>3134</v>
      </c>
      <c r="D105" s="258"/>
      <c r="E105" s="258">
        <v>4382</v>
      </c>
      <c r="F105" s="295"/>
      <c r="G105" s="296">
        <f>G104-E105</f>
        <v>4030</v>
      </c>
      <c r="H105" s="369"/>
      <c r="K105" s="300"/>
      <c r="L105" s="299"/>
    </row>
    <row r="106" spans="1:12" ht="17.25">
      <c r="A106" s="342" t="s">
        <v>3409</v>
      </c>
      <c r="B106" s="257" t="s">
        <v>3438</v>
      </c>
      <c r="C106" s="235" t="s">
        <v>3437</v>
      </c>
      <c r="D106" s="258">
        <v>-2360</v>
      </c>
      <c r="E106" s="258">
        <v>1670</v>
      </c>
      <c r="F106" s="295"/>
      <c r="G106" s="588">
        <f>G105+D106-E106</f>
        <v>0</v>
      </c>
      <c r="H106" s="369"/>
      <c r="J106" s="603">
        <f>G106</f>
        <v>0</v>
      </c>
      <c r="K106" s="300"/>
      <c r="L106" s="299"/>
    </row>
    <row r="107" spans="1:12" ht="17.25">
      <c r="A107" s="342"/>
      <c r="B107" s="257"/>
      <c r="C107" s="235"/>
      <c r="D107" s="258"/>
      <c r="E107" s="258"/>
      <c r="F107" s="295"/>
      <c r="G107" s="296"/>
      <c r="H107" s="369"/>
      <c r="K107" s="300"/>
      <c r="L107" s="299"/>
    </row>
    <row r="108" spans="1:12" ht="17.25">
      <c r="A108" s="342" t="s">
        <v>2857</v>
      </c>
      <c r="B108" s="257" t="s">
        <v>2858</v>
      </c>
      <c r="C108" s="235" t="s">
        <v>2860</v>
      </c>
      <c r="D108" s="258">
        <v>18500</v>
      </c>
      <c r="E108" s="258"/>
      <c r="F108" s="295"/>
      <c r="G108" s="296">
        <v>18500</v>
      </c>
      <c r="H108" s="564" t="s">
        <v>2859</v>
      </c>
      <c r="K108" s="300"/>
      <c r="L108" s="299"/>
    </row>
    <row r="109" spans="1:12" ht="17.25">
      <c r="A109" s="342" t="s">
        <v>3271</v>
      </c>
      <c r="B109" s="257" t="s">
        <v>3273</v>
      </c>
      <c r="C109" s="235" t="s">
        <v>2293</v>
      </c>
      <c r="D109" s="258"/>
      <c r="E109" s="258">
        <v>15900</v>
      </c>
      <c r="F109" s="295"/>
      <c r="G109" s="296">
        <f>G108-E109</f>
        <v>2600</v>
      </c>
      <c r="H109" s="369" t="s">
        <v>2291</v>
      </c>
      <c r="K109" s="300"/>
      <c r="L109" s="299"/>
    </row>
    <row r="110" spans="1:12" ht="17.25">
      <c r="A110" s="342" t="s">
        <v>3845</v>
      </c>
      <c r="B110" s="257" t="s">
        <v>3846</v>
      </c>
      <c r="C110" s="235" t="s">
        <v>696</v>
      </c>
      <c r="D110" s="258"/>
      <c r="E110" s="258">
        <v>2599</v>
      </c>
      <c r="F110" s="295"/>
      <c r="G110" s="296">
        <f>G109-E110-F110</f>
        <v>1</v>
      </c>
      <c r="H110" s="369"/>
      <c r="K110" s="300"/>
      <c r="L110" s="299"/>
    </row>
    <row r="111" spans="1:12" ht="17.25">
      <c r="A111" s="342"/>
      <c r="B111" s="257"/>
      <c r="C111" s="235"/>
      <c r="D111" s="258"/>
      <c r="E111" s="258"/>
      <c r="F111" s="295"/>
      <c r="G111" s="296"/>
      <c r="H111" s="369"/>
      <c r="K111" s="300"/>
      <c r="L111" s="299"/>
    </row>
    <row r="112" spans="1:12" ht="17.25">
      <c r="A112" s="342" t="s">
        <v>2857</v>
      </c>
      <c r="B112" s="257" t="s">
        <v>2861</v>
      </c>
      <c r="C112" s="235" t="s">
        <v>2862</v>
      </c>
      <c r="D112" s="258">
        <v>4800</v>
      </c>
      <c r="E112" s="258"/>
      <c r="F112" s="295"/>
      <c r="G112" s="296">
        <v>4800</v>
      </c>
      <c r="H112" s="369" t="s">
        <v>2291</v>
      </c>
      <c r="K112" s="300"/>
      <c r="L112" s="299"/>
    </row>
    <row r="113" spans="1:12" ht="17.25">
      <c r="A113" s="342" t="s">
        <v>3131</v>
      </c>
      <c r="B113" s="257" t="s">
        <v>3136</v>
      </c>
      <c r="C113" s="235" t="s">
        <v>3137</v>
      </c>
      <c r="D113" s="258"/>
      <c r="E113" s="258">
        <v>3000</v>
      </c>
      <c r="F113" s="295"/>
      <c r="G113" s="296">
        <f>G112-E113</f>
        <v>1800</v>
      </c>
      <c r="H113" s="369"/>
      <c r="K113" s="300"/>
      <c r="L113" s="299"/>
    </row>
    <row r="114" spans="1:12" ht="17.25">
      <c r="A114" s="342" t="s">
        <v>3271</v>
      </c>
      <c r="B114" s="257" t="s">
        <v>3305</v>
      </c>
      <c r="C114" s="235" t="s">
        <v>3306</v>
      </c>
      <c r="D114" s="258"/>
      <c r="E114" s="258">
        <v>1420</v>
      </c>
      <c r="F114" s="295"/>
      <c r="G114" s="588">
        <f>G113-E114</f>
        <v>380</v>
      </c>
      <c r="H114" s="369"/>
      <c r="J114" s="603">
        <f>G114</f>
        <v>380</v>
      </c>
      <c r="K114" s="300"/>
      <c r="L114" s="299"/>
    </row>
    <row r="115" spans="1:12" ht="17.25">
      <c r="A115" s="342"/>
      <c r="B115" s="257"/>
      <c r="C115" s="235"/>
      <c r="D115" s="258">
        <v>-380</v>
      </c>
      <c r="E115" s="258"/>
      <c r="F115" s="295"/>
      <c r="G115" s="296">
        <v>0</v>
      </c>
      <c r="H115" s="369"/>
      <c r="K115" s="300"/>
      <c r="L115" s="299"/>
    </row>
    <row r="116" spans="1:12" ht="17.25">
      <c r="A116" s="342" t="s">
        <v>2857</v>
      </c>
      <c r="B116" s="257" t="s">
        <v>2863</v>
      </c>
      <c r="C116" s="235" t="s">
        <v>2864</v>
      </c>
      <c r="D116" s="258">
        <v>14500</v>
      </c>
      <c r="E116" s="258"/>
      <c r="F116" s="295"/>
      <c r="G116" s="296">
        <v>14500</v>
      </c>
      <c r="H116" s="369" t="s">
        <v>3274</v>
      </c>
      <c r="K116" s="300"/>
      <c r="L116" s="299"/>
    </row>
    <row r="117" spans="1:12" ht="17.25">
      <c r="A117" s="342"/>
      <c r="B117" s="257"/>
      <c r="C117" s="235" t="s">
        <v>3498</v>
      </c>
      <c r="D117" s="258"/>
      <c r="E117" s="258">
        <v>3950</v>
      </c>
      <c r="F117" s="295"/>
      <c r="G117" s="296">
        <f>G116-E117-F117</f>
        <v>10550</v>
      </c>
      <c r="H117" s="369"/>
      <c r="I117" s="298" t="s">
        <v>3523</v>
      </c>
      <c r="K117" s="300"/>
      <c r="L117" s="299"/>
    </row>
    <row r="118" spans="1:12" ht="17.25">
      <c r="A118" s="342"/>
      <c r="B118" s="257"/>
      <c r="C118" s="235" t="s">
        <v>3565</v>
      </c>
      <c r="D118" s="258">
        <v>2360</v>
      </c>
      <c r="E118" s="258"/>
      <c r="F118" s="295"/>
      <c r="G118" s="296">
        <f>G117+D118</f>
        <v>12910</v>
      </c>
      <c r="H118" s="369"/>
      <c r="K118" s="300"/>
      <c r="L118" s="299"/>
    </row>
    <row r="119" spans="1:12" ht="17.25">
      <c r="A119" s="342" t="s">
        <v>3558</v>
      </c>
      <c r="B119" s="257" t="s">
        <v>3566</v>
      </c>
      <c r="C119" s="235" t="s">
        <v>3567</v>
      </c>
      <c r="D119" s="258"/>
      <c r="E119" s="258">
        <v>6850</v>
      </c>
      <c r="F119" s="295"/>
      <c r="G119" s="296">
        <f>G118-E119-F119</f>
        <v>6060</v>
      </c>
      <c r="H119" s="369"/>
      <c r="K119" s="300"/>
      <c r="L119" s="299"/>
    </row>
    <row r="120" spans="1:12" ht="17.25">
      <c r="A120" s="342" t="s">
        <v>3764</v>
      </c>
      <c r="B120" s="257" t="s">
        <v>3823</v>
      </c>
      <c r="C120" s="235" t="s">
        <v>696</v>
      </c>
      <c r="D120" s="258"/>
      <c r="E120" s="295">
        <v>4900</v>
      </c>
      <c r="F120" s="295"/>
      <c r="G120" s="555">
        <f>G119-E120-F120</f>
        <v>1160</v>
      </c>
      <c r="H120" s="369"/>
      <c r="J120" s="603">
        <f>G120</f>
        <v>1160</v>
      </c>
      <c r="K120" s="300"/>
      <c r="L120" s="299"/>
    </row>
    <row r="121" spans="1:12" ht="17.25">
      <c r="A121" s="342"/>
      <c r="B121" s="257"/>
      <c r="C121" s="235"/>
      <c r="D121" s="258">
        <v>-1160</v>
      </c>
      <c r="E121" s="258"/>
      <c r="F121" s="295"/>
      <c r="G121" s="296">
        <v>0</v>
      </c>
      <c r="H121" s="369"/>
      <c r="K121" s="300"/>
      <c r="L121" s="299"/>
    </row>
    <row r="122" spans="1:12" ht="17.25">
      <c r="A122" s="342" t="s">
        <v>2868</v>
      </c>
      <c r="B122" s="257" t="s">
        <v>2867</v>
      </c>
      <c r="C122" s="235" t="s">
        <v>2869</v>
      </c>
      <c r="D122" s="258">
        <v>58000</v>
      </c>
      <c r="E122" s="258"/>
      <c r="F122" s="295"/>
      <c r="G122" s="296">
        <v>58000</v>
      </c>
      <c r="H122" s="564" t="s">
        <v>2859</v>
      </c>
      <c r="K122" s="300"/>
      <c r="L122" s="299"/>
    </row>
    <row r="123" spans="1:12" ht="17.25">
      <c r="A123" s="342" t="s">
        <v>3072</v>
      </c>
      <c r="B123" s="257" t="s">
        <v>3073</v>
      </c>
      <c r="C123" s="235" t="s">
        <v>712</v>
      </c>
      <c r="D123" s="258"/>
      <c r="E123" s="258">
        <v>4550</v>
      </c>
      <c r="F123" s="295"/>
      <c r="G123" s="296">
        <f>G122-E123</f>
        <v>53450</v>
      </c>
      <c r="H123" s="369" t="s">
        <v>56</v>
      </c>
      <c r="K123" s="300"/>
      <c r="L123" s="299"/>
    </row>
    <row r="124" spans="1:12" ht="17.25">
      <c r="A124" s="342" t="s">
        <v>3203</v>
      </c>
      <c r="B124" s="257" t="s">
        <v>3205</v>
      </c>
      <c r="C124" s="235" t="s">
        <v>712</v>
      </c>
      <c r="D124" s="258"/>
      <c r="E124" s="258">
        <v>41252</v>
      </c>
      <c r="F124" s="295"/>
      <c r="G124" s="296">
        <f>G123-E124</f>
        <v>12198</v>
      </c>
      <c r="H124" s="369"/>
      <c r="K124" s="300"/>
      <c r="L124" s="299"/>
    </row>
    <row r="125" spans="1:12" ht="17.25">
      <c r="A125" s="342" t="s">
        <v>3339</v>
      </c>
      <c r="B125" s="257" t="s">
        <v>3381</v>
      </c>
      <c r="C125" s="235" t="s">
        <v>3380</v>
      </c>
      <c r="D125" s="258"/>
      <c r="E125" s="258">
        <v>8200</v>
      </c>
      <c r="F125" s="295"/>
      <c r="G125" s="296">
        <f>G124-E125-F125</f>
        <v>3998</v>
      </c>
      <c r="H125" s="369"/>
      <c r="K125" s="300"/>
      <c r="L125" s="299"/>
    </row>
    <row r="126" spans="1:12" ht="17.25">
      <c r="A126" s="342"/>
      <c r="B126" s="257" t="s">
        <v>3383</v>
      </c>
      <c r="C126" s="235" t="s">
        <v>1485</v>
      </c>
      <c r="D126" s="258"/>
      <c r="E126" s="258">
        <v>3990</v>
      </c>
      <c r="F126" s="295"/>
      <c r="G126" s="588">
        <f>G125-E126-F126</f>
        <v>8</v>
      </c>
      <c r="H126" s="369"/>
      <c r="J126" s="602">
        <v>8</v>
      </c>
      <c r="K126" s="300"/>
      <c r="L126" s="299"/>
    </row>
    <row r="127" spans="1:12" ht="17.25">
      <c r="A127" s="342"/>
      <c r="B127" s="257"/>
      <c r="C127" s="235"/>
      <c r="D127" s="258">
        <v>-8</v>
      </c>
      <c r="E127" s="258"/>
      <c r="F127" s="295"/>
      <c r="G127" s="296">
        <v>0</v>
      </c>
      <c r="H127" s="369"/>
      <c r="K127" s="300"/>
      <c r="L127" s="299"/>
    </row>
    <row r="128" spans="1:12" ht="17.25">
      <c r="A128" s="342" t="s">
        <v>2868</v>
      </c>
      <c r="B128" s="257" t="s">
        <v>2870</v>
      </c>
      <c r="C128" s="235" t="s">
        <v>2871</v>
      </c>
      <c r="D128" s="258">
        <v>45000</v>
      </c>
      <c r="E128" s="258"/>
      <c r="F128" s="295"/>
      <c r="G128" s="296">
        <v>45000</v>
      </c>
      <c r="H128" s="564" t="s">
        <v>2859</v>
      </c>
      <c r="K128" s="300"/>
      <c r="L128" s="299"/>
    </row>
    <row r="129" spans="1:12" ht="17.25">
      <c r="A129" s="342" t="s">
        <v>3271</v>
      </c>
      <c r="B129" s="257" t="s">
        <v>3272</v>
      </c>
      <c r="C129" s="235" t="s">
        <v>2772</v>
      </c>
      <c r="D129" s="258"/>
      <c r="E129" s="258">
        <v>29750</v>
      </c>
      <c r="F129" s="295"/>
      <c r="G129" s="296">
        <f>G128-E129</f>
        <v>15250</v>
      </c>
      <c r="H129" s="369" t="s">
        <v>2671</v>
      </c>
      <c r="K129" s="300"/>
      <c r="L129" s="299"/>
    </row>
    <row r="130" spans="1:12" ht="17.25">
      <c r="A130" s="342"/>
      <c r="B130" s="257" t="s">
        <v>3824</v>
      </c>
      <c r="C130" s="235" t="s">
        <v>1485</v>
      </c>
      <c r="D130" s="258"/>
      <c r="E130" s="295">
        <v>8930</v>
      </c>
      <c r="F130" s="295"/>
      <c r="G130" s="296">
        <f>G129-E130-F130</f>
        <v>6320</v>
      </c>
      <c r="H130" s="369"/>
      <c r="K130" s="300"/>
      <c r="L130" s="299"/>
    </row>
    <row r="131" spans="1:12" ht="17.25">
      <c r="A131" s="342"/>
      <c r="B131" s="257" t="s">
        <v>3825</v>
      </c>
      <c r="C131" s="235" t="s">
        <v>3499</v>
      </c>
      <c r="D131" s="258"/>
      <c r="E131" s="295">
        <v>6320</v>
      </c>
      <c r="F131" s="295"/>
      <c r="G131" s="296">
        <f>G130-E131-F131</f>
        <v>0</v>
      </c>
      <c r="H131" s="369"/>
      <c r="K131" s="300"/>
      <c r="L131" s="299"/>
    </row>
    <row r="132" spans="1:12" ht="17.25">
      <c r="A132" s="342"/>
      <c r="B132" s="257"/>
      <c r="C132" s="235"/>
      <c r="D132" s="258"/>
      <c r="E132" s="258"/>
      <c r="F132" s="295"/>
      <c r="G132" s="296"/>
      <c r="H132" s="369"/>
      <c r="K132" s="300"/>
      <c r="L132" s="299"/>
    </row>
    <row r="133" spans="1:12" ht="17.25">
      <c r="A133" s="342" t="s">
        <v>2857</v>
      </c>
      <c r="B133" s="257" t="s">
        <v>2872</v>
      </c>
      <c r="C133" s="235" t="s">
        <v>2873</v>
      </c>
      <c r="D133" s="258">
        <v>104500</v>
      </c>
      <c r="E133" s="258"/>
      <c r="F133" s="295"/>
      <c r="G133" s="296">
        <v>104500</v>
      </c>
      <c r="H133" s="564" t="s">
        <v>2859</v>
      </c>
      <c r="K133" s="300"/>
      <c r="L133" s="299"/>
    </row>
    <row r="134" spans="1:12" ht="17.25">
      <c r="A134" s="342" t="s">
        <v>3191</v>
      </c>
      <c r="B134" s="257" t="s">
        <v>3194</v>
      </c>
      <c r="C134" s="235" t="s">
        <v>3195</v>
      </c>
      <c r="D134" s="258"/>
      <c r="E134" s="258">
        <v>98660</v>
      </c>
      <c r="F134" s="295"/>
      <c r="G134" s="296">
        <f>G133-E134</f>
        <v>5840</v>
      </c>
      <c r="H134" s="369" t="s">
        <v>2283</v>
      </c>
      <c r="K134" s="300"/>
      <c r="L134" s="299"/>
    </row>
    <row r="135" spans="1:12" ht="17.25">
      <c r="A135" s="342"/>
      <c r="B135" s="257" t="s">
        <v>3197</v>
      </c>
      <c r="C135" s="235" t="s">
        <v>713</v>
      </c>
      <c r="D135" s="258"/>
      <c r="E135" s="258">
        <v>3580</v>
      </c>
      <c r="F135" s="295"/>
      <c r="G135" s="296">
        <f>G134-E135</f>
        <v>2260</v>
      </c>
      <c r="H135" s="369"/>
      <c r="K135" s="300"/>
      <c r="L135" s="299"/>
    </row>
    <row r="136" spans="1:12" ht="17.25">
      <c r="A136" s="342"/>
      <c r="B136" s="257" t="s">
        <v>3673</v>
      </c>
      <c r="C136" s="235" t="s">
        <v>696</v>
      </c>
      <c r="D136" s="258"/>
      <c r="E136" s="258">
        <v>2260</v>
      </c>
      <c r="F136" s="295"/>
      <c r="G136" s="296">
        <f>G135-E136-F136</f>
        <v>0</v>
      </c>
      <c r="H136" s="369"/>
      <c r="K136" s="300"/>
      <c r="L136" s="299"/>
    </row>
    <row r="137" spans="1:12" ht="17.25">
      <c r="A137" s="342"/>
      <c r="B137" s="257"/>
      <c r="C137" s="235"/>
      <c r="D137" s="258"/>
      <c r="E137" s="258"/>
      <c r="F137" s="295"/>
      <c r="G137" s="296"/>
      <c r="H137" s="369"/>
      <c r="K137" s="300"/>
      <c r="L137" s="299"/>
    </row>
    <row r="138" spans="1:12" ht="17.25">
      <c r="A138" s="342" t="s">
        <v>2868</v>
      </c>
      <c r="B138" s="257" t="s">
        <v>2874</v>
      </c>
      <c r="C138" s="235" t="s">
        <v>2875</v>
      </c>
      <c r="D138" s="258">
        <v>2440</v>
      </c>
      <c r="E138" s="258"/>
      <c r="F138" s="295"/>
      <c r="G138" s="296">
        <v>2440</v>
      </c>
      <c r="H138" s="369" t="s">
        <v>347</v>
      </c>
      <c r="K138" s="300"/>
      <c r="L138" s="299"/>
    </row>
    <row r="139" spans="1:12" ht="17.25">
      <c r="A139" s="342" t="s">
        <v>3057</v>
      </c>
      <c r="B139" s="257" t="s">
        <v>3108</v>
      </c>
      <c r="C139" s="235" t="s">
        <v>3107</v>
      </c>
      <c r="D139" s="258"/>
      <c r="E139" s="258">
        <v>2428</v>
      </c>
      <c r="F139" s="295"/>
      <c r="G139" s="588">
        <f>G138-E139</f>
        <v>12</v>
      </c>
      <c r="H139" s="369"/>
      <c r="J139" s="603">
        <f>G139</f>
        <v>12</v>
      </c>
      <c r="K139" s="300"/>
      <c r="L139" s="299"/>
    </row>
    <row r="140" spans="1:12" ht="17.25">
      <c r="A140" s="342"/>
      <c r="B140" s="257"/>
      <c r="C140" s="235"/>
      <c r="D140" s="258">
        <v>-12</v>
      </c>
      <c r="E140" s="258"/>
      <c r="F140" s="295"/>
      <c r="G140" s="296">
        <v>0</v>
      </c>
      <c r="H140" s="369"/>
      <c r="K140" s="300"/>
      <c r="L140" s="299"/>
    </row>
    <row r="141" spans="1:12" ht="17.25">
      <c r="A141" s="342"/>
      <c r="B141" s="257"/>
      <c r="C141" s="365"/>
      <c r="D141" s="295"/>
      <c r="E141" s="251"/>
      <c r="F141" s="251"/>
      <c r="G141" s="296"/>
      <c r="H141" s="311"/>
      <c r="K141" s="300"/>
      <c r="L141" s="299"/>
    </row>
    <row r="142" spans="1:12" ht="18" thickBot="1">
      <c r="A142" s="268"/>
      <c r="B142" s="304"/>
      <c r="C142" s="292" t="s">
        <v>391</v>
      </c>
      <c r="D142" s="331">
        <f>SUM(D6:D141)</f>
        <v>1429287</v>
      </c>
      <c r="E142" s="331">
        <f>SUM(E6:E141)</f>
        <v>1418232</v>
      </c>
      <c r="F142" s="331">
        <f>SUM(F6:F141)</f>
        <v>0</v>
      </c>
      <c r="G142" s="322">
        <f>D142-E142-F142</f>
        <v>11055</v>
      </c>
      <c r="H142" s="254"/>
      <c r="J142" s="609">
        <f>SUM(J6:J141)</f>
        <v>107123</v>
      </c>
      <c r="K142" s="300"/>
      <c r="L142" s="299"/>
    </row>
    <row r="143" spans="4:12" ht="18" thickTop="1">
      <c r="D143" s="298"/>
      <c r="F143" s="339"/>
      <c r="G143" s="414"/>
      <c r="J143" s="610"/>
      <c r="K143" s="300"/>
      <c r="L143" s="299"/>
    </row>
    <row r="144" spans="4:10" ht="17.25">
      <c r="D144" s="298"/>
      <c r="E144" s="293"/>
      <c r="F144" s="325"/>
      <c r="G144" s="293"/>
      <c r="J144" s="610"/>
    </row>
    <row r="145" spans="4:13" ht="17.25">
      <c r="D145" s="298"/>
      <c r="E145" s="293"/>
      <c r="G145" s="293"/>
      <c r="J145" s="604"/>
      <c r="M145" s="293"/>
    </row>
    <row r="146" spans="3:13" ht="17.25">
      <c r="C146" s="325"/>
      <c r="E146" s="293"/>
      <c r="G146" s="325"/>
      <c r="M146" s="293"/>
    </row>
    <row r="147" spans="3:15" ht="17.25">
      <c r="C147" s="325"/>
      <c r="E147" s="325"/>
      <c r="G147" s="325"/>
      <c r="M147" s="325"/>
      <c r="O147" s="325"/>
    </row>
    <row r="148" spans="5:15" ht="17.25">
      <c r="E148" s="300"/>
      <c r="F148" s="293"/>
      <c r="G148" s="325"/>
      <c r="M148" s="293"/>
      <c r="N148" s="293"/>
      <c r="O148" s="325"/>
    </row>
    <row r="149" spans="2:15" ht="17.25">
      <c r="B149" s="299"/>
      <c r="C149" s="307"/>
      <c r="D149" s="332"/>
      <c r="E149" s="333"/>
      <c r="G149" s="334"/>
      <c r="O149" s="334"/>
    </row>
    <row r="150" spans="2:5" ht="17.25">
      <c r="B150" s="299"/>
      <c r="C150" s="299"/>
      <c r="D150" s="301"/>
      <c r="E150" s="300"/>
    </row>
    <row r="151" spans="2:15" ht="17.25">
      <c r="B151" s="299"/>
      <c r="C151" s="299"/>
      <c r="D151" s="301"/>
      <c r="E151" s="300"/>
      <c r="G151" s="293"/>
      <c r="O151" s="293"/>
    </row>
    <row r="152" spans="2:7" ht="17.25">
      <c r="B152" s="299"/>
      <c r="C152" s="299"/>
      <c r="D152" s="301"/>
      <c r="E152" s="300"/>
      <c r="G152" s="293"/>
    </row>
    <row r="153" spans="2:5" ht="17.25">
      <c r="B153" s="299"/>
      <c r="C153" s="299"/>
      <c r="D153" s="335"/>
      <c r="E153" s="307"/>
    </row>
    <row r="154" spans="2:5" ht="17.25">
      <c r="B154" s="299"/>
      <c r="C154" s="299"/>
      <c r="D154" s="299"/>
      <c r="E154" s="300"/>
    </row>
    <row r="155" spans="2:5" ht="17.25">
      <c r="B155" s="299"/>
      <c r="C155" s="299"/>
      <c r="D155" s="299"/>
      <c r="E155" s="307"/>
    </row>
  </sheetData>
  <sheetProtection/>
  <mergeCells count="2">
    <mergeCell ref="A1:H1"/>
    <mergeCell ref="A2:H2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47"/>
  <sheetViews>
    <sheetView zoomScalePageLayoutView="0" workbookViewId="0" topLeftCell="A34">
      <selection activeCell="D134" sqref="D134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11.00390625" style="238" customWidth="1"/>
    <col min="11" max="11" width="14.00390625" style="506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21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21">
      <c r="A3" s="692" t="s">
        <v>3857</v>
      </c>
      <c r="B3" s="692"/>
      <c r="C3" s="692"/>
      <c r="D3" s="692"/>
      <c r="E3" s="692"/>
      <c r="F3" s="692"/>
      <c r="G3" s="692"/>
      <c r="H3" s="692"/>
    </row>
    <row r="4" spans="1:8" ht="21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988</v>
      </c>
    </row>
    <row r="5" spans="1:8" ht="21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11" ht="21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  <c r="J6" s="308" t="s">
        <v>2512</v>
      </c>
      <c r="K6" s="530" t="s">
        <v>2511</v>
      </c>
    </row>
    <row r="7" spans="1:11" ht="21">
      <c r="A7" s="342" t="s">
        <v>981</v>
      </c>
      <c r="B7" s="250" t="s">
        <v>989</v>
      </c>
      <c r="C7" s="112" t="s">
        <v>990</v>
      </c>
      <c r="D7" s="253">
        <v>1676500</v>
      </c>
      <c r="E7" s="253"/>
      <c r="F7" s="253"/>
      <c r="G7" s="432">
        <v>1676500</v>
      </c>
      <c r="H7" s="234" t="s">
        <v>991</v>
      </c>
      <c r="J7" s="293">
        <v>1663000</v>
      </c>
      <c r="K7" s="506">
        <f>G7-J7</f>
        <v>13500</v>
      </c>
    </row>
    <row r="8" spans="1:8" ht="21">
      <c r="A8" s="342"/>
      <c r="B8" s="250"/>
      <c r="C8" s="112"/>
      <c r="D8" s="253"/>
      <c r="E8" s="253"/>
      <c r="F8" s="253"/>
      <c r="G8" s="432"/>
      <c r="H8" s="234"/>
    </row>
    <row r="9" spans="1:8" ht="21">
      <c r="A9" s="342" t="s">
        <v>1181</v>
      </c>
      <c r="B9" s="250" t="s">
        <v>1182</v>
      </c>
      <c r="C9" s="112" t="s">
        <v>1183</v>
      </c>
      <c r="D9" s="253">
        <v>84000</v>
      </c>
      <c r="E9" s="253">
        <f>34440+16800+16800+15960</f>
        <v>84000</v>
      </c>
      <c r="F9" s="253"/>
      <c r="G9" s="252">
        <f aca="true" t="shared" si="0" ref="G9:G46">D9-E9</f>
        <v>0</v>
      </c>
      <c r="H9" s="474" t="s">
        <v>1768</v>
      </c>
    </row>
    <row r="10" spans="1:8" ht="21">
      <c r="A10" s="342"/>
      <c r="B10" s="250"/>
      <c r="C10" s="112" t="s">
        <v>1250</v>
      </c>
      <c r="D10" s="253">
        <v>12000</v>
      </c>
      <c r="E10" s="253">
        <v>12000</v>
      </c>
      <c r="F10" s="253"/>
      <c r="G10" s="252">
        <f t="shared" si="0"/>
        <v>0</v>
      </c>
      <c r="H10" s="254"/>
    </row>
    <row r="11" spans="1:8" ht="21">
      <c r="A11" s="342" t="s">
        <v>1270</v>
      </c>
      <c r="B11" s="250" t="s">
        <v>1326</v>
      </c>
      <c r="C11" s="112" t="s">
        <v>1251</v>
      </c>
      <c r="D11" s="253">
        <v>81500</v>
      </c>
      <c r="E11" s="253">
        <f>51345+30155</f>
        <v>81500</v>
      </c>
      <c r="F11" s="253"/>
      <c r="G11" s="252">
        <f t="shared" si="0"/>
        <v>0</v>
      </c>
      <c r="H11" s="254" t="s">
        <v>1818</v>
      </c>
    </row>
    <row r="12" spans="1:10" ht="21">
      <c r="A12" s="342" t="s">
        <v>1525</v>
      </c>
      <c r="B12" s="250" t="s">
        <v>1526</v>
      </c>
      <c r="C12" s="112" t="s">
        <v>1252</v>
      </c>
      <c r="D12" s="253">
        <v>99000</v>
      </c>
      <c r="E12" s="253">
        <f>59400+21600+18000</f>
        <v>99000</v>
      </c>
      <c r="F12" s="253"/>
      <c r="G12" s="252">
        <f t="shared" si="0"/>
        <v>0</v>
      </c>
      <c r="H12" s="254" t="s">
        <v>1819</v>
      </c>
      <c r="I12" s="253">
        <v>45000</v>
      </c>
      <c r="J12" s="254" t="s">
        <v>1289</v>
      </c>
    </row>
    <row r="13" spans="1:10" ht="21">
      <c r="A13" s="342"/>
      <c r="B13" s="250"/>
      <c r="C13" s="112"/>
      <c r="D13" s="253"/>
      <c r="E13" s="253"/>
      <c r="F13" s="253"/>
      <c r="G13" s="252"/>
      <c r="H13" s="254" t="s">
        <v>1290</v>
      </c>
      <c r="I13" s="253">
        <v>54000</v>
      </c>
      <c r="J13" s="254" t="s">
        <v>1290</v>
      </c>
    </row>
    <row r="14" spans="1:8" ht="21">
      <c r="A14" s="342" t="s">
        <v>1425</v>
      </c>
      <c r="B14" s="250" t="s">
        <v>1837</v>
      </c>
      <c r="C14" s="112" t="s">
        <v>1253</v>
      </c>
      <c r="D14" s="253">
        <v>54000</v>
      </c>
      <c r="E14" s="253">
        <f>32400+21600</f>
        <v>54000</v>
      </c>
      <c r="F14" s="253"/>
      <c r="G14" s="252">
        <f t="shared" si="0"/>
        <v>0</v>
      </c>
      <c r="H14" s="254"/>
    </row>
    <row r="15" spans="1:8" ht="21">
      <c r="A15" s="342" t="s">
        <v>1260</v>
      </c>
      <c r="B15" s="250" t="s">
        <v>1321</v>
      </c>
      <c r="C15" s="112" t="s">
        <v>1254</v>
      </c>
      <c r="D15" s="253">
        <v>52500</v>
      </c>
      <c r="E15" s="253">
        <f>32025+20475</f>
        <v>52500</v>
      </c>
      <c r="F15" s="253"/>
      <c r="G15" s="252">
        <f t="shared" si="0"/>
        <v>0</v>
      </c>
      <c r="H15" s="254" t="s">
        <v>1762</v>
      </c>
    </row>
    <row r="16" spans="1:8" ht="21">
      <c r="A16" s="342" t="s">
        <v>1260</v>
      </c>
      <c r="B16" s="250" t="s">
        <v>1322</v>
      </c>
      <c r="C16" s="112" t="s">
        <v>327</v>
      </c>
      <c r="D16" s="253">
        <v>36000</v>
      </c>
      <c r="E16" s="253">
        <f>21960+14040</f>
        <v>36000</v>
      </c>
      <c r="F16" s="253"/>
      <c r="G16" s="252">
        <f t="shared" si="0"/>
        <v>0</v>
      </c>
      <c r="H16" s="254" t="s">
        <v>1838</v>
      </c>
    </row>
    <row r="17" spans="1:10" ht="21">
      <c r="A17" s="342" t="s">
        <v>1368</v>
      </c>
      <c r="B17" s="250" t="s">
        <v>1381</v>
      </c>
      <c r="C17" s="112" t="s">
        <v>1275</v>
      </c>
      <c r="D17" s="253">
        <v>54000</v>
      </c>
      <c r="E17" s="253">
        <f>33480+20520</f>
        <v>54000</v>
      </c>
      <c r="F17" s="253"/>
      <c r="G17" s="252">
        <f t="shared" si="0"/>
        <v>0</v>
      </c>
      <c r="H17" s="234" t="s">
        <v>1459</v>
      </c>
      <c r="I17" s="253"/>
      <c r="J17" s="234"/>
    </row>
    <row r="18" spans="1:10" ht="21">
      <c r="A18" s="342" t="s">
        <v>1781</v>
      </c>
      <c r="B18" s="250" t="s">
        <v>1810</v>
      </c>
      <c r="C18" s="112" t="s">
        <v>1276</v>
      </c>
      <c r="D18" s="253">
        <v>76500</v>
      </c>
      <c r="E18" s="253">
        <f>26410+47430</f>
        <v>73840</v>
      </c>
      <c r="F18" s="253"/>
      <c r="G18" s="252">
        <f t="shared" si="0"/>
        <v>2660</v>
      </c>
      <c r="H18" s="254"/>
      <c r="I18" s="253"/>
      <c r="J18" s="234"/>
    </row>
    <row r="19" spans="1:11" ht="21">
      <c r="A19" s="342" t="s">
        <v>1878</v>
      </c>
      <c r="B19" s="250" t="s">
        <v>1935</v>
      </c>
      <c r="C19" s="112" t="s">
        <v>554</v>
      </c>
      <c r="D19" s="253">
        <v>159500</v>
      </c>
      <c r="E19" s="253">
        <f>30305+129195</f>
        <v>159500</v>
      </c>
      <c r="F19" s="253"/>
      <c r="G19" s="252">
        <f t="shared" si="0"/>
        <v>0</v>
      </c>
      <c r="H19" s="234" t="s">
        <v>1970</v>
      </c>
      <c r="I19" s="253">
        <v>61500</v>
      </c>
      <c r="J19" s="234" t="s">
        <v>1291</v>
      </c>
      <c r="K19" s="506">
        <v>27000</v>
      </c>
    </row>
    <row r="20" spans="1:11" ht="21">
      <c r="A20" s="342" t="s">
        <v>1377</v>
      </c>
      <c r="B20" s="250" t="s">
        <v>734</v>
      </c>
      <c r="C20" s="112" t="s">
        <v>1277</v>
      </c>
      <c r="D20" s="253">
        <v>9000</v>
      </c>
      <c r="E20" s="253">
        <f>225+8775</f>
        <v>9000</v>
      </c>
      <c r="F20" s="253"/>
      <c r="G20" s="252">
        <f t="shared" si="0"/>
        <v>0</v>
      </c>
      <c r="H20" s="234" t="s">
        <v>1293</v>
      </c>
      <c r="I20" s="253">
        <v>98000</v>
      </c>
      <c r="J20" s="234" t="s">
        <v>1292</v>
      </c>
      <c r="K20" s="506">
        <v>30305</v>
      </c>
    </row>
    <row r="21" spans="1:14" ht="21">
      <c r="A21" s="342" t="s">
        <v>1377</v>
      </c>
      <c r="B21" s="250" t="s">
        <v>734</v>
      </c>
      <c r="C21" s="112" t="s">
        <v>1277</v>
      </c>
      <c r="D21" s="253">
        <v>13500</v>
      </c>
      <c r="E21" s="253">
        <v>13500</v>
      </c>
      <c r="F21" s="253"/>
      <c r="G21" s="252">
        <f t="shared" si="0"/>
        <v>0</v>
      </c>
      <c r="H21" s="234" t="s">
        <v>1294</v>
      </c>
      <c r="J21" s="238" t="s">
        <v>1376</v>
      </c>
      <c r="K21" s="506">
        <v>129195</v>
      </c>
      <c r="M21" s="253"/>
      <c r="N21" s="234"/>
    </row>
    <row r="22" spans="1:14" ht="21">
      <c r="A22" s="342" t="s">
        <v>1384</v>
      </c>
      <c r="B22" s="250" t="s">
        <v>1382</v>
      </c>
      <c r="C22" s="112" t="s">
        <v>1278</v>
      </c>
      <c r="D22" s="253">
        <v>14000</v>
      </c>
      <c r="E22" s="253">
        <f>9520+4480</f>
        <v>14000</v>
      </c>
      <c r="F22" s="253"/>
      <c r="G22" s="252">
        <f t="shared" si="0"/>
        <v>0</v>
      </c>
      <c r="H22" s="234" t="s">
        <v>1764</v>
      </c>
      <c r="K22" s="506">
        <f>SUM(K19:K21)</f>
        <v>186500</v>
      </c>
      <c r="M22" s="253"/>
      <c r="N22" s="234"/>
    </row>
    <row r="23" spans="1:11" ht="21">
      <c r="A23" s="342" t="s">
        <v>1461</v>
      </c>
      <c r="B23" s="250" t="s">
        <v>1460</v>
      </c>
      <c r="C23" s="112" t="s">
        <v>1279</v>
      </c>
      <c r="D23" s="253">
        <v>67500</v>
      </c>
      <c r="E23" s="253">
        <f>41580+24420</f>
        <v>66000</v>
      </c>
      <c r="F23" s="253"/>
      <c r="G23" s="252">
        <f t="shared" si="0"/>
        <v>1500</v>
      </c>
      <c r="H23" s="234" t="s">
        <v>1295</v>
      </c>
      <c r="I23" s="253">
        <v>22500</v>
      </c>
      <c r="J23" s="234" t="s">
        <v>1295</v>
      </c>
      <c r="K23" s="506">
        <f>K22-159500</f>
        <v>27000</v>
      </c>
    </row>
    <row r="24" spans="1:10" ht="21">
      <c r="A24" s="342"/>
      <c r="B24" s="250"/>
      <c r="C24" s="112"/>
      <c r="D24" s="253"/>
      <c r="E24" s="253"/>
      <c r="F24" s="253"/>
      <c r="G24" s="252"/>
      <c r="H24" s="234"/>
      <c r="I24" s="253">
        <v>45000</v>
      </c>
      <c r="J24" s="234" t="s">
        <v>1296</v>
      </c>
    </row>
    <row r="25" spans="1:8" ht="21">
      <c r="A25" s="342" t="s">
        <v>1766</v>
      </c>
      <c r="B25" s="250" t="s">
        <v>1767</v>
      </c>
      <c r="C25" s="112" t="s">
        <v>1280</v>
      </c>
      <c r="D25" s="253">
        <v>30000</v>
      </c>
      <c r="E25" s="253">
        <v>30000</v>
      </c>
      <c r="F25" s="253"/>
      <c r="G25" s="252">
        <f t="shared" si="0"/>
        <v>0</v>
      </c>
      <c r="H25" s="234" t="s">
        <v>1282</v>
      </c>
    </row>
    <row r="26" spans="1:8" ht="21">
      <c r="A26" s="342" t="s">
        <v>1726</v>
      </c>
      <c r="B26" s="250" t="s">
        <v>1735</v>
      </c>
      <c r="C26" s="112" t="s">
        <v>1280</v>
      </c>
      <c r="D26" s="253">
        <v>64500</v>
      </c>
      <c r="E26" s="253">
        <f>57645+6855</f>
        <v>64500</v>
      </c>
      <c r="F26" s="253"/>
      <c r="G26" s="252">
        <f t="shared" si="0"/>
        <v>0</v>
      </c>
      <c r="H26" s="234" t="s">
        <v>1281</v>
      </c>
    </row>
    <row r="27" spans="1:10" ht="21">
      <c r="A27" s="342" t="s">
        <v>1425</v>
      </c>
      <c r="B27" s="250" t="s">
        <v>1427</v>
      </c>
      <c r="C27" s="112" t="s">
        <v>1283</v>
      </c>
      <c r="D27" s="253">
        <v>169500</v>
      </c>
      <c r="E27" s="253">
        <f>106785+29230+33485</f>
        <v>169500</v>
      </c>
      <c r="F27" s="253"/>
      <c r="G27" s="252">
        <f t="shared" si="0"/>
        <v>0</v>
      </c>
      <c r="H27" s="234" t="s">
        <v>1839</v>
      </c>
      <c r="I27" s="253">
        <v>66000</v>
      </c>
      <c r="J27" s="234" t="s">
        <v>1284</v>
      </c>
    </row>
    <row r="28" spans="1:10" ht="21">
      <c r="A28" s="342" t="s">
        <v>2087</v>
      </c>
      <c r="B28" s="250" t="s">
        <v>2099</v>
      </c>
      <c r="C28" s="112" t="s">
        <v>1288</v>
      </c>
      <c r="D28" s="253">
        <v>56000</v>
      </c>
      <c r="E28" s="253">
        <f>32600+23400</f>
        <v>56000</v>
      </c>
      <c r="F28" s="253"/>
      <c r="G28" s="252">
        <f t="shared" si="0"/>
        <v>0</v>
      </c>
      <c r="H28" s="234" t="s">
        <v>2102</v>
      </c>
      <c r="I28" s="253">
        <v>41000</v>
      </c>
      <c r="J28" s="234" t="s">
        <v>1285</v>
      </c>
    </row>
    <row r="29" spans="1:10" ht="21">
      <c r="A29" s="342" t="s">
        <v>1457</v>
      </c>
      <c r="B29" s="250" t="s">
        <v>1458</v>
      </c>
      <c r="C29" s="112" t="s">
        <v>1310</v>
      </c>
      <c r="D29" s="253">
        <v>25500</v>
      </c>
      <c r="E29" s="253">
        <f>15555+9945</f>
        <v>25500</v>
      </c>
      <c r="F29" s="253"/>
      <c r="G29" s="252">
        <f t="shared" si="0"/>
        <v>0</v>
      </c>
      <c r="H29" s="234" t="s">
        <v>1765</v>
      </c>
      <c r="I29" s="253">
        <v>24500</v>
      </c>
      <c r="J29" s="234" t="s">
        <v>1286</v>
      </c>
    </row>
    <row r="30" spans="1:10" ht="21">
      <c r="A30" s="342" t="s">
        <v>1429</v>
      </c>
      <c r="B30" s="250" t="s">
        <v>1428</v>
      </c>
      <c r="C30" s="112" t="s">
        <v>1297</v>
      </c>
      <c r="D30" s="253">
        <v>19500</v>
      </c>
      <c r="E30" s="253">
        <f>11895+7605</f>
        <v>19500</v>
      </c>
      <c r="F30" s="253"/>
      <c r="G30" s="252">
        <f t="shared" si="0"/>
        <v>0</v>
      </c>
      <c r="H30" s="234" t="s">
        <v>1758</v>
      </c>
      <c r="I30" s="253">
        <v>38000</v>
      </c>
      <c r="J30" s="234" t="s">
        <v>1287</v>
      </c>
    </row>
    <row r="31" spans="1:8" ht="21">
      <c r="A31" s="342" t="s">
        <v>1987</v>
      </c>
      <c r="B31" s="250" t="s">
        <v>2074</v>
      </c>
      <c r="C31" s="112" t="s">
        <v>1298</v>
      </c>
      <c r="D31" s="253">
        <v>9000</v>
      </c>
      <c r="E31" s="253">
        <v>8910</v>
      </c>
      <c r="F31" s="253"/>
      <c r="G31" s="252">
        <f t="shared" si="0"/>
        <v>90</v>
      </c>
      <c r="H31" s="234"/>
    </row>
    <row r="32" spans="1:8" ht="21">
      <c r="A32" s="342" t="s">
        <v>1377</v>
      </c>
      <c r="B32" s="250" t="s">
        <v>1378</v>
      </c>
      <c r="C32" s="112" t="s">
        <v>1032</v>
      </c>
      <c r="D32" s="253">
        <v>43500</v>
      </c>
      <c r="E32" s="253">
        <f>26535+16965</f>
        <v>43500</v>
      </c>
      <c r="F32" s="253"/>
      <c r="G32" s="252">
        <f t="shared" si="0"/>
        <v>0</v>
      </c>
      <c r="H32" s="234" t="s">
        <v>1928</v>
      </c>
    </row>
    <row r="33" spans="1:8" ht="21">
      <c r="A33" s="342" t="s">
        <v>1384</v>
      </c>
      <c r="B33" s="250" t="s">
        <v>1383</v>
      </c>
      <c r="C33" s="112" t="s">
        <v>1046</v>
      </c>
      <c r="D33" s="253">
        <v>40500</v>
      </c>
      <c r="E33" s="253">
        <f>24705+15795</f>
        <v>40500</v>
      </c>
      <c r="F33" s="253"/>
      <c r="G33" s="252">
        <f t="shared" si="0"/>
        <v>0</v>
      </c>
      <c r="H33" s="234" t="s">
        <v>1759</v>
      </c>
    </row>
    <row r="34" spans="1:8" ht="21">
      <c r="A34" s="342" t="s">
        <v>1516</v>
      </c>
      <c r="B34" s="250" t="s">
        <v>1517</v>
      </c>
      <c r="C34" s="112" t="s">
        <v>1299</v>
      </c>
      <c r="D34" s="253">
        <v>36000</v>
      </c>
      <c r="E34" s="253">
        <f>21960+14040</f>
        <v>36000</v>
      </c>
      <c r="F34" s="253"/>
      <c r="G34" s="252">
        <f t="shared" si="0"/>
        <v>0</v>
      </c>
      <c r="H34" s="234" t="s">
        <v>2252</v>
      </c>
    </row>
    <row r="35" spans="1:8" ht="21">
      <c r="A35" s="342" t="s">
        <v>1323</v>
      </c>
      <c r="B35" s="250" t="s">
        <v>1324</v>
      </c>
      <c r="C35" s="112" t="s">
        <v>1300</v>
      </c>
      <c r="D35" s="253">
        <v>16500</v>
      </c>
      <c r="E35" s="253">
        <f>6930+9570</f>
        <v>16500</v>
      </c>
      <c r="F35" s="253"/>
      <c r="G35" s="252">
        <f t="shared" si="0"/>
        <v>0</v>
      </c>
      <c r="H35" s="234" t="s">
        <v>1761</v>
      </c>
    </row>
    <row r="36" spans="1:8" ht="21">
      <c r="A36" s="342" t="s">
        <v>1766</v>
      </c>
      <c r="B36" s="250" t="s">
        <v>1769</v>
      </c>
      <c r="C36" s="112" t="s">
        <v>1301</v>
      </c>
      <c r="D36" s="253">
        <v>22500</v>
      </c>
      <c r="E36" s="253">
        <f>13725+8775</f>
        <v>22500</v>
      </c>
      <c r="F36" s="253"/>
      <c r="G36" s="252">
        <f t="shared" si="0"/>
        <v>0</v>
      </c>
      <c r="H36" s="234"/>
    </row>
    <row r="37" spans="1:8" ht="21">
      <c r="A37" s="342" t="s">
        <v>1316</v>
      </c>
      <c r="B37" s="250" t="s">
        <v>1318</v>
      </c>
      <c r="C37" s="112" t="s">
        <v>1302</v>
      </c>
      <c r="D37" s="253">
        <v>52500</v>
      </c>
      <c r="E37" s="253">
        <f>32550+19950</f>
        <v>52500</v>
      </c>
      <c r="F37" s="253"/>
      <c r="G37" s="252">
        <f t="shared" si="0"/>
        <v>0</v>
      </c>
      <c r="H37" s="234" t="s">
        <v>1992</v>
      </c>
    </row>
    <row r="38" spans="1:8" ht="21">
      <c r="A38" s="342" t="s">
        <v>1317</v>
      </c>
      <c r="B38" s="250" t="s">
        <v>1319</v>
      </c>
      <c r="C38" s="112" t="s">
        <v>1303</v>
      </c>
      <c r="D38" s="253">
        <v>70500</v>
      </c>
      <c r="E38" s="253">
        <f>44415+26085</f>
        <v>70500</v>
      </c>
      <c r="F38" s="253"/>
      <c r="G38" s="252">
        <f t="shared" si="0"/>
        <v>0</v>
      </c>
      <c r="H38" s="234" t="s">
        <v>2147</v>
      </c>
    </row>
    <row r="39" spans="1:11" ht="21">
      <c r="A39" s="342" t="s">
        <v>1368</v>
      </c>
      <c r="B39" s="250" t="s">
        <v>1380</v>
      </c>
      <c r="C39" s="112" t="s">
        <v>1304</v>
      </c>
      <c r="D39" s="253">
        <v>40500</v>
      </c>
      <c r="E39" s="253">
        <f>24660+15780</f>
        <v>40440</v>
      </c>
      <c r="F39" s="253"/>
      <c r="G39" s="252">
        <f t="shared" si="0"/>
        <v>60</v>
      </c>
      <c r="H39" s="234" t="s">
        <v>1757</v>
      </c>
      <c r="K39" s="506">
        <v>1676500</v>
      </c>
    </row>
    <row r="40" spans="1:11" ht="21">
      <c r="A40" s="342" t="s">
        <v>1429</v>
      </c>
      <c r="B40" s="250" t="s">
        <v>1430</v>
      </c>
      <c r="C40" s="112" t="s">
        <v>1305</v>
      </c>
      <c r="D40" s="253">
        <v>16500</v>
      </c>
      <c r="E40" s="253">
        <f>10065+6435</f>
        <v>16500</v>
      </c>
      <c r="F40" s="253"/>
      <c r="G40" s="252">
        <f t="shared" si="0"/>
        <v>0</v>
      </c>
      <c r="H40" s="234" t="s">
        <v>1763</v>
      </c>
      <c r="K40" s="506">
        <v>1396500</v>
      </c>
    </row>
    <row r="41" spans="1:11" ht="21">
      <c r="A41" s="342"/>
      <c r="B41" s="250"/>
      <c r="C41" s="112" t="s">
        <v>1311</v>
      </c>
      <c r="D41" s="253">
        <v>16500</v>
      </c>
      <c r="E41" s="253">
        <v>16500</v>
      </c>
      <c r="F41" s="253"/>
      <c r="G41" s="252">
        <f t="shared" si="0"/>
        <v>0</v>
      </c>
      <c r="H41" s="234"/>
      <c r="K41" s="506">
        <v>316500</v>
      </c>
    </row>
    <row r="42" spans="1:11" ht="21">
      <c r="A42" s="342" t="s">
        <v>1237</v>
      </c>
      <c r="B42" s="250" t="s">
        <v>1515</v>
      </c>
      <c r="C42" s="112" t="s">
        <v>1306</v>
      </c>
      <c r="D42" s="253">
        <v>36000</v>
      </c>
      <c r="E42" s="253">
        <f>14760+21240</f>
        <v>36000</v>
      </c>
      <c r="F42" s="253"/>
      <c r="G42" s="252">
        <f t="shared" si="0"/>
        <v>0</v>
      </c>
      <c r="H42" s="234" t="s">
        <v>1840</v>
      </c>
      <c r="K42" s="532">
        <f>SUM(K39:K41)</f>
        <v>3389500</v>
      </c>
    </row>
    <row r="43" spans="1:8" ht="21">
      <c r="A43" s="342" t="s">
        <v>1260</v>
      </c>
      <c r="B43" s="250" t="s">
        <v>1320</v>
      </c>
      <c r="C43" s="112" t="s">
        <v>1307</v>
      </c>
      <c r="D43" s="253">
        <v>6000</v>
      </c>
      <c r="E43" s="253">
        <f>3660+2340</f>
        <v>6000</v>
      </c>
      <c r="F43" s="253"/>
      <c r="G43" s="252">
        <f t="shared" si="0"/>
        <v>0</v>
      </c>
      <c r="H43" s="234" t="s">
        <v>1756</v>
      </c>
    </row>
    <row r="44" spans="1:8" ht="21">
      <c r="A44" s="342" t="s">
        <v>1323</v>
      </c>
      <c r="B44" s="250" t="s">
        <v>1325</v>
      </c>
      <c r="C44" s="112" t="s">
        <v>1308</v>
      </c>
      <c r="D44" s="253">
        <v>8000</v>
      </c>
      <c r="E44" s="253">
        <f>4880+3110</f>
        <v>7990</v>
      </c>
      <c r="F44" s="253"/>
      <c r="G44" s="252">
        <f t="shared" si="0"/>
        <v>10</v>
      </c>
      <c r="H44" s="234" t="s">
        <v>1760</v>
      </c>
    </row>
    <row r="45" spans="1:8" ht="21">
      <c r="A45" s="342" t="s">
        <v>1987</v>
      </c>
      <c r="B45" s="250" t="s">
        <v>1993</v>
      </c>
      <c r="C45" s="112" t="s">
        <v>1309</v>
      </c>
      <c r="D45" s="253">
        <v>70500</v>
      </c>
      <c r="E45" s="253">
        <f>68805</f>
        <v>68805</v>
      </c>
      <c r="F45" s="253"/>
      <c r="G45" s="252">
        <f t="shared" si="0"/>
        <v>1695</v>
      </c>
      <c r="H45" s="254"/>
    </row>
    <row r="46" spans="1:11" ht="21">
      <c r="A46" s="342"/>
      <c r="B46" s="250"/>
      <c r="C46" s="112"/>
      <c r="D46" s="340"/>
      <c r="E46" s="253"/>
      <c r="F46" s="253"/>
      <c r="G46" s="459">
        <f t="shared" si="0"/>
        <v>0</v>
      </c>
      <c r="H46" s="254"/>
      <c r="J46" s="308" t="s">
        <v>2512</v>
      </c>
      <c r="K46" s="530" t="s">
        <v>2511</v>
      </c>
    </row>
    <row r="47" spans="1:12" ht="21">
      <c r="A47" s="342" t="s">
        <v>1963</v>
      </c>
      <c r="B47" s="250" t="s">
        <v>1964</v>
      </c>
      <c r="C47" s="112" t="s">
        <v>2649</v>
      </c>
      <c r="D47" s="340"/>
      <c r="E47" s="253"/>
      <c r="F47" s="253"/>
      <c r="G47" s="340"/>
      <c r="H47" s="493">
        <v>1396500</v>
      </c>
      <c r="J47" s="293">
        <v>1368000</v>
      </c>
      <c r="K47" s="506">
        <f>H47-J47</f>
        <v>28500</v>
      </c>
      <c r="L47" s="325"/>
    </row>
    <row r="48" spans="1:11" ht="21">
      <c r="A48" s="342" t="s">
        <v>2717</v>
      </c>
      <c r="B48" s="250" t="s">
        <v>2731</v>
      </c>
      <c r="C48" s="112" t="s">
        <v>2098</v>
      </c>
      <c r="D48" s="258">
        <f>76500+7500</f>
        <v>84000</v>
      </c>
      <c r="E48" s="258">
        <f>26730+16800+18480+21840</f>
        <v>83850</v>
      </c>
      <c r="F48" s="258"/>
      <c r="G48" s="258">
        <f>D48-E48</f>
        <v>150</v>
      </c>
      <c r="H48" s="493">
        <v>316500</v>
      </c>
      <c r="I48" s="342" t="s">
        <v>2884</v>
      </c>
      <c r="J48" s="250" t="s">
        <v>3012</v>
      </c>
      <c r="K48" s="506" t="s">
        <v>3168</v>
      </c>
    </row>
    <row r="49" spans="1:8" ht="21">
      <c r="A49" s="342" t="s">
        <v>2734</v>
      </c>
      <c r="B49" s="250" t="s">
        <v>2767</v>
      </c>
      <c r="C49" s="112" t="s">
        <v>1250</v>
      </c>
      <c r="D49" s="258">
        <f>12000-4500</f>
        <v>7500</v>
      </c>
      <c r="E49" s="258">
        <f>2475+3150+1875</f>
        <v>7500</v>
      </c>
      <c r="F49" s="258"/>
      <c r="G49" s="258">
        <f aca="true" t="shared" si="1" ref="G49:G85">D49-E49</f>
        <v>0</v>
      </c>
      <c r="H49" s="493" t="s">
        <v>3338</v>
      </c>
    </row>
    <row r="50" spans="1:8" ht="21">
      <c r="A50" s="342" t="s">
        <v>2417</v>
      </c>
      <c r="B50" s="250" t="s">
        <v>2424</v>
      </c>
      <c r="C50" s="112" t="s">
        <v>1251</v>
      </c>
      <c r="D50" s="258">
        <f>70000+6000+8000</f>
        <v>84000</v>
      </c>
      <c r="E50" s="258">
        <f>26880+57120</f>
        <v>84000</v>
      </c>
      <c r="F50" s="258"/>
      <c r="G50" s="258">
        <f t="shared" si="1"/>
        <v>0</v>
      </c>
      <c r="H50" s="493"/>
    </row>
    <row r="51" spans="1:11" ht="21">
      <c r="A51" s="342" t="s">
        <v>2417</v>
      </c>
      <c r="B51" s="250" t="s">
        <v>2419</v>
      </c>
      <c r="C51" s="112" t="s">
        <v>1252</v>
      </c>
      <c r="D51" s="258">
        <f>33000+43500+12000+18500</f>
        <v>107000</v>
      </c>
      <c r="E51" s="258">
        <f>29760+26040+18900+29960-2140</f>
        <v>102520</v>
      </c>
      <c r="F51" s="258"/>
      <c r="G51" s="258">
        <f t="shared" si="1"/>
        <v>4480</v>
      </c>
      <c r="H51" s="493" t="s">
        <v>3169</v>
      </c>
      <c r="J51" s="238">
        <v>1</v>
      </c>
      <c r="K51" s="506">
        <v>591</v>
      </c>
    </row>
    <row r="52" spans="1:11" ht="21">
      <c r="A52" s="342" t="s">
        <v>3057</v>
      </c>
      <c r="B52" s="250" t="s">
        <v>3130</v>
      </c>
      <c r="C52" s="112" t="s">
        <v>1253</v>
      </c>
      <c r="D52" s="258">
        <f>24000+16000</f>
        <v>40000</v>
      </c>
      <c r="E52" s="258">
        <f>20800+8800+10400</f>
        <v>40000</v>
      </c>
      <c r="F52" s="258"/>
      <c r="G52" s="258">
        <f t="shared" si="1"/>
        <v>0</v>
      </c>
      <c r="H52" s="493" t="s">
        <v>3331</v>
      </c>
      <c r="J52" s="238">
        <v>2</v>
      </c>
      <c r="K52" s="506">
        <v>920</v>
      </c>
    </row>
    <row r="53" spans="1:11" ht="21">
      <c r="A53" s="342" t="s">
        <v>3355</v>
      </c>
      <c r="B53" s="250" t="s">
        <v>3356</v>
      </c>
      <c r="C53" s="112" t="s">
        <v>1254</v>
      </c>
      <c r="D53" s="258">
        <f>43500+1500</f>
        <v>45000</v>
      </c>
      <c r="E53" s="258">
        <f>11310</f>
        <v>11310</v>
      </c>
      <c r="F53" s="258"/>
      <c r="G53" s="258">
        <f t="shared" si="1"/>
        <v>33690</v>
      </c>
      <c r="H53" s="493"/>
      <c r="J53" s="238">
        <v>3</v>
      </c>
      <c r="K53" s="506">
        <v>920</v>
      </c>
    </row>
    <row r="54" spans="1:11" ht="21">
      <c r="A54" s="342" t="s">
        <v>3057</v>
      </c>
      <c r="B54" s="250" t="s">
        <v>3097</v>
      </c>
      <c r="C54" s="112" t="s">
        <v>327</v>
      </c>
      <c r="D54" s="258">
        <f>33000-1500</f>
        <v>31500</v>
      </c>
      <c r="E54" s="258">
        <f>27000+4500</f>
        <v>31500</v>
      </c>
      <c r="F54" s="258"/>
      <c r="G54" s="258">
        <f t="shared" si="1"/>
        <v>0</v>
      </c>
      <c r="H54" s="493" t="s">
        <v>3516</v>
      </c>
      <c r="J54" s="238">
        <v>4</v>
      </c>
      <c r="K54" s="506">
        <v>920</v>
      </c>
    </row>
    <row r="55" spans="1:11" ht="21">
      <c r="A55" s="342"/>
      <c r="B55" s="250"/>
      <c r="C55" s="112"/>
      <c r="D55" s="258"/>
      <c r="E55" s="258"/>
      <c r="F55" s="258"/>
      <c r="G55" s="258">
        <f t="shared" si="1"/>
        <v>0</v>
      </c>
      <c r="H55" s="493"/>
      <c r="J55" s="238">
        <v>5</v>
      </c>
      <c r="K55" s="506">
        <v>920</v>
      </c>
    </row>
    <row r="56" spans="1:11" ht="21">
      <c r="A56" s="342" t="s">
        <v>3271</v>
      </c>
      <c r="B56" s="250" t="s">
        <v>3288</v>
      </c>
      <c r="C56" s="112" t="s">
        <v>1275</v>
      </c>
      <c r="D56" s="258">
        <f>43500+6000</f>
        <v>49500</v>
      </c>
      <c r="E56" s="258">
        <f>36135+13365</f>
        <v>49500</v>
      </c>
      <c r="F56" s="258"/>
      <c r="G56" s="258">
        <f t="shared" si="1"/>
        <v>0</v>
      </c>
      <c r="H56" s="493"/>
      <c r="J56" s="238">
        <v>6</v>
      </c>
      <c r="K56" s="506">
        <v>920</v>
      </c>
    </row>
    <row r="57" spans="1:11" ht="21">
      <c r="A57" s="342" t="s">
        <v>3309</v>
      </c>
      <c r="B57" s="250" t="s">
        <v>3299</v>
      </c>
      <c r="C57" s="112" t="s">
        <v>1276</v>
      </c>
      <c r="D57" s="258">
        <f>66000+6000+18000</f>
        <v>90000</v>
      </c>
      <c r="E57" s="258">
        <f>30480+40360</f>
        <v>70840</v>
      </c>
      <c r="F57" s="258"/>
      <c r="G57" s="258">
        <f t="shared" si="1"/>
        <v>19160</v>
      </c>
      <c r="H57" s="493"/>
      <c r="J57" s="238">
        <v>7</v>
      </c>
      <c r="K57" s="506">
        <v>920</v>
      </c>
    </row>
    <row r="58" spans="1:11" ht="21">
      <c r="A58" s="342" t="s">
        <v>3191</v>
      </c>
      <c r="B58" s="250" t="s">
        <v>3201</v>
      </c>
      <c r="C58" s="112" t="s">
        <v>554</v>
      </c>
      <c r="D58" s="258">
        <f>55500+88000+6000+22000</f>
        <v>171500</v>
      </c>
      <c r="E58" s="258">
        <f>26800+44590</f>
        <v>71390</v>
      </c>
      <c r="F58" s="258"/>
      <c r="G58" s="258">
        <f t="shared" si="1"/>
        <v>100110</v>
      </c>
      <c r="H58" s="493" t="s">
        <v>3354</v>
      </c>
      <c r="J58" s="238">
        <v>8</v>
      </c>
      <c r="K58" s="506">
        <v>246</v>
      </c>
    </row>
    <row r="59" spans="1:11" ht="21">
      <c r="A59" s="342" t="s">
        <v>3309</v>
      </c>
      <c r="B59" s="250" t="s">
        <v>3335</v>
      </c>
      <c r="C59" s="112" t="s">
        <v>1277</v>
      </c>
      <c r="D59" s="258">
        <f>21000+1500+3000</f>
        <v>25500</v>
      </c>
      <c r="E59" s="258">
        <f>18870+6630</f>
        <v>25500</v>
      </c>
      <c r="F59" s="258"/>
      <c r="G59" s="258">
        <f t="shared" si="1"/>
        <v>0</v>
      </c>
      <c r="H59" s="493"/>
      <c r="J59" s="238">
        <v>9</v>
      </c>
      <c r="K59" s="506">
        <v>460</v>
      </c>
    </row>
    <row r="60" spans="1:11" ht="21">
      <c r="A60" s="342" t="s">
        <v>3336</v>
      </c>
      <c r="B60" s="250" t="s">
        <v>3337</v>
      </c>
      <c r="C60" s="112" t="s">
        <v>1278</v>
      </c>
      <c r="D60" s="258">
        <f>11000+1000</f>
        <v>12000</v>
      </c>
      <c r="E60" s="258">
        <f>8140</f>
        <v>8140</v>
      </c>
      <c r="F60" s="258"/>
      <c r="G60" s="258">
        <f t="shared" si="1"/>
        <v>3860</v>
      </c>
      <c r="H60" s="493"/>
      <c r="J60" s="238">
        <v>10</v>
      </c>
      <c r="K60" s="506">
        <v>460</v>
      </c>
    </row>
    <row r="61" spans="1:11" ht="21">
      <c r="A61" s="342" t="s">
        <v>3072</v>
      </c>
      <c r="B61" s="250" t="s">
        <v>3075</v>
      </c>
      <c r="C61" s="112" t="s">
        <v>1279</v>
      </c>
      <c r="D61" s="258">
        <f>16500+39000+4500+16500</f>
        <v>76500</v>
      </c>
      <c r="E61" s="258">
        <f>25245+32130+19125</f>
        <v>76500</v>
      </c>
      <c r="F61" s="258"/>
      <c r="G61" s="258">
        <f t="shared" si="1"/>
        <v>0</v>
      </c>
      <c r="H61" s="493" t="s">
        <v>3333</v>
      </c>
      <c r="J61" s="238">
        <v>11</v>
      </c>
      <c r="K61" s="506">
        <v>246</v>
      </c>
    </row>
    <row r="62" spans="1:11" ht="21">
      <c r="A62" s="342" t="s">
        <v>3131</v>
      </c>
      <c r="B62" s="250" t="s">
        <v>3141</v>
      </c>
      <c r="C62" s="112" t="s">
        <v>1280</v>
      </c>
      <c r="D62" s="258">
        <f>28500+49500+13500+3000</f>
        <v>94500</v>
      </c>
      <c r="E62" s="258">
        <f>30690</f>
        <v>30690</v>
      </c>
      <c r="F62" s="258"/>
      <c r="G62" s="258">
        <f t="shared" si="1"/>
        <v>63810</v>
      </c>
      <c r="H62" s="493"/>
      <c r="J62" s="238">
        <v>12</v>
      </c>
      <c r="K62" s="506">
        <v>246</v>
      </c>
    </row>
    <row r="63" spans="1:11" ht="21">
      <c r="A63" s="342" t="s">
        <v>3271</v>
      </c>
      <c r="B63" s="342" t="s">
        <v>3299</v>
      </c>
      <c r="C63" s="112" t="s">
        <v>1283</v>
      </c>
      <c r="D63" s="258">
        <f>54000+32500+18000+28500+10500+6000+6000+13500+10500+14000</f>
        <v>193500</v>
      </c>
      <c r="E63" s="258">
        <f>67725+22425+23340</f>
        <v>113490</v>
      </c>
      <c r="F63" s="258"/>
      <c r="G63" s="258">
        <f t="shared" si="1"/>
        <v>80010</v>
      </c>
      <c r="H63" s="493"/>
      <c r="J63" s="238">
        <v>13</v>
      </c>
      <c r="K63" s="506">
        <v>246</v>
      </c>
    </row>
    <row r="64" spans="1:11" ht="21">
      <c r="A64" s="342"/>
      <c r="B64" s="250"/>
      <c r="C64" s="112" t="s">
        <v>1288</v>
      </c>
      <c r="D64" s="258">
        <f>43500+22500</f>
        <v>66000</v>
      </c>
      <c r="E64" s="258"/>
      <c r="F64" s="258"/>
      <c r="G64" s="258">
        <f t="shared" si="1"/>
        <v>66000</v>
      </c>
      <c r="H64" s="493"/>
      <c r="J64" s="238">
        <v>14</v>
      </c>
      <c r="K64" s="506">
        <v>112</v>
      </c>
    </row>
    <row r="65" spans="1:11" ht="21">
      <c r="A65" s="342" t="s">
        <v>2884</v>
      </c>
      <c r="B65" s="250" t="s">
        <v>3011</v>
      </c>
      <c r="C65" s="112" t="s">
        <v>1310</v>
      </c>
      <c r="D65" s="258">
        <f>25500+7500</f>
        <v>33000</v>
      </c>
      <c r="E65" s="258">
        <f>10560</f>
        <v>10560</v>
      </c>
      <c r="F65" s="258"/>
      <c r="G65" s="258">
        <f t="shared" si="1"/>
        <v>22440</v>
      </c>
      <c r="H65" s="493"/>
      <c r="J65" s="238">
        <v>15</v>
      </c>
      <c r="K65" s="506">
        <v>246</v>
      </c>
    </row>
    <row r="66" spans="1:11" ht="21">
      <c r="A66" s="342"/>
      <c r="B66" s="250"/>
      <c r="C66" s="112"/>
      <c r="D66" s="258"/>
      <c r="E66" s="258"/>
      <c r="F66" s="258"/>
      <c r="G66" s="258">
        <f t="shared" si="1"/>
        <v>0</v>
      </c>
      <c r="H66" s="493"/>
      <c r="J66" s="238">
        <v>16</v>
      </c>
      <c r="K66" s="506">
        <v>42</v>
      </c>
    </row>
    <row r="67" spans="1:11" ht="21">
      <c r="A67" s="342" t="s">
        <v>3131</v>
      </c>
      <c r="B67" s="250" t="s">
        <v>3140</v>
      </c>
      <c r="C67" s="112" t="s">
        <v>1297</v>
      </c>
      <c r="D67" s="258">
        <f>18000+4500</f>
        <v>22500</v>
      </c>
      <c r="E67" s="258">
        <f>16650+5850</f>
        <v>22500</v>
      </c>
      <c r="F67" s="258"/>
      <c r="G67" s="258">
        <f t="shared" si="1"/>
        <v>0</v>
      </c>
      <c r="H67" s="493" t="s">
        <v>3353</v>
      </c>
      <c r="J67" s="238">
        <v>17</v>
      </c>
      <c r="K67" s="506">
        <v>158</v>
      </c>
    </row>
    <row r="68" spans="1:11" ht="21">
      <c r="A68" s="342" t="s">
        <v>3191</v>
      </c>
      <c r="B68" s="250" t="s">
        <v>3200</v>
      </c>
      <c r="C68" s="112" t="s">
        <v>1298</v>
      </c>
      <c r="D68" s="258">
        <v>5000</v>
      </c>
      <c r="E68" s="258">
        <f>3660</f>
        <v>3660</v>
      </c>
      <c r="F68" s="258"/>
      <c r="G68" s="258">
        <f t="shared" si="1"/>
        <v>1340</v>
      </c>
      <c r="H68" s="493"/>
      <c r="K68" s="531">
        <f>SUM(K51:K67)</f>
        <v>8573</v>
      </c>
    </row>
    <row r="69" spans="1:8" ht="21">
      <c r="A69" s="342" t="s">
        <v>3409</v>
      </c>
      <c r="B69" s="250" t="s">
        <v>3420</v>
      </c>
      <c r="C69" s="112" t="s">
        <v>1032</v>
      </c>
      <c r="D69" s="258">
        <f>30000+13500</f>
        <v>43500</v>
      </c>
      <c r="E69" s="258">
        <f>11310+32190</f>
        <v>43500</v>
      </c>
      <c r="F69" s="258"/>
      <c r="G69" s="258">
        <f t="shared" si="1"/>
        <v>0</v>
      </c>
      <c r="H69" s="493" t="s">
        <v>3568</v>
      </c>
    </row>
    <row r="70" spans="1:14" ht="21">
      <c r="A70" s="342" t="s">
        <v>3409</v>
      </c>
      <c r="B70" s="250" t="s">
        <v>3419</v>
      </c>
      <c r="C70" s="112" t="s">
        <v>1046</v>
      </c>
      <c r="D70" s="258">
        <f>33000+7500</f>
        <v>40500</v>
      </c>
      <c r="E70" s="258">
        <f>10935+28635</f>
        <v>39570</v>
      </c>
      <c r="F70" s="258"/>
      <c r="G70" s="258">
        <f t="shared" si="1"/>
        <v>930</v>
      </c>
      <c r="H70" s="493" t="s">
        <v>3502</v>
      </c>
      <c r="N70" s="299"/>
    </row>
    <row r="71" spans="1:14" ht="21">
      <c r="A71" s="342" t="s">
        <v>3057</v>
      </c>
      <c r="B71" s="250" t="s">
        <v>3128</v>
      </c>
      <c r="C71" s="112" t="s">
        <v>1299</v>
      </c>
      <c r="D71" s="258">
        <f>31500+6000</f>
        <v>37500</v>
      </c>
      <c r="E71" s="258">
        <f>27750+9750</f>
        <v>37500</v>
      </c>
      <c r="F71" s="258"/>
      <c r="G71" s="258">
        <f t="shared" si="1"/>
        <v>0</v>
      </c>
      <c r="H71" s="493" t="s">
        <v>3533</v>
      </c>
      <c r="K71" s="506">
        <v>64500</v>
      </c>
      <c r="N71" s="336"/>
    </row>
    <row r="72" spans="1:14" ht="21">
      <c r="A72" s="342" t="s">
        <v>2975</v>
      </c>
      <c r="B72" s="250" t="s">
        <v>2996</v>
      </c>
      <c r="C72" s="112" t="s">
        <v>1300</v>
      </c>
      <c r="D72" s="258">
        <v>15000</v>
      </c>
      <c r="E72" s="258">
        <f>4800+6300+3900</f>
        <v>15000</v>
      </c>
      <c r="F72" s="258"/>
      <c r="G72" s="258">
        <f t="shared" si="1"/>
        <v>0</v>
      </c>
      <c r="H72" s="493" t="s">
        <v>3332</v>
      </c>
      <c r="K72" s="506">
        <v>22500</v>
      </c>
      <c r="N72" s="336"/>
    </row>
    <row r="73" spans="1:14" ht="21">
      <c r="A73" s="342" t="s">
        <v>3271</v>
      </c>
      <c r="B73" s="250" t="s">
        <v>3334</v>
      </c>
      <c r="C73" s="112" t="s">
        <v>1301</v>
      </c>
      <c r="D73" s="258">
        <f>15000+1500</f>
        <v>16500</v>
      </c>
      <c r="E73" s="258">
        <f>11880+4620</f>
        <v>16500</v>
      </c>
      <c r="F73" s="258"/>
      <c r="G73" s="258">
        <f t="shared" si="1"/>
        <v>0</v>
      </c>
      <c r="H73" s="493"/>
      <c r="K73" s="506">
        <v>22000</v>
      </c>
      <c r="N73" s="336"/>
    </row>
    <row r="74" spans="1:14" ht="21">
      <c r="A74" s="342" t="s">
        <v>3057</v>
      </c>
      <c r="B74" s="250" t="s">
        <v>3129</v>
      </c>
      <c r="C74" s="112" t="s">
        <v>1302</v>
      </c>
      <c r="D74" s="258">
        <f>46500-3000</f>
        <v>43500</v>
      </c>
      <c r="E74" s="258">
        <f>31080+10920</f>
        <v>42000</v>
      </c>
      <c r="F74" s="258"/>
      <c r="G74" s="258">
        <f t="shared" si="1"/>
        <v>1500</v>
      </c>
      <c r="H74" s="493" t="s">
        <v>3357</v>
      </c>
      <c r="K74" s="506">
        <v>31500</v>
      </c>
      <c r="N74" s="336"/>
    </row>
    <row r="75" spans="1:14" ht="21">
      <c r="A75" s="342">
        <v>61</v>
      </c>
      <c r="B75" s="250" t="s">
        <v>2732</v>
      </c>
      <c r="C75" s="112" t="s">
        <v>1303</v>
      </c>
      <c r="D75" s="258">
        <f>60000+10500</f>
        <v>70500</v>
      </c>
      <c r="E75" s="258">
        <f>37365+14850+16875</f>
        <v>69090</v>
      </c>
      <c r="F75" s="258"/>
      <c r="G75" s="258">
        <f t="shared" si="1"/>
        <v>1410</v>
      </c>
      <c r="H75" s="493" t="s">
        <v>3202</v>
      </c>
      <c r="I75" s="342" t="s">
        <v>3191</v>
      </c>
      <c r="J75" s="250" t="s">
        <v>3201</v>
      </c>
      <c r="K75" s="506">
        <v>33000</v>
      </c>
      <c r="N75" s="299"/>
    </row>
    <row r="76" spans="1:11" ht="21">
      <c r="A76" s="342" t="s">
        <v>3131</v>
      </c>
      <c r="B76" s="250" t="s">
        <v>3142</v>
      </c>
      <c r="C76" s="112" t="s">
        <v>1304</v>
      </c>
      <c r="D76" s="258">
        <f>39000+7500</f>
        <v>46500</v>
      </c>
      <c r="E76" s="258">
        <f>34695+11625</f>
        <v>46320</v>
      </c>
      <c r="F76" s="258"/>
      <c r="G76" s="258">
        <f t="shared" si="1"/>
        <v>180</v>
      </c>
      <c r="H76" s="493" t="s">
        <v>3358</v>
      </c>
      <c r="K76" s="506">
        <v>20000</v>
      </c>
    </row>
    <row r="77" spans="1:11" ht="21">
      <c r="A77" s="342" t="s">
        <v>3558</v>
      </c>
      <c r="B77" s="250" t="s">
        <v>3559</v>
      </c>
      <c r="C77" s="112" t="s">
        <v>1305</v>
      </c>
      <c r="D77" s="258">
        <f>13500+1500</f>
        <v>15000</v>
      </c>
      <c r="E77" s="258">
        <f>3900</f>
        <v>3900</v>
      </c>
      <c r="F77" s="258"/>
      <c r="G77" s="258">
        <f t="shared" si="1"/>
        <v>11100</v>
      </c>
      <c r="H77" s="493"/>
      <c r="K77" s="506">
        <f>SUM(K71:K76)</f>
        <v>193500</v>
      </c>
    </row>
    <row r="78" spans="1:8" ht="21">
      <c r="A78" s="342" t="s">
        <v>3131</v>
      </c>
      <c r="B78" s="250" t="s">
        <v>3139</v>
      </c>
      <c r="C78" s="112" t="s">
        <v>1311</v>
      </c>
      <c r="D78" s="258">
        <f>13500+1500</f>
        <v>15000</v>
      </c>
      <c r="E78" s="258">
        <f>11250+3750</f>
        <v>15000</v>
      </c>
      <c r="F78" s="258"/>
      <c r="G78" s="258">
        <f t="shared" si="1"/>
        <v>0</v>
      </c>
      <c r="H78" s="493"/>
    </row>
    <row r="79" spans="1:8" ht="21">
      <c r="A79" s="342" t="s">
        <v>3417</v>
      </c>
      <c r="B79" s="250" t="s">
        <v>3418</v>
      </c>
      <c r="C79" s="112" t="s">
        <v>822</v>
      </c>
      <c r="D79" s="258">
        <v>21000</v>
      </c>
      <c r="E79" s="258">
        <f>5460</f>
        <v>5460</v>
      </c>
      <c r="F79" s="258"/>
      <c r="G79" s="258">
        <f t="shared" si="1"/>
        <v>15540</v>
      </c>
      <c r="H79" s="493"/>
    </row>
    <row r="80" spans="1:8" ht="21">
      <c r="A80" s="342"/>
      <c r="B80" s="250"/>
      <c r="C80" s="112"/>
      <c r="D80" s="258"/>
      <c r="E80" s="258"/>
      <c r="F80" s="258"/>
      <c r="G80" s="258">
        <f t="shared" si="1"/>
        <v>0</v>
      </c>
      <c r="H80" s="493"/>
    </row>
    <row r="81" spans="1:8" ht="21">
      <c r="A81" s="342" t="s">
        <v>2884</v>
      </c>
      <c r="B81" s="250" t="s">
        <v>3010</v>
      </c>
      <c r="C81" s="112" t="s">
        <v>1306</v>
      </c>
      <c r="D81" s="258">
        <f>28500+13500</f>
        <v>42000</v>
      </c>
      <c r="E81" s="258">
        <f>11520+28560</f>
        <v>40080</v>
      </c>
      <c r="F81" s="258"/>
      <c r="G81" s="258">
        <f t="shared" si="1"/>
        <v>1920</v>
      </c>
      <c r="H81" s="493"/>
    </row>
    <row r="82" spans="1:8" ht="21">
      <c r="A82" s="342" t="s">
        <v>3064</v>
      </c>
      <c r="B82" s="250" t="s">
        <v>3180</v>
      </c>
      <c r="C82" s="112" t="s">
        <v>1307</v>
      </c>
      <c r="D82" s="258">
        <v>3000</v>
      </c>
      <c r="E82" s="258">
        <f>2220+780</f>
        <v>3000</v>
      </c>
      <c r="F82" s="258"/>
      <c r="G82" s="258">
        <f t="shared" si="1"/>
        <v>0</v>
      </c>
      <c r="H82" s="493"/>
    </row>
    <row r="83" spans="1:8" ht="21">
      <c r="A83" s="342" t="s">
        <v>3440</v>
      </c>
      <c r="B83" s="250" t="s">
        <v>3441</v>
      </c>
      <c r="C83" s="112" t="s">
        <v>1308</v>
      </c>
      <c r="D83" s="258">
        <v>5000</v>
      </c>
      <c r="E83" s="258">
        <f>3800+1200</f>
        <v>5000</v>
      </c>
      <c r="F83" s="258"/>
      <c r="G83" s="258">
        <f t="shared" si="1"/>
        <v>0</v>
      </c>
      <c r="H83" s="256"/>
    </row>
    <row r="84" spans="1:8" ht="21">
      <c r="A84" s="342" t="s">
        <v>3662</v>
      </c>
      <c r="B84" s="342" t="s">
        <v>3716</v>
      </c>
      <c r="C84" s="112" t="s">
        <v>1309</v>
      </c>
      <c r="D84" s="258">
        <f>55500+4500</f>
        <v>60000</v>
      </c>
      <c r="E84" s="258">
        <f>15600+25200</f>
        <v>40800</v>
      </c>
      <c r="F84" s="258"/>
      <c r="G84" s="258">
        <f t="shared" si="1"/>
        <v>19200</v>
      </c>
      <c r="H84" s="256"/>
    </row>
    <row r="85" spans="1:8" ht="21">
      <c r="A85" s="342"/>
      <c r="B85" s="250"/>
      <c r="C85" s="112" t="s">
        <v>2650</v>
      </c>
      <c r="D85" s="396">
        <v>13500</v>
      </c>
      <c r="E85" s="258"/>
      <c r="F85" s="258"/>
      <c r="G85" s="396">
        <f t="shared" si="1"/>
        <v>13500</v>
      </c>
      <c r="H85" s="256"/>
    </row>
    <row r="86" spans="1:11" ht="21">
      <c r="A86" s="342"/>
      <c r="B86" s="250"/>
      <c r="C86" s="112" t="s">
        <v>3526</v>
      </c>
      <c r="D86" s="253">
        <v>-13500</v>
      </c>
      <c r="E86" s="253"/>
      <c r="F86" s="253"/>
      <c r="G86" s="258">
        <f>G85+D86</f>
        <v>0</v>
      </c>
      <c r="H86" s="256"/>
      <c r="K86" s="506">
        <v>3389500</v>
      </c>
    </row>
    <row r="87" spans="1:11" ht="21">
      <c r="A87" s="342"/>
      <c r="B87" s="250"/>
      <c r="C87" s="112" t="s">
        <v>1327</v>
      </c>
      <c r="D87" s="259">
        <f>SUM(D9:D86)</f>
        <v>3376000</v>
      </c>
      <c r="E87" s="259">
        <f>SUM(E9:E86)</f>
        <v>2923155</v>
      </c>
      <c r="F87" s="259">
        <f>SUM(F9:F86)</f>
        <v>0</v>
      </c>
      <c r="G87" s="259">
        <f>SUM(G9:G86)</f>
        <v>466345</v>
      </c>
      <c r="H87" s="260"/>
      <c r="K87" s="506">
        <v>3376000</v>
      </c>
    </row>
    <row r="88" spans="1:12" ht="21">
      <c r="A88" s="342" t="s">
        <v>981</v>
      </c>
      <c r="B88" s="250" t="s">
        <v>989</v>
      </c>
      <c r="C88" s="112" t="s">
        <v>992</v>
      </c>
      <c r="D88" s="302"/>
      <c r="E88" s="302"/>
      <c r="F88" s="302"/>
      <c r="G88" s="151"/>
      <c r="H88" s="442" t="s">
        <v>991</v>
      </c>
      <c r="K88" s="517">
        <f>K86-K87</f>
        <v>13500</v>
      </c>
      <c r="L88" s="299"/>
    </row>
    <row r="89" spans="1:12" ht="21">
      <c r="A89" s="342"/>
      <c r="B89" s="257"/>
      <c r="C89" s="368" t="s">
        <v>1313</v>
      </c>
      <c r="D89" s="258">
        <v>100000</v>
      </c>
      <c r="E89" s="340"/>
      <c r="F89" s="295"/>
      <c r="G89" s="296">
        <f>D89-E89</f>
        <v>100000</v>
      </c>
      <c r="H89" s="369"/>
      <c r="K89" s="517"/>
      <c r="L89" s="299"/>
    </row>
    <row r="90" spans="1:12" ht="21">
      <c r="A90" s="342" t="s">
        <v>1715</v>
      </c>
      <c r="B90" s="257" t="s">
        <v>1721</v>
      </c>
      <c r="C90" s="368" t="s">
        <v>1722</v>
      </c>
      <c r="D90" s="258"/>
      <c r="E90" s="258">
        <v>10828</v>
      </c>
      <c r="F90" s="295"/>
      <c r="G90" s="296">
        <f aca="true" t="shared" si="2" ref="G90:G97">G89-E90</f>
        <v>89172</v>
      </c>
      <c r="H90" s="369"/>
      <c r="K90" s="517"/>
      <c r="L90" s="299"/>
    </row>
    <row r="91" spans="1:12" ht="21">
      <c r="A91" s="342" t="s">
        <v>1726</v>
      </c>
      <c r="B91" s="257" t="s">
        <v>1739</v>
      </c>
      <c r="C91" s="368" t="s">
        <v>1722</v>
      </c>
      <c r="D91" s="258"/>
      <c r="E91" s="258">
        <v>53000</v>
      </c>
      <c r="F91" s="295"/>
      <c r="G91" s="296">
        <f t="shared" si="2"/>
        <v>36172</v>
      </c>
      <c r="H91" s="369"/>
      <c r="K91" s="517"/>
      <c r="L91" s="299"/>
    </row>
    <row r="92" spans="1:12" ht="21">
      <c r="A92" s="342"/>
      <c r="B92" s="257" t="s">
        <v>1740</v>
      </c>
      <c r="C92" s="368" t="s">
        <v>1741</v>
      </c>
      <c r="D92" s="258"/>
      <c r="E92" s="258">
        <v>4880</v>
      </c>
      <c r="F92" s="295"/>
      <c r="G92" s="296">
        <f t="shared" si="2"/>
        <v>31292</v>
      </c>
      <c r="H92" s="369"/>
      <c r="K92" s="517"/>
      <c r="L92" s="299"/>
    </row>
    <row r="93" spans="1:12" ht="21">
      <c r="A93" s="342"/>
      <c r="B93" s="257" t="s">
        <v>1744</v>
      </c>
      <c r="C93" s="368" t="s">
        <v>1742</v>
      </c>
      <c r="D93" s="258"/>
      <c r="E93" s="258">
        <v>4880</v>
      </c>
      <c r="F93" s="295"/>
      <c r="G93" s="296">
        <f t="shared" si="2"/>
        <v>26412</v>
      </c>
      <c r="H93" s="369"/>
      <c r="K93" s="517"/>
      <c r="L93" s="299"/>
    </row>
    <row r="94" spans="1:12" ht="21">
      <c r="A94" s="342"/>
      <c r="B94" s="257" t="s">
        <v>1745</v>
      </c>
      <c r="C94" s="368" t="s">
        <v>1743</v>
      </c>
      <c r="D94" s="258"/>
      <c r="E94" s="258">
        <v>4880</v>
      </c>
      <c r="F94" s="295"/>
      <c r="G94" s="296">
        <f t="shared" si="2"/>
        <v>21532</v>
      </c>
      <c r="H94" s="369"/>
      <c r="K94" s="517"/>
      <c r="L94" s="299"/>
    </row>
    <row r="95" spans="1:12" ht="21">
      <c r="A95" s="342"/>
      <c r="B95" s="257" t="s">
        <v>1937</v>
      </c>
      <c r="C95" s="368" t="s">
        <v>1936</v>
      </c>
      <c r="D95" s="258"/>
      <c r="E95" s="258">
        <v>5280</v>
      </c>
      <c r="F95" s="295"/>
      <c r="G95" s="296">
        <f t="shared" si="2"/>
        <v>16252</v>
      </c>
      <c r="H95" s="369"/>
      <c r="K95" s="517"/>
      <c r="L95" s="299"/>
    </row>
    <row r="96" spans="1:12" ht="21">
      <c r="A96" s="342"/>
      <c r="B96" s="257" t="s">
        <v>1938</v>
      </c>
      <c r="C96" s="368" t="s">
        <v>1936</v>
      </c>
      <c r="D96" s="258"/>
      <c r="E96" s="258">
        <v>5280</v>
      </c>
      <c r="F96" s="295"/>
      <c r="G96" s="296">
        <f t="shared" si="2"/>
        <v>10972</v>
      </c>
      <c r="H96" s="369"/>
      <c r="K96" s="517"/>
      <c r="L96" s="299"/>
    </row>
    <row r="97" spans="1:12" ht="21">
      <c r="A97" s="342"/>
      <c r="B97" s="257" t="s">
        <v>1939</v>
      </c>
      <c r="C97" s="368" t="s">
        <v>1936</v>
      </c>
      <c r="D97" s="258"/>
      <c r="E97" s="258">
        <v>5280</v>
      </c>
      <c r="F97" s="295"/>
      <c r="G97" s="296">
        <f t="shared" si="2"/>
        <v>5692</v>
      </c>
      <c r="H97" s="369"/>
      <c r="K97" s="517"/>
      <c r="L97" s="299"/>
    </row>
    <row r="98" spans="1:12" ht="21">
      <c r="A98" s="342"/>
      <c r="B98" s="257"/>
      <c r="C98" s="235" t="s">
        <v>1315</v>
      </c>
      <c r="D98" s="409">
        <v>50000</v>
      </c>
      <c r="E98" s="340"/>
      <c r="F98" s="295"/>
      <c r="G98" s="296">
        <f>G97+D98</f>
        <v>55692</v>
      </c>
      <c r="H98" s="369"/>
      <c r="K98" s="517"/>
      <c r="L98" s="299"/>
    </row>
    <row r="99" spans="1:12" ht="21">
      <c r="A99" s="342" t="s">
        <v>2087</v>
      </c>
      <c r="B99" s="257" t="s">
        <v>2100</v>
      </c>
      <c r="C99" s="235" t="s">
        <v>2101</v>
      </c>
      <c r="D99" s="258"/>
      <c r="E99" s="258">
        <v>50000</v>
      </c>
      <c r="F99" s="295"/>
      <c r="G99" s="296">
        <f>G98-E99</f>
        <v>5692</v>
      </c>
      <c r="H99" s="369"/>
      <c r="K99" s="517"/>
      <c r="L99" s="299"/>
    </row>
    <row r="100" spans="1:12" ht="21">
      <c r="A100" s="342"/>
      <c r="B100" s="257"/>
      <c r="C100" s="368"/>
      <c r="D100" s="258"/>
      <c r="E100" s="258"/>
      <c r="F100" s="295"/>
      <c r="G100" s="296"/>
      <c r="H100" s="369"/>
      <c r="K100" s="517"/>
      <c r="L100" s="299"/>
    </row>
    <row r="101" spans="1:12" ht="21">
      <c r="A101" s="342"/>
      <c r="B101" s="257"/>
      <c r="C101" s="368"/>
      <c r="D101" s="258"/>
      <c r="E101" s="258"/>
      <c r="F101" s="295"/>
      <c r="G101" s="296"/>
      <c r="H101" s="369"/>
      <c r="K101" s="517"/>
      <c r="L101" s="299"/>
    </row>
    <row r="102" spans="1:12" ht="21">
      <c r="A102" s="342"/>
      <c r="B102" s="257"/>
      <c r="C102" s="235" t="s">
        <v>1314</v>
      </c>
      <c r="D102" s="258">
        <v>100000</v>
      </c>
      <c r="E102" s="258"/>
      <c r="F102" s="295"/>
      <c r="G102" s="296">
        <f>D102-E102</f>
        <v>100000</v>
      </c>
      <c r="H102" s="369"/>
      <c r="K102" s="517"/>
      <c r="L102" s="299"/>
    </row>
    <row r="103" spans="1:12" ht="21">
      <c r="A103" s="342" t="s">
        <v>1461</v>
      </c>
      <c r="B103" s="257" t="s">
        <v>1459</v>
      </c>
      <c r="C103" s="235" t="s">
        <v>1722</v>
      </c>
      <c r="D103" s="258"/>
      <c r="E103" s="258">
        <v>6600</v>
      </c>
      <c r="F103" s="297"/>
      <c r="G103" s="296">
        <f>G102-E103</f>
        <v>93400</v>
      </c>
      <c r="H103" s="369"/>
      <c r="K103" s="517"/>
      <c r="L103" s="299"/>
    </row>
    <row r="104" spans="1:12" ht="21">
      <c r="A104" s="342" t="s">
        <v>3072</v>
      </c>
      <c r="B104" s="257" t="s">
        <v>3092</v>
      </c>
      <c r="C104" s="235" t="s">
        <v>1722</v>
      </c>
      <c r="D104" s="258"/>
      <c r="E104" s="258">
        <v>5600</v>
      </c>
      <c r="F104" s="297"/>
      <c r="G104" s="296">
        <f>G103-E104</f>
        <v>87800</v>
      </c>
      <c r="H104" s="369"/>
      <c r="K104" s="517"/>
      <c r="L104" s="299"/>
    </row>
    <row r="105" spans="1:12" ht="21">
      <c r="A105" s="342" t="s">
        <v>3167</v>
      </c>
      <c r="B105" s="257" t="s">
        <v>3171</v>
      </c>
      <c r="C105" s="235" t="s">
        <v>3172</v>
      </c>
      <c r="D105" s="258"/>
      <c r="E105" s="258">
        <v>60600</v>
      </c>
      <c r="F105" s="297"/>
      <c r="G105" s="296">
        <f>G104-E105</f>
        <v>27200</v>
      </c>
      <c r="H105" s="369"/>
      <c r="K105" s="517"/>
      <c r="L105" s="299"/>
    </row>
    <row r="106" spans="1:12" ht="21">
      <c r="A106" s="342"/>
      <c r="B106" s="257"/>
      <c r="C106" s="235" t="s">
        <v>1720</v>
      </c>
      <c r="D106" s="409">
        <v>50000</v>
      </c>
      <c r="E106" s="340"/>
      <c r="F106" s="297"/>
      <c r="G106" s="296">
        <f>G105+D106</f>
        <v>77200</v>
      </c>
      <c r="H106" s="369"/>
      <c r="K106" s="517"/>
      <c r="L106" s="299"/>
    </row>
    <row r="107" spans="1:12" ht="21">
      <c r="A107" s="342" t="s">
        <v>3064</v>
      </c>
      <c r="B107" s="257" t="s">
        <v>3179</v>
      </c>
      <c r="C107" s="235" t="s">
        <v>2392</v>
      </c>
      <c r="D107" s="409"/>
      <c r="E107" s="258">
        <v>4100</v>
      </c>
      <c r="F107" s="297"/>
      <c r="G107" s="296">
        <f aca="true" t="shared" si="3" ref="G107:G114">G106-E107</f>
        <v>73100</v>
      </c>
      <c r="H107" s="369"/>
      <c r="K107" s="517"/>
      <c r="L107" s="299"/>
    </row>
    <row r="108" spans="1:12" ht="21">
      <c r="A108" s="342"/>
      <c r="B108" s="257" t="s">
        <v>3285</v>
      </c>
      <c r="C108" s="235" t="s">
        <v>3286</v>
      </c>
      <c r="D108" s="409"/>
      <c r="E108" s="258">
        <v>22500</v>
      </c>
      <c r="F108" s="297"/>
      <c r="G108" s="296">
        <f t="shared" si="3"/>
        <v>50600</v>
      </c>
      <c r="H108" s="369"/>
      <c r="K108" s="517"/>
      <c r="L108" s="299"/>
    </row>
    <row r="109" spans="1:12" ht="21">
      <c r="A109" s="342" t="s">
        <v>3271</v>
      </c>
      <c r="B109" s="257" t="s">
        <v>3287</v>
      </c>
      <c r="C109" s="235" t="s">
        <v>3286</v>
      </c>
      <c r="D109" s="258"/>
      <c r="E109" s="258">
        <v>9000</v>
      </c>
      <c r="F109" s="297"/>
      <c r="G109" s="296">
        <f t="shared" si="3"/>
        <v>41600</v>
      </c>
      <c r="H109" s="369"/>
      <c r="K109" s="517"/>
      <c r="L109" s="299"/>
    </row>
    <row r="110" spans="1:12" ht="21">
      <c r="A110" s="342" t="s">
        <v>3506</v>
      </c>
      <c r="B110" s="257" t="s">
        <v>3516</v>
      </c>
      <c r="C110" s="235" t="s">
        <v>1722</v>
      </c>
      <c r="D110" s="258"/>
      <c r="E110" s="258">
        <v>3690</v>
      </c>
      <c r="F110" s="297"/>
      <c r="G110" s="296">
        <f t="shared" si="3"/>
        <v>37910</v>
      </c>
      <c r="H110" s="369"/>
      <c r="K110" s="517"/>
      <c r="L110" s="299"/>
    </row>
    <row r="111" spans="1:12" ht="21">
      <c r="A111" s="342" t="s">
        <v>3558</v>
      </c>
      <c r="B111" s="257" t="s">
        <v>3569</v>
      </c>
      <c r="C111" s="235" t="s">
        <v>1722</v>
      </c>
      <c r="D111" s="258"/>
      <c r="E111" s="258">
        <v>23310</v>
      </c>
      <c r="F111" s="297"/>
      <c r="G111" s="296">
        <f t="shared" si="3"/>
        <v>14600</v>
      </c>
      <c r="H111" s="369"/>
      <c r="K111" s="517"/>
      <c r="L111" s="299"/>
    </row>
    <row r="112" spans="1:12" ht="21">
      <c r="A112" s="342"/>
      <c r="B112" s="257" t="s">
        <v>3570</v>
      </c>
      <c r="C112" s="235" t="s">
        <v>2392</v>
      </c>
      <c r="D112" s="258"/>
      <c r="E112" s="258">
        <v>4200</v>
      </c>
      <c r="F112" s="297"/>
      <c r="G112" s="296">
        <f t="shared" si="3"/>
        <v>10400</v>
      </c>
      <c r="H112" s="369"/>
      <c r="K112" s="517"/>
      <c r="L112" s="299"/>
    </row>
    <row r="113" spans="1:12" ht="21">
      <c r="A113" s="342"/>
      <c r="B113" s="257" t="s">
        <v>3784</v>
      </c>
      <c r="C113" s="235" t="s">
        <v>3286</v>
      </c>
      <c r="D113" s="258"/>
      <c r="E113" s="258">
        <v>9000</v>
      </c>
      <c r="F113" s="297"/>
      <c r="G113" s="296">
        <f t="shared" si="3"/>
        <v>1400</v>
      </c>
      <c r="H113" s="369"/>
      <c r="K113" s="517"/>
      <c r="L113" s="299"/>
    </row>
    <row r="114" spans="1:12" ht="21">
      <c r="A114" s="342" t="s">
        <v>3764</v>
      </c>
      <c r="B114" s="257" t="s">
        <v>3799</v>
      </c>
      <c r="C114" s="235" t="s">
        <v>2392</v>
      </c>
      <c r="D114" s="258"/>
      <c r="E114" s="258">
        <v>1400</v>
      </c>
      <c r="F114" s="297"/>
      <c r="G114" s="296">
        <f t="shared" si="3"/>
        <v>0</v>
      </c>
      <c r="H114" s="369"/>
      <c r="K114" s="517"/>
      <c r="L114" s="299"/>
    </row>
    <row r="115" spans="1:12" ht="21">
      <c r="A115" s="342"/>
      <c r="B115" s="257"/>
      <c r="C115" s="235"/>
      <c r="D115" s="258"/>
      <c r="E115" s="258"/>
      <c r="F115" s="297"/>
      <c r="G115" s="296"/>
      <c r="H115" s="369"/>
      <c r="K115" s="517"/>
      <c r="L115" s="299"/>
    </row>
    <row r="116" spans="1:12" ht="21">
      <c r="A116" s="342"/>
      <c r="B116" s="257"/>
      <c r="C116" s="235"/>
      <c r="D116" s="258"/>
      <c r="E116" s="258"/>
      <c r="F116" s="297"/>
      <c r="G116" s="296"/>
      <c r="H116" s="369"/>
      <c r="K116" s="517"/>
      <c r="L116" s="299"/>
    </row>
    <row r="117" spans="1:12" ht="21">
      <c r="A117" s="342" t="s">
        <v>981</v>
      </c>
      <c r="B117" s="250" t="s">
        <v>989</v>
      </c>
      <c r="C117" s="112" t="s">
        <v>1312</v>
      </c>
      <c r="D117" s="297">
        <v>100000</v>
      </c>
      <c r="E117" s="253"/>
      <c r="F117" s="253"/>
      <c r="G117" s="432">
        <v>100000</v>
      </c>
      <c r="H117" s="234" t="s">
        <v>991</v>
      </c>
      <c r="K117" s="517"/>
      <c r="L117" s="299"/>
    </row>
    <row r="118" spans="1:12" ht="21">
      <c r="A118" s="342" t="s">
        <v>1461</v>
      </c>
      <c r="B118" s="250" t="s">
        <v>1462</v>
      </c>
      <c r="C118" s="235" t="s">
        <v>1915</v>
      </c>
      <c r="D118" s="258"/>
      <c r="E118" s="258">
        <v>27000</v>
      </c>
      <c r="F118" s="295"/>
      <c r="G118" s="296">
        <f>G117-E118</f>
        <v>73000</v>
      </c>
      <c r="H118" s="369"/>
      <c r="K118" s="517"/>
      <c r="L118" s="299"/>
    </row>
    <row r="119" spans="1:12" ht="21">
      <c r="A119" s="342" t="s">
        <v>1891</v>
      </c>
      <c r="B119" s="257" t="s">
        <v>1914</v>
      </c>
      <c r="C119" s="235" t="s">
        <v>1915</v>
      </c>
      <c r="D119" s="258"/>
      <c r="E119" s="258">
        <v>6000</v>
      </c>
      <c r="F119" s="295"/>
      <c r="G119" s="296">
        <f>G118-E119</f>
        <v>67000</v>
      </c>
      <c r="H119" s="369"/>
      <c r="K119" s="517"/>
      <c r="L119" s="299"/>
    </row>
    <row r="120" spans="1:12" ht="21">
      <c r="A120" s="342" t="s">
        <v>3131</v>
      </c>
      <c r="B120" s="257" t="s">
        <v>3162</v>
      </c>
      <c r="C120" s="235" t="s">
        <v>1915</v>
      </c>
      <c r="D120" s="258"/>
      <c r="E120" s="258">
        <v>7000</v>
      </c>
      <c r="F120" s="295"/>
      <c r="G120" s="296">
        <f>G119-E120</f>
        <v>60000</v>
      </c>
      <c r="H120" s="369"/>
      <c r="K120" s="517"/>
      <c r="L120" s="299"/>
    </row>
    <row r="121" spans="1:12" ht="21">
      <c r="A121" s="342"/>
      <c r="B121" s="257"/>
      <c r="C121" s="235" t="s">
        <v>3166</v>
      </c>
      <c r="D121" s="258"/>
      <c r="E121" s="258">
        <v>3850</v>
      </c>
      <c r="F121" s="295"/>
      <c r="G121" s="296">
        <f>G120-E121</f>
        <v>56150</v>
      </c>
      <c r="H121" s="369"/>
      <c r="K121" s="517"/>
      <c r="L121" s="299"/>
    </row>
    <row r="122" spans="1:12" ht="21">
      <c r="A122" s="342" t="s">
        <v>1260</v>
      </c>
      <c r="B122" s="257" t="s">
        <v>1261</v>
      </c>
      <c r="C122" s="235" t="s">
        <v>1262</v>
      </c>
      <c r="D122" s="258"/>
      <c r="E122" s="340"/>
      <c r="F122" s="295"/>
      <c r="G122" s="296">
        <f>G121-E122</f>
        <v>56150</v>
      </c>
      <c r="H122" s="369" t="s">
        <v>991</v>
      </c>
      <c r="K122" s="517"/>
      <c r="L122" s="299"/>
    </row>
    <row r="123" spans="1:12" ht="21">
      <c r="A123" s="342"/>
      <c r="B123" s="257"/>
      <c r="C123" s="235" t="s">
        <v>1719</v>
      </c>
      <c r="D123" s="409">
        <v>50000</v>
      </c>
      <c r="E123" s="340"/>
      <c r="F123" s="295"/>
      <c r="G123" s="296">
        <f>G122+D123</f>
        <v>106150</v>
      </c>
      <c r="H123" s="369"/>
      <c r="K123" s="517"/>
      <c r="L123" s="299"/>
    </row>
    <row r="124" spans="1:12" ht="21">
      <c r="A124" s="342" t="s">
        <v>3167</v>
      </c>
      <c r="B124" s="257" t="s">
        <v>3168</v>
      </c>
      <c r="C124" s="235" t="s">
        <v>3166</v>
      </c>
      <c r="D124" s="258"/>
      <c r="E124" s="258">
        <v>3850</v>
      </c>
      <c r="F124" s="295"/>
      <c r="G124" s="296">
        <f>G123-E124</f>
        <v>102300</v>
      </c>
      <c r="H124" s="369"/>
      <c r="K124" s="517"/>
      <c r="L124" s="299"/>
    </row>
    <row r="125" spans="1:12" ht="21">
      <c r="A125" s="342" t="s">
        <v>3503</v>
      </c>
      <c r="B125" s="257" t="s">
        <v>3504</v>
      </c>
      <c r="C125" s="235" t="s">
        <v>3166</v>
      </c>
      <c r="D125" s="409"/>
      <c r="E125" s="258">
        <v>7350</v>
      </c>
      <c r="F125" s="295"/>
      <c r="G125" s="296">
        <f>G124-E125</f>
        <v>94950</v>
      </c>
      <c r="H125" s="369"/>
      <c r="K125" s="517"/>
      <c r="L125" s="299"/>
    </row>
    <row r="126" spans="1:12" ht="21">
      <c r="A126" s="342"/>
      <c r="B126" s="257" t="s">
        <v>3781</v>
      </c>
      <c r="C126" s="235" t="s">
        <v>1915</v>
      </c>
      <c r="D126" s="409"/>
      <c r="E126" s="258">
        <v>6000</v>
      </c>
      <c r="F126" s="295"/>
      <c r="G126" s="296">
        <f>G125-E126</f>
        <v>88950</v>
      </c>
      <c r="H126" s="369"/>
      <c r="K126" s="517"/>
      <c r="L126" s="299"/>
    </row>
    <row r="127" spans="1:12" ht="21">
      <c r="A127" s="342"/>
      <c r="B127" s="257" t="s">
        <v>3786</v>
      </c>
      <c r="C127" s="235" t="s">
        <v>2101</v>
      </c>
      <c r="D127" s="409"/>
      <c r="E127" s="258">
        <v>48763.65</v>
      </c>
      <c r="F127" s="295"/>
      <c r="G127" s="296">
        <f>G126-E127</f>
        <v>40186.35</v>
      </c>
      <c r="H127" s="369"/>
      <c r="K127" s="517"/>
      <c r="L127" s="299"/>
    </row>
    <row r="128" spans="1:12" ht="21">
      <c r="A128" s="342" t="s">
        <v>3736</v>
      </c>
      <c r="B128" s="257" t="s">
        <v>3784</v>
      </c>
      <c r="C128" s="235"/>
      <c r="D128" s="409"/>
      <c r="E128" s="340">
        <v>9100</v>
      </c>
      <c r="F128" s="295"/>
      <c r="G128" s="296">
        <f>G127-E128</f>
        <v>31086.35</v>
      </c>
      <c r="H128" s="369"/>
      <c r="K128" s="517"/>
      <c r="L128" s="299"/>
    </row>
    <row r="129" spans="1:12" ht="21">
      <c r="A129" s="342"/>
      <c r="B129" s="257"/>
      <c r="C129" s="235"/>
      <c r="D129" s="409"/>
      <c r="E129" s="340"/>
      <c r="F129" s="295"/>
      <c r="G129" s="296"/>
      <c r="H129" s="369"/>
      <c r="K129" s="517"/>
      <c r="L129" s="299"/>
    </row>
    <row r="130" spans="1:12" ht="21">
      <c r="A130" s="342"/>
      <c r="B130" s="257"/>
      <c r="C130" s="235"/>
      <c r="D130" s="258"/>
      <c r="E130" s="258"/>
      <c r="F130" s="295"/>
      <c r="G130" s="296"/>
      <c r="H130" s="369"/>
      <c r="K130" s="517"/>
      <c r="L130" s="299"/>
    </row>
    <row r="131" spans="1:12" ht="21">
      <c r="A131" s="342"/>
      <c r="B131" s="257"/>
      <c r="C131" s="235"/>
      <c r="D131" s="258"/>
      <c r="E131" s="340"/>
      <c r="F131" s="295"/>
      <c r="G131" s="296"/>
      <c r="H131" s="369"/>
      <c r="K131" s="517"/>
      <c r="L131" s="299"/>
    </row>
    <row r="132" spans="1:12" ht="21">
      <c r="A132" s="342"/>
      <c r="B132" s="257"/>
      <c r="C132" s="324" t="s">
        <v>1971</v>
      </c>
      <c r="D132" s="462"/>
      <c r="E132" s="462">
        <f>SUM(E90:E130)</f>
        <v>413221.65</v>
      </c>
      <c r="F132" s="295"/>
      <c r="G132" s="296"/>
      <c r="H132" s="369"/>
      <c r="K132" s="517"/>
      <c r="L132" s="299"/>
    </row>
    <row r="133" spans="1:12" ht="21">
      <c r="A133" s="342"/>
      <c r="B133" s="257"/>
      <c r="C133" s="491"/>
      <c r="D133" s="492"/>
      <c r="E133" s="489"/>
      <c r="F133" s="251"/>
      <c r="G133" s="296"/>
      <c r="H133" s="311"/>
      <c r="K133" s="517"/>
      <c r="L133" s="299"/>
    </row>
    <row r="134" spans="1:12" ht="21.75" thickBot="1">
      <c r="A134" s="268"/>
      <c r="B134" s="304"/>
      <c r="C134" s="292" t="s">
        <v>391</v>
      </c>
      <c r="D134" s="331">
        <f>D87+D89+D102+D117+D123+D126+D129</f>
        <v>3726000</v>
      </c>
      <c r="E134" s="331">
        <f>E87+E132</f>
        <v>3336376.65</v>
      </c>
      <c r="F134" s="331">
        <f>F87+F89+F102+F117+F123+F126+F129</f>
        <v>0</v>
      </c>
      <c r="G134" s="331">
        <f>D134-E134</f>
        <v>389623.3500000001</v>
      </c>
      <c r="H134" s="254"/>
      <c r="K134" s="517"/>
      <c r="L134" s="299"/>
    </row>
    <row r="135" spans="4:12" ht="21.75" thickTop="1">
      <c r="D135" s="298"/>
      <c r="F135" s="339"/>
      <c r="G135" s="414"/>
      <c r="J135" s="316"/>
      <c r="K135" s="517"/>
      <c r="L135" s="299"/>
    </row>
    <row r="136" spans="4:10" ht="21">
      <c r="D136" s="298"/>
      <c r="E136" s="293"/>
      <c r="F136" s="325"/>
      <c r="G136" s="293"/>
      <c r="J136" s="316"/>
    </row>
    <row r="137" spans="4:13" ht="21">
      <c r="D137" s="298"/>
      <c r="E137" s="293"/>
      <c r="G137" s="293"/>
      <c r="J137" s="293"/>
      <c r="M137" s="293"/>
    </row>
    <row r="138" spans="3:13" ht="21">
      <c r="C138" s="325"/>
      <c r="E138" s="293"/>
      <c r="G138" s="325"/>
      <c r="M138" s="293"/>
    </row>
    <row r="139" spans="3:15" ht="21">
      <c r="C139" s="325"/>
      <c r="E139" s="325"/>
      <c r="G139" s="325"/>
      <c r="M139" s="325"/>
      <c r="O139" s="325"/>
    </row>
    <row r="140" spans="5:15" ht="21">
      <c r="E140" s="300"/>
      <c r="F140" s="293"/>
      <c r="G140" s="325"/>
      <c r="M140" s="293"/>
      <c r="N140" s="293"/>
      <c r="O140" s="325"/>
    </row>
    <row r="141" spans="2:15" ht="21">
      <c r="B141" s="299"/>
      <c r="C141" s="307"/>
      <c r="D141" s="332"/>
      <c r="E141" s="333"/>
      <c r="G141" s="334"/>
      <c r="O141" s="334"/>
    </row>
    <row r="142" spans="2:5" ht="21">
      <c r="B142" s="299"/>
      <c r="C142" s="299"/>
      <c r="D142" s="301"/>
      <c r="E142" s="300"/>
    </row>
    <row r="143" spans="2:15" ht="21">
      <c r="B143" s="299"/>
      <c r="C143" s="299"/>
      <c r="D143" s="301"/>
      <c r="E143" s="300"/>
      <c r="G143" s="293"/>
      <c r="O143" s="293"/>
    </row>
    <row r="144" spans="2:7" ht="21">
      <c r="B144" s="299"/>
      <c r="C144" s="299"/>
      <c r="D144" s="301"/>
      <c r="E144" s="300"/>
      <c r="G144" s="293"/>
    </row>
    <row r="145" spans="2:5" ht="21">
      <c r="B145" s="299"/>
      <c r="C145" s="299"/>
      <c r="D145" s="335"/>
      <c r="E145" s="307"/>
    </row>
    <row r="146" spans="2:5" ht="21">
      <c r="B146" s="299"/>
      <c r="C146" s="299"/>
      <c r="D146" s="299"/>
      <c r="E146" s="300"/>
    </row>
    <row r="147" spans="2:5" ht="21">
      <c r="B147" s="299"/>
      <c r="C147" s="299"/>
      <c r="D147" s="299"/>
      <c r="E147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24.2812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5" customWidth="1"/>
    <col min="10" max="10" width="14.8515625" style="36" customWidth="1"/>
    <col min="11" max="11" width="14.421875" style="25" customWidth="1"/>
    <col min="12" max="12" width="16.7109375" style="25" customWidth="1"/>
    <col min="13" max="13" width="15.28125" style="25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spans="1:16" ht="23.25">
      <c r="A1" s="690" t="s">
        <v>863</v>
      </c>
      <c r="B1" s="690"/>
      <c r="C1" s="690"/>
      <c r="D1" s="690"/>
      <c r="E1" s="690"/>
      <c r="F1" s="690"/>
      <c r="G1" s="690"/>
      <c r="J1" s="577"/>
      <c r="M1" s="25">
        <v>206</v>
      </c>
      <c r="N1" s="25"/>
      <c r="O1" s="25"/>
      <c r="P1" s="25"/>
    </row>
    <row r="2" spans="1:16" ht="23.25">
      <c r="A2" s="690" t="s">
        <v>25</v>
      </c>
      <c r="B2" s="690"/>
      <c r="C2" s="690"/>
      <c r="D2" s="690"/>
      <c r="E2" s="690"/>
      <c r="F2" s="690"/>
      <c r="G2" s="690"/>
      <c r="J2" s="576"/>
      <c r="M2" s="25">
        <v>206</v>
      </c>
      <c r="N2" s="25"/>
      <c r="O2" s="25"/>
      <c r="P2" s="218"/>
    </row>
    <row r="3" spans="1:15" ht="23.25">
      <c r="A3" s="690" t="s">
        <v>3850</v>
      </c>
      <c r="B3" s="690"/>
      <c r="C3" s="690"/>
      <c r="D3" s="690"/>
      <c r="E3" s="690"/>
      <c r="F3" s="690"/>
      <c r="G3" s="690"/>
      <c r="J3" s="576"/>
      <c r="M3" s="25">
        <v>294</v>
      </c>
      <c r="N3" s="25"/>
      <c r="O3" s="25"/>
    </row>
    <row r="4" spans="1:15" ht="23.25">
      <c r="A4" s="28" t="s">
        <v>7</v>
      </c>
      <c r="B4" s="28"/>
      <c r="C4" s="28"/>
      <c r="D4" s="28"/>
      <c r="E4" s="28"/>
      <c r="F4" s="28"/>
      <c r="G4" s="28"/>
      <c r="J4" s="577"/>
      <c r="M4" s="25">
        <v>94</v>
      </c>
      <c r="N4" s="25"/>
      <c r="O4" s="25"/>
    </row>
    <row r="5" spans="1:15" ht="23.25">
      <c r="A5" s="29" t="s">
        <v>8</v>
      </c>
      <c r="B5" s="30" t="s">
        <v>4</v>
      </c>
      <c r="C5" s="29" t="s">
        <v>9</v>
      </c>
      <c r="D5" s="30" t="s">
        <v>192</v>
      </c>
      <c r="E5" s="29" t="s">
        <v>67</v>
      </c>
      <c r="F5" s="29" t="s">
        <v>2</v>
      </c>
      <c r="G5" s="420" t="s">
        <v>10</v>
      </c>
      <c r="H5" s="419" t="s">
        <v>3</v>
      </c>
      <c r="J5" s="577"/>
      <c r="M5" s="25">
        <v>206</v>
      </c>
      <c r="N5" s="25">
        <f>SUM(M1:M5)</f>
        <v>1006</v>
      </c>
      <c r="O5" s="25"/>
    </row>
    <row r="6" spans="1:16" ht="23.25">
      <c r="A6" s="31"/>
      <c r="B6" s="32"/>
      <c r="C6" s="31"/>
      <c r="D6" s="32"/>
      <c r="E6" s="416" t="s">
        <v>780</v>
      </c>
      <c r="F6" s="31"/>
      <c r="G6" s="416" t="s">
        <v>11</v>
      </c>
      <c r="H6" s="31"/>
      <c r="J6" s="577">
        <v>26798</v>
      </c>
      <c r="K6" s="25">
        <v>109700</v>
      </c>
      <c r="N6" s="25"/>
      <c r="O6" s="25"/>
      <c r="P6" s="25"/>
    </row>
    <row r="7" spans="1:16" ht="23.25">
      <c r="A7" s="12"/>
      <c r="B7" s="13"/>
      <c r="C7" s="219"/>
      <c r="D7" s="466"/>
      <c r="E7" s="57"/>
      <c r="F7" s="54"/>
      <c r="G7" s="48"/>
      <c r="H7" s="417"/>
      <c r="J7" s="577">
        <v>1026601.04</v>
      </c>
      <c r="K7" s="25">
        <v>163400</v>
      </c>
      <c r="M7" s="25">
        <v>1107.34</v>
      </c>
      <c r="N7" s="25"/>
      <c r="O7" s="25"/>
      <c r="P7" s="25"/>
    </row>
    <row r="8" spans="1:15" ht="23.25">
      <c r="A8" s="12">
        <v>1</v>
      </c>
      <c r="B8" s="13" t="s">
        <v>3868</v>
      </c>
      <c r="C8" s="84">
        <v>58078490</v>
      </c>
      <c r="D8" s="214">
        <v>50035408.94</v>
      </c>
      <c r="E8" s="310">
        <v>7923000</v>
      </c>
      <c r="F8" s="47">
        <f>C8-D8-E8</f>
        <v>120081.06000000238</v>
      </c>
      <c r="G8" s="48">
        <f>D8*100/C8</f>
        <v>86.151359892449</v>
      </c>
      <c r="H8" s="14"/>
      <c r="J8" s="577"/>
      <c r="L8" s="25">
        <v>22800</v>
      </c>
      <c r="M8" s="25">
        <v>846.19</v>
      </c>
      <c r="N8" s="25"/>
      <c r="O8" s="25"/>
    </row>
    <row r="9" spans="1:15" ht="23.25">
      <c r="A9" s="49">
        <v>2</v>
      </c>
      <c r="B9" s="120" t="s">
        <v>3864</v>
      </c>
      <c r="C9" s="14">
        <v>599520</v>
      </c>
      <c r="D9" s="14"/>
      <c r="E9" s="137"/>
      <c r="F9" s="47">
        <f>C9-D9-E9</f>
        <v>599520</v>
      </c>
      <c r="G9" s="48">
        <f>D9*100/C9</f>
        <v>0</v>
      </c>
      <c r="H9" s="310" t="s">
        <v>3866</v>
      </c>
      <c r="J9" s="577"/>
      <c r="L9" s="25">
        <v>3380</v>
      </c>
      <c r="M9" s="25">
        <v>324.98</v>
      </c>
      <c r="N9" s="25"/>
      <c r="O9" s="25"/>
    </row>
    <row r="10" spans="1:15" ht="23.25">
      <c r="A10" s="49"/>
      <c r="B10" s="120" t="s">
        <v>3865</v>
      </c>
      <c r="C10" s="14"/>
      <c r="D10" s="136"/>
      <c r="E10" s="137"/>
      <c r="F10" s="47"/>
      <c r="G10" s="48"/>
      <c r="H10" s="310" t="s">
        <v>3867</v>
      </c>
      <c r="L10" s="25">
        <v>598</v>
      </c>
      <c r="M10" s="25">
        <v>2415.67</v>
      </c>
      <c r="N10" s="25"/>
      <c r="O10" s="25"/>
    </row>
    <row r="11" spans="1:15" ht="23.25">
      <c r="A11" s="12"/>
      <c r="B11" s="13"/>
      <c r="C11" s="14"/>
      <c r="D11" s="136"/>
      <c r="E11" s="84"/>
      <c r="F11" s="47"/>
      <c r="G11" s="48"/>
      <c r="H11" s="14"/>
      <c r="J11" s="577"/>
      <c r="L11" s="25">
        <v>12580</v>
      </c>
      <c r="M11" s="25">
        <v>509.67</v>
      </c>
      <c r="N11" s="25"/>
      <c r="O11" s="25"/>
    </row>
    <row r="12" spans="1:16" ht="23.25">
      <c r="A12" s="12"/>
      <c r="B12" s="13"/>
      <c r="C12" s="14"/>
      <c r="D12" s="136"/>
      <c r="E12" s="14"/>
      <c r="F12" s="138"/>
      <c r="G12" s="48"/>
      <c r="H12" s="48"/>
      <c r="J12" s="577"/>
      <c r="K12" s="92"/>
      <c r="L12" s="25">
        <v>9916</v>
      </c>
      <c r="M12" s="423">
        <v>279.88</v>
      </c>
      <c r="N12" s="25">
        <f>SUM(M7:M12)</f>
        <v>5483.7300000000005</v>
      </c>
      <c r="O12" s="25"/>
      <c r="P12" s="130"/>
    </row>
    <row r="13" spans="1:16" ht="23.25">
      <c r="A13" s="49"/>
      <c r="B13" s="13"/>
      <c r="C13" s="14"/>
      <c r="D13" s="16"/>
      <c r="E13" s="14"/>
      <c r="F13" s="47"/>
      <c r="G13" s="48"/>
      <c r="H13" s="48"/>
      <c r="K13" s="92"/>
      <c r="L13" s="59">
        <v>67942.47</v>
      </c>
      <c r="M13" s="59"/>
      <c r="N13" s="59"/>
      <c r="O13" s="410"/>
      <c r="P13" s="58"/>
    </row>
    <row r="14" spans="1:18" ht="23.25">
      <c r="A14" s="12"/>
      <c r="B14" s="13"/>
      <c r="C14" s="50"/>
      <c r="D14" s="51"/>
      <c r="E14" s="50"/>
      <c r="F14" s="47"/>
      <c r="G14" s="48"/>
      <c r="H14" s="48"/>
      <c r="I14" s="422"/>
      <c r="K14" s="92"/>
      <c r="L14" s="220">
        <v>128800</v>
      </c>
      <c r="M14" s="59"/>
      <c r="N14" s="59"/>
      <c r="O14" s="135"/>
      <c r="P14" s="58"/>
      <c r="Q14" s="58"/>
      <c r="R14" s="58"/>
    </row>
    <row r="15" spans="1:16" ht="23.25">
      <c r="A15" s="52"/>
      <c r="B15" s="53"/>
      <c r="C15" s="50"/>
      <c r="D15" s="51"/>
      <c r="E15" s="50"/>
      <c r="F15" s="47"/>
      <c r="G15" s="48"/>
      <c r="H15" s="48"/>
      <c r="K15" s="92"/>
      <c r="L15" s="220">
        <v>55210</v>
      </c>
      <c r="M15" s="59"/>
      <c r="N15" s="59"/>
      <c r="O15" s="66"/>
      <c r="P15" s="25"/>
    </row>
    <row r="16" spans="1:18" ht="23.25">
      <c r="A16" s="52"/>
      <c r="B16" s="53"/>
      <c r="C16" s="50"/>
      <c r="D16" s="51"/>
      <c r="E16" s="50"/>
      <c r="F16" s="54"/>
      <c r="G16" s="48"/>
      <c r="H16" s="48"/>
      <c r="J16" s="578"/>
      <c r="K16" s="363"/>
      <c r="L16" s="500">
        <v>61226</v>
      </c>
      <c r="M16" s="510"/>
      <c r="N16" s="364"/>
      <c r="O16" s="362"/>
      <c r="P16" s="352"/>
      <c r="Q16" s="66"/>
      <c r="R16" s="66"/>
    </row>
    <row r="17" spans="1:16" ht="23.25">
      <c r="A17" s="12"/>
      <c r="B17" s="13"/>
      <c r="C17" s="14"/>
      <c r="D17" s="16"/>
      <c r="E17" s="14"/>
      <c r="F17" s="47"/>
      <c r="G17" s="48"/>
      <c r="H17" s="48"/>
      <c r="J17" s="579"/>
      <c r="K17" s="92"/>
      <c r="L17" s="59">
        <v>18635</v>
      </c>
      <c r="M17" s="220"/>
      <c r="N17" s="122"/>
      <c r="O17" s="220"/>
      <c r="P17" s="25"/>
    </row>
    <row r="18" spans="1:16" ht="23.25">
      <c r="A18" s="12"/>
      <c r="B18" s="13"/>
      <c r="C18" s="14"/>
      <c r="D18" s="16"/>
      <c r="E18" s="14"/>
      <c r="F18" s="47"/>
      <c r="G18" s="48"/>
      <c r="H18" s="48"/>
      <c r="J18" s="36">
        <v>624696</v>
      </c>
      <c r="K18" s="92"/>
      <c r="L18" s="59">
        <v>33630</v>
      </c>
      <c r="M18" s="220"/>
      <c r="N18" s="220"/>
      <c r="O18" s="25"/>
      <c r="P18" s="25"/>
    </row>
    <row r="19" spans="1:16" ht="23.25">
      <c r="A19" s="52"/>
      <c r="B19" s="53"/>
      <c r="C19" s="50"/>
      <c r="D19" s="51"/>
      <c r="E19" s="50"/>
      <c r="F19" s="50"/>
      <c r="G19" s="50"/>
      <c r="H19" s="50"/>
      <c r="J19" s="36">
        <v>41908</v>
      </c>
      <c r="K19" s="92"/>
      <c r="L19" s="59">
        <v>38630</v>
      </c>
      <c r="M19" s="220"/>
      <c r="N19" s="220"/>
      <c r="O19" s="25"/>
      <c r="P19" s="25"/>
    </row>
    <row r="20" spans="1:16" ht="23.25">
      <c r="A20" s="5"/>
      <c r="B20" s="45" t="s">
        <v>6</v>
      </c>
      <c r="C20" s="421">
        <f>SUM(C7:C19)</f>
        <v>58678010</v>
      </c>
      <c r="D20" s="403">
        <f>SUM(D7:D19)</f>
        <v>50035408.94</v>
      </c>
      <c r="E20" s="134">
        <f>SUM(E7:E19)</f>
        <v>7923000</v>
      </c>
      <c r="F20" s="55">
        <f>SUM(F7:F19)</f>
        <v>719601.0600000024</v>
      </c>
      <c r="G20" s="56">
        <f>D20*100/C20</f>
        <v>85.27114150599176</v>
      </c>
      <c r="H20" s="56"/>
      <c r="I20" s="346"/>
      <c r="J20" s="36">
        <v>4685802.97</v>
      </c>
      <c r="K20" s="92"/>
      <c r="L20" s="59">
        <v>36100</v>
      </c>
      <c r="M20" s="220"/>
      <c r="N20" s="150"/>
      <c r="O20" s="130"/>
      <c r="P20" s="25"/>
    </row>
    <row r="21" spans="1:16" ht="23.25">
      <c r="A21" s="8"/>
      <c r="B21" s="121"/>
      <c r="C21" s="215"/>
      <c r="D21" s="215"/>
      <c r="E21" s="216"/>
      <c r="F21" s="215"/>
      <c r="G21" s="217"/>
      <c r="H21" s="217"/>
      <c r="I21" s="353"/>
      <c r="J21" s="36">
        <v>62127</v>
      </c>
      <c r="K21" s="345"/>
      <c r="L21" s="69">
        <v>38630</v>
      </c>
      <c r="M21" s="220"/>
      <c r="N21" s="122"/>
      <c r="O21" s="130"/>
      <c r="P21" s="25"/>
    </row>
    <row r="22" spans="1:16" ht="23.25">
      <c r="A22" s="8"/>
      <c r="B22" s="34" t="s">
        <v>53</v>
      </c>
      <c r="C22" s="215"/>
      <c r="D22" s="215"/>
      <c r="E22" s="216"/>
      <c r="F22" s="215"/>
      <c r="G22" s="217"/>
      <c r="H22" s="217"/>
      <c r="I22" s="346"/>
      <c r="J22" s="36">
        <v>2452536</v>
      </c>
      <c r="K22" s="92"/>
      <c r="L22" s="59">
        <v>82401</v>
      </c>
      <c r="N22" s="58"/>
      <c r="O22" s="130"/>
      <c r="P22" s="25"/>
    </row>
    <row r="23" spans="1:15" ht="23.25">
      <c r="A23" s="33"/>
      <c r="B23" s="35" t="s">
        <v>808</v>
      </c>
      <c r="C23" s="35"/>
      <c r="D23" s="35" t="s">
        <v>807</v>
      </c>
      <c r="E23" s="34"/>
      <c r="F23" s="35" t="s">
        <v>813</v>
      </c>
      <c r="G23" s="34"/>
      <c r="H23" s="27"/>
      <c r="I23" s="346"/>
      <c r="J23" s="36">
        <v>2553268.58</v>
      </c>
      <c r="K23" s="58"/>
      <c r="L23" s="25">
        <v>102000</v>
      </c>
      <c r="M23" s="220"/>
      <c r="N23" s="122"/>
      <c r="O23" s="130"/>
    </row>
    <row r="24" spans="1:16" ht="23.25">
      <c r="A24" s="33"/>
      <c r="B24" s="34" t="s">
        <v>803</v>
      </c>
      <c r="C24" s="34"/>
      <c r="D24" s="34" t="s">
        <v>809</v>
      </c>
      <c r="E24" s="34"/>
      <c r="F24" s="34" t="s">
        <v>814</v>
      </c>
      <c r="G24" s="34"/>
      <c r="H24" s="26"/>
      <c r="I24" s="346"/>
      <c r="J24" s="36">
        <v>734203.5</v>
      </c>
      <c r="K24" s="92"/>
      <c r="L24" s="59">
        <v>12000</v>
      </c>
      <c r="N24" s="58"/>
      <c r="O24" s="130"/>
      <c r="P24" s="37"/>
    </row>
    <row r="25" spans="1:15" ht="23.25">
      <c r="A25" s="33"/>
      <c r="B25" s="34" t="s">
        <v>804</v>
      </c>
      <c r="C25" s="34"/>
      <c r="D25" s="34" t="s">
        <v>810</v>
      </c>
      <c r="E25" s="34"/>
      <c r="F25" s="34" t="s">
        <v>815</v>
      </c>
      <c r="G25" s="34"/>
      <c r="H25" s="26"/>
      <c r="I25" s="346"/>
      <c r="J25" s="36">
        <v>45716032.62</v>
      </c>
      <c r="K25" s="58"/>
      <c r="L25" s="25">
        <v>2000</v>
      </c>
      <c r="M25" s="220"/>
      <c r="N25" s="122"/>
      <c r="O25" s="130"/>
    </row>
    <row r="26" spans="1:15" ht="23.25">
      <c r="A26" s="33"/>
      <c r="B26" s="34" t="s">
        <v>805</v>
      </c>
      <c r="C26" s="34"/>
      <c r="D26" s="34" t="s">
        <v>811</v>
      </c>
      <c r="E26" s="34"/>
      <c r="F26" s="34" t="s">
        <v>816</v>
      </c>
      <c r="G26" s="34"/>
      <c r="H26" s="26"/>
      <c r="I26" s="346"/>
      <c r="J26" s="36">
        <v>2160</v>
      </c>
      <c r="K26" s="354"/>
      <c r="L26" s="355">
        <v>5000</v>
      </c>
      <c r="M26" s="355"/>
      <c r="N26" s="355"/>
      <c r="O26" s="355"/>
    </row>
    <row r="27" spans="1:15" ht="23.25">
      <c r="A27" s="33"/>
      <c r="B27" s="34" t="s">
        <v>806</v>
      </c>
      <c r="C27" s="34"/>
      <c r="D27" s="34" t="s">
        <v>812</v>
      </c>
      <c r="E27" s="34"/>
      <c r="F27" s="34" t="s">
        <v>817</v>
      </c>
      <c r="G27" s="34"/>
      <c r="H27" s="26"/>
      <c r="I27" s="346"/>
      <c r="J27" s="36">
        <v>2681464.66</v>
      </c>
      <c r="K27" s="92"/>
      <c r="L27" s="59">
        <v>2504</v>
      </c>
      <c r="M27" s="69"/>
      <c r="N27" s="68"/>
      <c r="O27" s="130"/>
    </row>
    <row r="28" spans="2:15" ht="23.25">
      <c r="B28" s="26"/>
      <c r="C28" s="26"/>
      <c r="D28" s="26"/>
      <c r="E28" s="26"/>
      <c r="F28" s="26"/>
      <c r="G28" s="26"/>
      <c r="H28" s="346"/>
      <c r="I28" s="353"/>
      <c r="J28" s="579">
        <v>280461.02</v>
      </c>
      <c r="K28" s="58"/>
      <c r="L28" s="25">
        <f>SUM(L8:L27)</f>
        <v>733982.47</v>
      </c>
      <c r="M28" s="172"/>
      <c r="N28" s="17"/>
      <c r="O28" s="130"/>
    </row>
    <row r="29" spans="2:15" ht="23.25">
      <c r="B29" s="39"/>
      <c r="E29" s="92"/>
      <c r="F29" s="92"/>
      <c r="I29" s="59"/>
      <c r="J29" s="145">
        <f>SUM(J18:J28)</f>
        <v>59834660.35</v>
      </c>
      <c r="K29" s="58"/>
      <c r="M29" s="352"/>
      <c r="N29" s="17"/>
      <c r="O29" s="130"/>
    </row>
    <row r="30" spans="2:15" ht="23.25">
      <c r="B30" s="39"/>
      <c r="E30" s="58"/>
      <c r="F30" s="58"/>
      <c r="I30" s="59"/>
      <c r="J30" s="145"/>
      <c r="K30" s="58"/>
      <c r="M30" s="352"/>
      <c r="N30" s="17"/>
      <c r="O30" s="130"/>
    </row>
    <row r="31" spans="2:15" ht="23.25">
      <c r="B31" s="426"/>
      <c r="E31" s="58"/>
      <c r="F31" s="35"/>
      <c r="I31" s="59"/>
      <c r="J31" s="36">
        <v>42356500</v>
      </c>
      <c r="K31" s="58"/>
      <c r="M31" s="352"/>
      <c r="N31" s="17"/>
      <c r="O31" s="130"/>
    </row>
    <row r="32" spans="2:15" ht="23.25">
      <c r="B32" s="426"/>
      <c r="E32" s="58"/>
      <c r="F32" s="34"/>
      <c r="I32" s="59"/>
      <c r="J32" s="579">
        <v>16029990</v>
      </c>
      <c r="K32" s="58"/>
      <c r="M32" s="352"/>
      <c r="N32" s="17"/>
      <c r="O32" s="130"/>
    </row>
    <row r="33" spans="5:15" ht="23.25">
      <c r="E33" s="58"/>
      <c r="F33" s="34"/>
      <c r="I33" s="59"/>
      <c r="J33" s="36">
        <f>SUM(J31:J32)</f>
        <v>58386490</v>
      </c>
      <c r="K33" s="58"/>
      <c r="M33" s="352"/>
      <c r="N33" s="17"/>
      <c r="O33" s="130"/>
    </row>
    <row r="34" spans="5:15" ht="23.25">
      <c r="E34" s="58"/>
      <c r="F34" s="34"/>
      <c r="I34" s="59"/>
      <c r="K34" s="58"/>
      <c r="M34" s="352"/>
      <c r="N34" s="17"/>
      <c r="O34" s="130"/>
    </row>
    <row r="35" spans="5:15" ht="23.25">
      <c r="E35" s="58"/>
      <c r="F35" s="34"/>
      <c r="I35" s="59"/>
      <c r="K35" s="345"/>
      <c r="L35" s="352"/>
      <c r="M35" s="352"/>
      <c r="N35" s="17"/>
      <c r="O35" s="130"/>
    </row>
    <row r="36" spans="5:15" ht="23.25">
      <c r="E36" s="58"/>
      <c r="F36" s="58"/>
      <c r="K36" s="221"/>
      <c r="L36" s="501"/>
      <c r="M36" s="501"/>
      <c r="N36" s="221"/>
      <c r="O36" s="221"/>
    </row>
    <row r="37" spans="1:14" ht="19.5" customHeight="1" thickBot="1">
      <c r="A37" s="17"/>
      <c r="B37" s="17"/>
      <c r="C37" s="17"/>
      <c r="E37" s="58"/>
      <c r="K37" s="59"/>
      <c r="L37" s="59"/>
      <c r="M37" s="59"/>
      <c r="N37" s="17"/>
    </row>
    <row r="38" spans="1:15" ht="27" thickBot="1">
      <c r="A38" s="146"/>
      <c r="B38" s="147"/>
      <c r="C38" s="148"/>
      <c r="D38" s="18"/>
      <c r="E38" s="18"/>
      <c r="F38" s="18"/>
      <c r="K38" s="356"/>
      <c r="L38" s="356"/>
      <c r="M38" s="356"/>
      <c r="N38" s="356"/>
      <c r="O38" s="356"/>
    </row>
    <row r="39" spans="1:15" ht="26.25">
      <c r="A39" s="146"/>
      <c r="B39" s="147"/>
      <c r="C39" s="148"/>
      <c r="D39" s="18"/>
      <c r="E39" s="18"/>
      <c r="N39" s="345"/>
      <c r="O39" s="133"/>
    </row>
    <row r="40" spans="1:15" ht="26.25">
      <c r="A40" s="146"/>
      <c r="B40" s="147"/>
      <c r="C40" s="148"/>
      <c r="D40" s="18"/>
      <c r="E40" s="18"/>
      <c r="K40" s="423"/>
      <c r="L40" s="423"/>
      <c r="M40" s="424"/>
      <c r="N40" s="424"/>
      <c r="O40" s="424"/>
    </row>
    <row r="41" spans="1:15" ht="26.25">
      <c r="A41" s="146"/>
      <c r="B41" s="147"/>
      <c r="C41" s="148"/>
      <c r="D41" s="18"/>
      <c r="E41" s="18"/>
      <c r="N41" s="25"/>
      <c r="O41" s="25"/>
    </row>
    <row r="42" spans="1:15" ht="26.25">
      <c r="A42" s="146"/>
      <c r="B42" s="147"/>
      <c r="C42" s="148"/>
      <c r="D42" s="18"/>
      <c r="E42" s="18"/>
      <c r="N42" s="25"/>
      <c r="O42" s="25"/>
    </row>
    <row r="43" spans="1:15" ht="26.25">
      <c r="A43" s="146"/>
      <c r="B43" s="147"/>
      <c r="C43" s="148"/>
      <c r="D43" s="18"/>
      <c r="E43" s="18"/>
      <c r="N43" s="25"/>
      <c r="O43" s="25"/>
    </row>
    <row r="44" spans="1:15" ht="26.25">
      <c r="A44" s="146"/>
      <c r="B44" s="147"/>
      <c r="C44" s="148"/>
      <c r="N44" s="25"/>
      <c r="O44" s="25"/>
    </row>
    <row r="45" spans="1:15" ht="26.25">
      <c r="A45" s="146"/>
      <c r="B45" s="147"/>
      <c r="C45" s="148"/>
      <c r="N45" s="25"/>
      <c r="O45" s="25"/>
    </row>
    <row r="46" spans="1:15" ht="26.25">
      <c r="A46" s="146"/>
      <c r="B46" s="147"/>
      <c r="C46" s="149"/>
      <c r="N46" s="25"/>
      <c r="O46" s="25"/>
    </row>
    <row r="47" spans="1:15" ht="23.25">
      <c r="A47" s="146"/>
      <c r="B47" s="67"/>
      <c r="C47" s="145"/>
      <c r="D47" s="18"/>
      <c r="E47" s="18"/>
      <c r="F47" s="18"/>
      <c r="N47" s="25"/>
      <c r="O47" s="25"/>
    </row>
    <row r="48" spans="1:15" ht="23.25">
      <c r="A48" s="17"/>
      <c r="B48" s="67"/>
      <c r="C48" s="145"/>
      <c r="D48" s="18"/>
      <c r="E48" s="18"/>
      <c r="N48" s="25"/>
      <c r="O48" s="25"/>
    </row>
    <row r="49" spans="2:15" ht="23.25">
      <c r="B49" s="67"/>
      <c r="C49" s="70"/>
      <c r="D49" s="18"/>
      <c r="E49" s="18"/>
      <c r="N49" s="25"/>
      <c r="O49" s="25"/>
    </row>
    <row r="50" spans="2:15" ht="23.25">
      <c r="B50" s="18"/>
      <c r="C50" s="18"/>
      <c r="D50" s="18"/>
      <c r="E50" s="18"/>
      <c r="N50" s="25"/>
      <c r="O50" s="25"/>
    </row>
    <row r="51" spans="2:15" ht="23.25">
      <c r="B51" s="18"/>
      <c r="C51" s="36"/>
      <c r="D51" s="18"/>
      <c r="E51" s="18"/>
      <c r="N51" s="25"/>
      <c r="O51" s="25"/>
    </row>
    <row r="52" spans="2:15" ht="23.25">
      <c r="B52" s="18"/>
      <c r="C52" s="18"/>
      <c r="D52" s="18"/>
      <c r="E52" s="18"/>
      <c r="N52" s="25"/>
      <c r="O52" s="25"/>
    </row>
    <row r="53" spans="2:15" ht="23.25">
      <c r="B53" s="18"/>
      <c r="C53" s="18"/>
      <c r="D53" s="18"/>
      <c r="E53" s="18"/>
      <c r="N53" s="25"/>
      <c r="O53" s="25"/>
    </row>
    <row r="54" spans="2:15" ht="23.25">
      <c r="B54" s="18"/>
      <c r="C54" s="18"/>
      <c r="D54" s="18"/>
      <c r="E54" s="18"/>
      <c r="K54" s="427"/>
      <c r="L54" s="502"/>
      <c r="M54" s="372"/>
      <c r="N54" s="427"/>
      <c r="O54" s="428"/>
    </row>
    <row r="55" spans="2:12" ht="23.25">
      <c r="B55" s="18"/>
      <c r="C55" s="36"/>
      <c r="D55" s="18"/>
      <c r="E55" s="18"/>
      <c r="I55" s="25">
        <v>9259128.26</v>
      </c>
      <c r="L55" s="25">
        <v>976900</v>
      </c>
    </row>
    <row r="56" spans="2:15" ht="23.25">
      <c r="B56" s="18"/>
      <c r="C56" s="36"/>
      <c r="D56" s="18"/>
      <c r="E56" s="18"/>
      <c r="I56" s="25">
        <v>976900</v>
      </c>
      <c r="O56" s="37">
        <f>M54-N54</f>
        <v>0</v>
      </c>
    </row>
    <row r="57" spans="2:9" ht="23.25">
      <c r="B57" s="18"/>
      <c r="C57" s="36"/>
      <c r="D57" s="18"/>
      <c r="E57" s="18"/>
      <c r="I57" s="372">
        <f>SUM(I55:I56)</f>
        <v>10236028.26</v>
      </c>
    </row>
    <row r="58" spans="2:5" ht="23.25">
      <c r="B58" s="18"/>
      <c r="C58" s="18"/>
      <c r="D58" s="18"/>
      <c r="E58" s="18"/>
    </row>
  </sheetData>
  <sheetProtection/>
  <mergeCells count="3">
    <mergeCell ref="A1:G1"/>
    <mergeCell ref="A2:G2"/>
    <mergeCell ref="A3:G3"/>
  </mergeCells>
  <printOptions/>
  <pageMargins left="0.46" right="0.15" top="0.44" bottom="1" header="0.27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14062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3862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1269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1270</v>
      </c>
      <c r="B7" s="250" t="s">
        <v>989</v>
      </c>
      <c r="C7" s="112" t="s">
        <v>1271</v>
      </c>
      <c r="D7" s="253">
        <v>350000</v>
      </c>
      <c r="E7" s="253"/>
      <c r="F7" s="253"/>
      <c r="G7" s="432">
        <v>350000</v>
      </c>
      <c r="H7" s="234" t="s">
        <v>1232</v>
      </c>
    </row>
    <row r="8" spans="1:8" ht="17.25">
      <c r="A8" s="342" t="s">
        <v>2093</v>
      </c>
      <c r="B8" s="250" t="s">
        <v>2094</v>
      </c>
      <c r="C8" s="112" t="s">
        <v>2095</v>
      </c>
      <c r="D8" s="253">
        <v>284000</v>
      </c>
      <c r="E8" s="253"/>
      <c r="F8" s="253"/>
      <c r="G8" s="432">
        <f>G7+D8</f>
        <v>634000</v>
      </c>
      <c r="H8" s="234"/>
    </row>
    <row r="9" spans="1:8" ht="17.25">
      <c r="A9" s="342" t="s">
        <v>2614</v>
      </c>
      <c r="B9" s="250" t="s">
        <v>752</v>
      </c>
      <c r="C9" s="112" t="s">
        <v>2616</v>
      </c>
      <c r="D9" s="253"/>
      <c r="E9" s="253">
        <v>75720</v>
      </c>
      <c r="F9" s="253"/>
      <c r="G9" s="432">
        <f>G8-E9</f>
        <v>558280</v>
      </c>
      <c r="H9" s="234"/>
    </row>
    <row r="10" spans="1:8" ht="17.25">
      <c r="A10" s="342" t="s">
        <v>2699</v>
      </c>
      <c r="B10" s="250" t="s">
        <v>2705</v>
      </c>
      <c r="C10" s="112" t="s">
        <v>1179</v>
      </c>
      <c r="D10" s="253"/>
      <c r="E10" s="253">
        <v>800</v>
      </c>
      <c r="F10" s="253"/>
      <c r="G10" s="432">
        <f>G9-E10</f>
        <v>557480</v>
      </c>
      <c r="H10" s="254"/>
    </row>
    <row r="11" spans="1:8" ht="17.25">
      <c r="A11" s="342"/>
      <c r="B11" s="250" t="s">
        <v>2706</v>
      </c>
      <c r="C11" s="112" t="s">
        <v>696</v>
      </c>
      <c r="D11" s="253"/>
      <c r="E11" s="253">
        <v>1440</v>
      </c>
      <c r="F11" s="253"/>
      <c r="G11" s="432">
        <f>G10-E11</f>
        <v>556040</v>
      </c>
      <c r="H11" s="254"/>
    </row>
    <row r="12" spans="1:8" ht="17.25">
      <c r="A12" s="342" t="s">
        <v>2714</v>
      </c>
      <c r="B12" s="250" t="s">
        <v>2713</v>
      </c>
      <c r="C12" s="112" t="s">
        <v>2715</v>
      </c>
      <c r="D12" s="253"/>
      <c r="E12" s="253">
        <v>537776</v>
      </c>
      <c r="F12" s="253"/>
      <c r="G12" s="432">
        <f>G11-E12</f>
        <v>18264</v>
      </c>
      <c r="H12" s="254"/>
    </row>
    <row r="13" spans="1:8" ht="17.25">
      <c r="A13" s="342" t="s">
        <v>3005</v>
      </c>
      <c r="B13" s="250" t="s">
        <v>3030</v>
      </c>
      <c r="C13" s="112" t="s">
        <v>2820</v>
      </c>
      <c r="D13" s="253"/>
      <c r="E13" s="253">
        <v>800</v>
      </c>
      <c r="F13" s="253"/>
      <c r="G13" s="432">
        <f>G12-E13-F13</f>
        <v>17464</v>
      </c>
      <c r="H13" s="254"/>
    </row>
    <row r="14" spans="1:8" ht="17.25">
      <c r="A14" s="342" t="s">
        <v>3005</v>
      </c>
      <c r="B14" s="250" t="s">
        <v>3018</v>
      </c>
      <c r="C14" s="112" t="s">
        <v>2821</v>
      </c>
      <c r="D14" s="253"/>
      <c r="E14" s="253">
        <v>8160</v>
      </c>
      <c r="F14" s="253"/>
      <c r="G14" s="432">
        <f>G13-E14-F14</f>
        <v>9304</v>
      </c>
      <c r="H14" s="254"/>
    </row>
    <row r="15" spans="1:10" ht="17.25">
      <c r="A15" s="342" t="s">
        <v>3072</v>
      </c>
      <c r="B15" s="250" t="s">
        <v>3090</v>
      </c>
      <c r="C15" s="112" t="s">
        <v>3091</v>
      </c>
      <c r="D15" s="253"/>
      <c r="E15" s="253">
        <v>9300</v>
      </c>
      <c r="F15" s="253"/>
      <c r="G15" s="562">
        <f>G14-E15-F15</f>
        <v>4</v>
      </c>
      <c r="H15" s="254"/>
      <c r="J15" s="503"/>
    </row>
    <row r="16" spans="1:8" ht="17.25">
      <c r="A16" s="342"/>
      <c r="B16" s="250"/>
      <c r="C16" s="112"/>
      <c r="D16" s="253"/>
      <c r="E16" s="253"/>
      <c r="F16" s="253"/>
      <c r="G16" s="432"/>
      <c r="H16" s="254"/>
    </row>
    <row r="17" spans="1:8" ht="17.25">
      <c r="A17" s="342" t="s">
        <v>2868</v>
      </c>
      <c r="B17" s="250" t="s">
        <v>2878</v>
      </c>
      <c r="C17" s="112" t="s">
        <v>2879</v>
      </c>
      <c r="D17" s="253">
        <v>5000</v>
      </c>
      <c r="E17" s="253"/>
      <c r="F17" s="253"/>
      <c r="G17" s="252">
        <v>5000</v>
      </c>
      <c r="H17" s="254" t="s">
        <v>1232</v>
      </c>
    </row>
    <row r="18" spans="1:8" ht="17.25">
      <c r="A18" s="342" t="s">
        <v>3506</v>
      </c>
      <c r="B18" s="250" t="s">
        <v>3519</v>
      </c>
      <c r="C18" s="112" t="s">
        <v>2258</v>
      </c>
      <c r="D18" s="253"/>
      <c r="E18" s="253">
        <v>1812</v>
      </c>
      <c r="F18" s="253"/>
      <c r="G18" s="252">
        <f>G17-E18</f>
        <v>3188</v>
      </c>
      <c r="H18" s="254"/>
    </row>
    <row r="19" spans="1:8" ht="17.25">
      <c r="A19" s="342" t="s">
        <v>3662</v>
      </c>
      <c r="B19" s="250"/>
      <c r="C19" s="112" t="s">
        <v>2258</v>
      </c>
      <c r="D19" s="253"/>
      <c r="E19" s="253">
        <v>2940</v>
      </c>
      <c r="F19" s="253"/>
      <c r="G19" s="252">
        <f>G18-E19</f>
        <v>248</v>
      </c>
      <c r="H19" s="254"/>
    </row>
    <row r="20" spans="1:8" ht="17.25">
      <c r="A20" s="342"/>
      <c r="B20" s="250"/>
      <c r="C20" s="112"/>
      <c r="D20" s="253"/>
      <c r="E20" s="253"/>
      <c r="F20" s="253"/>
      <c r="G20" s="252"/>
      <c r="H20" s="254"/>
    </row>
    <row r="21" spans="1:8" ht="17.25">
      <c r="A21" s="342"/>
      <c r="B21" s="250"/>
      <c r="C21" s="112"/>
      <c r="D21" s="253"/>
      <c r="E21" s="253"/>
      <c r="F21" s="253"/>
      <c r="G21" s="252"/>
      <c r="H21" s="254"/>
    </row>
    <row r="22" spans="1:8" ht="17.25">
      <c r="A22" s="342" t="s">
        <v>2959</v>
      </c>
      <c r="B22" s="250" t="s">
        <v>3008</v>
      </c>
      <c r="C22" s="112" t="s">
        <v>3009</v>
      </c>
      <c r="D22" s="253">
        <v>4400</v>
      </c>
      <c r="E22" s="253"/>
      <c r="F22" s="253"/>
      <c r="G22" s="252">
        <f>D22</f>
        <v>4400</v>
      </c>
      <c r="H22" s="254" t="s">
        <v>1232</v>
      </c>
    </row>
    <row r="23" spans="1:8" ht="17.25">
      <c r="A23" s="342" t="s">
        <v>3131</v>
      </c>
      <c r="B23" s="250" t="s">
        <v>3156</v>
      </c>
      <c r="C23" s="112" t="s">
        <v>3157</v>
      </c>
      <c r="D23" s="253"/>
      <c r="E23" s="253">
        <v>4400</v>
      </c>
      <c r="F23" s="253"/>
      <c r="G23" s="252">
        <v>0</v>
      </c>
      <c r="H23" s="254"/>
    </row>
    <row r="24" spans="1:8" ht="17.25">
      <c r="A24" s="342"/>
      <c r="B24" s="250"/>
      <c r="C24" s="112"/>
      <c r="D24" s="253"/>
      <c r="E24" s="253"/>
      <c r="F24" s="253"/>
      <c r="G24" s="252"/>
      <c r="H24" s="254"/>
    </row>
    <row r="25" spans="1:8" ht="17.25">
      <c r="A25" s="342"/>
      <c r="B25" s="250"/>
      <c r="C25" s="112"/>
      <c r="D25" s="253"/>
      <c r="E25" s="253"/>
      <c r="F25" s="253"/>
      <c r="G25" s="252"/>
      <c r="H25" s="254"/>
    </row>
    <row r="26" spans="1:8" ht="17.25">
      <c r="A26" s="342"/>
      <c r="B26" s="250"/>
      <c r="C26" s="112"/>
      <c r="D26" s="253"/>
      <c r="E26" s="253"/>
      <c r="F26" s="253"/>
      <c r="G26" s="252"/>
      <c r="H26" s="254"/>
    </row>
    <row r="27" spans="1:8" ht="17.25">
      <c r="A27" s="342"/>
      <c r="B27" s="250"/>
      <c r="C27" s="112"/>
      <c r="D27" s="253"/>
      <c r="E27" s="253"/>
      <c r="F27" s="253"/>
      <c r="G27" s="252"/>
      <c r="H27" s="254"/>
    </row>
    <row r="28" spans="1:12" ht="17.25">
      <c r="A28" s="342"/>
      <c r="B28" s="257"/>
      <c r="C28" s="365"/>
      <c r="D28" s="295"/>
      <c r="E28" s="251"/>
      <c r="F28" s="251"/>
      <c r="G28" s="296"/>
      <c r="H28" s="311"/>
      <c r="K28" s="300"/>
      <c r="L28" s="299"/>
    </row>
    <row r="29" spans="1:12" ht="18" thickBot="1">
      <c r="A29" s="268"/>
      <c r="B29" s="304"/>
      <c r="C29" s="292" t="s">
        <v>391</v>
      </c>
      <c r="D29" s="331">
        <f>SUM(D7:D28)</f>
        <v>643400</v>
      </c>
      <c r="E29" s="331">
        <f>SUM(E7:E28)</f>
        <v>643148</v>
      </c>
      <c r="F29" s="331">
        <f>SUM(F7:F28)</f>
        <v>0</v>
      </c>
      <c r="G29" s="322">
        <f>D29-E29-F29</f>
        <v>252</v>
      </c>
      <c r="H29" s="254"/>
      <c r="K29" s="300"/>
      <c r="L29" s="299"/>
    </row>
    <row r="30" spans="4:12" ht="18" thickTop="1">
      <c r="D30" s="298"/>
      <c r="F30" s="339"/>
      <c r="G30" s="414"/>
      <c r="J30" s="316"/>
      <c r="K30" s="300"/>
      <c r="L30" s="299"/>
    </row>
    <row r="31" spans="4:10" ht="17.25">
      <c r="D31" s="298"/>
      <c r="E31" s="293"/>
      <c r="F31" s="325"/>
      <c r="G31" s="293"/>
      <c r="J31" s="316"/>
    </row>
    <row r="32" spans="4:13" ht="17.25">
      <c r="D32" s="298"/>
      <c r="E32" s="293"/>
      <c r="G32" s="293"/>
      <c r="J32" s="293"/>
      <c r="M32" s="293"/>
    </row>
    <row r="33" spans="3:13" ht="17.25">
      <c r="C33" s="325"/>
      <c r="E33" s="293"/>
      <c r="G33" s="325"/>
      <c r="M33" s="293"/>
    </row>
    <row r="34" spans="3:15" ht="17.25">
      <c r="C34" s="325"/>
      <c r="E34" s="325"/>
      <c r="G34" s="325"/>
      <c r="M34" s="325"/>
      <c r="O34" s="325"/>
    </row>
    <row r="35" spans="5:15" ht="17.25">
      <c r="E35" s="300"/>
      <c r="F35" s="293"/>
      <c r="G35" s="325"/>
      <c r="M35" s="293"/>
      <c r="N35" s="293"/>
      <c r="O35" s="325"/>
    </row>
    <row r="36" spans="2:15" ht="17.25">
      <c r="B36" s="299"/>
      <c r="C36" s="307"/>
      <c r="D36" s="332"/>
      <c r="E36" s="333"/>
      <c r="G36" s="334"/>
      <c r="O36" s="334"/>
    </row>
    <row r="37" spans="2:5" ht="17.25">
      <c r="B37" s="299"/>
      <c r="C37" s="299"/>
      <c r="D37" s="301"/>
      <c r="E37" s="300"/>
    </row>
    <row r="38" spans="2:15" ht="17.25">
      <c r="B38" s="299"/>
      <c r="C38" s="299"/>
      <c r="D38" s="301"/>
      <c r="E38" s="300"/>
      <c r="G38" s="293"/>
      <c r="O38" s="293"/>
    </row>
    <row r="39" spans="2:7" ht="17.25">
      <c r="B39" s="299"/>
      <c r="C39" s="299"/>
      <c r="D39" s="301"/>
      <c r="E39" s="300"/>
      <c r="G39" s="293"/>
    </row>
    <row r="40" spans="2:5" ht="17.25">
      <c r="B40" s="299"/>
      <c r="C40" s="299"/>
      <c r="D40" s="335"/>
      <c r="E40" s="307"/>
    </row>
    <row r="41" spans="2:5" ht="17.25">
      <c r="B41" s="299"/>
      <c r="C41" s="299"/>
      <c r="D41" s="299"/>
      <c r="E41" s="300"/>
    </row>
    <row r="42" spans="2:5" ht="17.25">
      <c r="B42" s="299"/>
      <c r="C42" s="299"/>
      <c r="D42" s="299"/>
      <c r="E42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137"/>
  <sheetViews>
    <sheetView zoomScalePageLayoutView="0" workbookViewId="0" topLeftCell="A97">
      <selection activeCell="D91" sqref="D91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7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2670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988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1781</v>
      </c>
      <c r="B7" s="250" t="s">
        <v>1786</v>
      </c>
      <c r="C7" s="112" t="s">
        <v>1787</v>
      </c>
      <c r="D7" s="253">
        <v>346320</v>
      </c>
      <c r="E7" s="253"/>
      <c r="F7" s="253"/>
      <c r="G7" s="432">
        <v>346320</v>
      </c>
      <c r="H7" s="234" t="s">
        <v>39</v>
      </c>
    </row>
    <row r="8" spans="1:8" ht="17.25">
      <c r="A8" s="342"/>
      <c r="B8" s="250"/>
      <c r="C8" s="233" t="s">
        <v>1997</v>
      </c>
      <c r="D8" s="253"/>
      <c r="E8" s="253"/>
      <c r="F8" s="253"/>
      <c r="G8" s="432"/>
      <c r="H8" s="234"/>
    </row>
    <row r="9" spans="1:8" ht="17.25">
      <c r="A9" s="342" t="s">
        <v>2372</v>
      </c>
      <c r="B9" s="257" t="s">
        <v>2385</v>
      </c>
      <c r="C9" s="112" t="s">
        <v>1998</v>
      </c>
      <c r="D9" s="253">
        <v>3120</v>
      </c>
      <c r="E9" s="253">
        <v>3120</v>
      </c>
      <c r="F9" s="253"/>
      <c r="G9" s="252">
        <f>D9-E9</f>
        <v>0</v>
      </c>
      <c r="H9" s="254"/>
    </row>
    <row r="10" spans="1:8" ht="17.25">
      <c r="A10" s="342" t="s">
        <v>2093</v>
      </c>
      <c r="B10" s="257" t="s">
        <v>2123</v>
      </c>
      <c r="C10" s="112" t="s">
        <v>1616</v>
      </c>
      <c r="D10" s="253">
        <v>3120</v>
      </c>
      <c r="E10" s="253">
        <v>3120</v>
      </c>
      <c r="F10" s="253"/>
      <c r="G10" s="252">
        <f aca="true" t="shared" si="0" ref="G10:G73">D10-E10</f>
        <v>0</v>
      </c>
      <c r="H10" s="254"/>
    </row>
    <row r="11" spans="1:8" ht="17.25">
      <c r="A11" s="342" t="s">
        <v>2093</v>
      </c>
      <c r="B11" s="257" t="s">
        <v>2123</v>
      </c>
      <c r="C11" s="112" t="s">
        <v>1611</v>
      </c>
      <c r="D11" s="253">
        <v>3120</v>
      </c>
      <c r="E11" s="253">
        <v>3120</v>
      </c>
      <c r="F11" s="253"/>
      <c r="G11" s="252">
        <f t="shared" si="0"/>
        <v>0</v>
      </c>
      <c r="H11" s="254"/>
    </row>
    <row r="12" spans="1:8" ht="17.25">
      <c r="A12" s="342" t="s">
        <v>2068</v>
      </c>
      <c r="B12" s="257" t="s">
        <v>715</v>
      </c>
      <c r="C12" s="112" t="s">
        <v>301</v>
      </c>
      <c r="D12" s="253">
        <v>3120</v>
      </c>
      <c r="E12" s="253">
        <v>3120</v>
      </c>
      <c r="F12" s="253"/>
      <c r="G12" s="252">
        <f t="shared" si="0"/>
        <v>0</v>
      </c>
      <c r="H12" s="254"/>
    </row>
    <row r="13" spans="1:8" ht="17.25">
      <c r="A13" s="342" t="s">
        <v>2093</v>
      </c>
      <c r="B13" s="257" t="s">
        <v>2123</v>
      </c>
      <c r="C13" s="112" t="s">
        <v>72</v>
      </c>
      <c r="D13" s="253">
        <v>3120</v>
      </c>
      <c r="E13" s="253">
        <v>3120</v>
      </c>
      <c r="F13" s="253"/>
      <c r="G13" s="252">
        <f t="shared" si="0"/>
        <v>0</v>
      </c>
      <c r="H13" s="254"/>
    </row>
    <row r="14" spans="1:8" ht="17.25">
      <c r="A14" s="342" t="s">
        <v>2093</v>
      </c>
      <c r="B14" s="257" t="s">
        <v>2121</v>
      </c>
      <c r="C14" s="112" t="s">
        <v>1639</v>
      </c>
      <c r="D14" s="253">
        <v>3120</v>
      </c>
      <c r="E14" s="253">
        <v>3120</v>
      </c>
      <c r="F14" s="253"/>
      <c r="G14" s="252">
        <f t="shared" si="0"/>
        <v>0</v>
      </c>
      <c r="H14" s="254"/>
    </row>
    <row r="15" spans="1:8" ht="17.25">
      <c r="A15" s="342" t="s">
        <v>2417</v>
      </c>
      <c r="B15" s="257" t="s">
        <v>2444</v>
      </c>
      <c r="C15" s="112" t="s">
        <v>1626</v>
      </c>
      <c r="D15" s="253">
        <v>3120</v>
      </c>
      <c r="E15" s="253">
        <v>3120</v>
      </c>
      <c r="F15" s="253"/>
      <c r="G15" s="252">
        <f t="shared" si="0"/>
        <v>0</v>
      </c>
      <c r="H15" s="254"/>
    </row>
    <row r="16" spans="1:8" ht="17.25">
      <c r="A16" s="342" t="s">
        <v>1987</v>
      </c>
      <c r="B16" s="257" t="s">
        <v>2066</v>
      </c>
      <c r="C16" s="112" t="s">
        <v>1999</v>
      </c>
      <c r="D16" s="253">
        <v>3120</v>
      </c>
      <c r="E16" s="253">
        <v>3120</v>
      </c>
      <c r="F16" s="253"/>
      <c r="G16" s="252">
        <f t="shared" si="0"/>
        <v>0</v>
      </c>
      <c r="H16" s="254"/>
    </row>
    <row r="17" spans="1:8" ht="17.25">
      <c r="A17" s="342" t="s">
        <v>1987</v>
      </c>
      <c r="B17" s="257" t="s">
        <v>2066</v>
      </c>
      <c r="C17" s="112" t="s">
        <v>2000</v>
      </c>
      <c r="D17" s="253">
        <v>3120</v>
      </c>
      <c r="E17" s="253">
        <v>3120</v>
      </c>
      <c r="F17" s="253"/>
      <c r="G17" s="252">
        <f t="shared" si="0"/>
        <v>0</v>
      </c>
      <c r="H17" s="254"/>
    </row>
    <row r="18" spans="1:8" ht="17.25">
      <c r="A18" s="342" t="s">
        <v>2269</v>
      </c>
      <c r="B18" s="250" t="s">
        <v>2270</v>
      </c>
      <c r="C18" s="112" t="s">
        <v>298</v>
      </c>
      <c r="D18" s="253">
        <v>3120</v>
      </c>
      <c r="E18" s="253">
        <v>3120</v>
      </c>
      <c r="F18" s="253"/>
      <c r="G18" s="252">
        <f t="shared" si="0"/>
        <v>0</v>
      </c>
      <c r="H18" s="254"/>
    </row>
    <row r="19" spans="1:8" ht="17.25">
      <c r="A19" s="342" t="s">
        <v>2378</v>
      </c>
      <c r="B19" s="250" t="s">
        <v>2412</v>
      </c>
      <c r="C19" s="112" t="s">
        <v>2001</v>
      </c>
      <c r="D19" s="253">
        <v>3120</v>
      </c>
      <c r="E19" s="253">
        <v>3120</v>
      </c>
      <c r="F19" s="253"/>
      <c r="G19" s="252">
        <f t="shared" si="0"/>
        <v>0</v>
      </c>
      <c r="H19" s="254"/>
    </row>
    <row r="20" spans="1:8" ht="17.25">
      <c r="A20" s="342" t="s">
        <v>2928</v>
      </c>
      <c r="B20" s="250" t="s">
        <v>2930</v>
      </c>
      <c r="C20" s="112" t="s">
        <v>313</v>
      </c>
      <c r="D20" s="253">
        <v>3120</v>
      </c>
      <c r="E20" s="253">
        <v>3120</v>
      </c>
      <c r="F20" s="253"/>
      <c r="G20" s="252">
        <f t="shared" si="0"/>
        <v>0</v>
      </c>
      <c r="H20" s="254"/>
    </row>
    <row r="21" spans="1:8" ht="17.25">
      <c r="A21" s="342" t="s">
        <v>2269</v>
      </c>
      <c r="B21" s="250" t="s">
        <v>2270</v>
      </c>
      <c r="C21" s="112" t="s">
        <v>406</v>
      </c>
      <c r="D21" s="253">
        <v>3120</v>
      </c>
      <c r="E21" s="253">
        <v>3120</v>
      </c>
      <c r="F21" s="253"/>
      <c r="G21" s="252">
        <f t="shared" si="0"/>
        <v>0</v>
      </c>
      <c r="H21" s="254"/>
    </row>
    <row r="22" spans="1:8" ht="17.25">
      <c r="A22" s="342" t="s">
        <v>2093</v>
      </c>
      <c r="B22" s="257" t="s">
        <v>2123</v>
      </c>
      <c r="C22" s="112" t="s">
        <v>1640</v>
      </c>
      <c r="D22" s="253">
        <v>3120</v>
      </c>
      <c r="E22" s="253">
        <v>3120</v>
      </c>
      <c r="F22" s="253"/>
      <c r="G22" s="252">
        <f t="shared" si="0"/>
        <v>0</v>
      </c>
      <c r="H22" s="254"/>
    </row>
    <row r="23" spans="1:8" ht="17.25">
      <c r="A23" s="342" t="s">
        <v>2244</v>
      </c>
      <c r="B23" s="250" t="s">
        <v>2271</v>
      </c>
      <c r="C23" s="112" t="s">
        <v>1617</v>
      </c>
      <c r="D23" s="253">
        <v>3120</v>
      </c>
      <c r="E23" s="253">
        <v>3120</v>
      </c>
      <c r="F23" s="253"/>
      <c r="G23" s="252">
        <f t="shared" si="0"/>
        <v>0</v>
      </c>
      <c r="H23" s="254"/>
    </row>
    <row r="24" spans="1:8" ht="17.25">
      <c r="A24" s="342" t="s">
        <v>1987</v>
      </c>
      <c r="B24" s="257" t="s">
        <v>2066</v>
      </c>
      <c r="C24" s="112" t="s">
        <v>315</v>
      </c>
      <c r="D24" s="253">
        <v>3120</v>
      </c>
      <c r="E24" s="253">
        <v>3120</v>
      </c>
      <c r="F24" s="253"/>
      <c r="G24" s="252">
        <f t="shared" si="0"/>
        <v>0</v>
      </c>
      <c r="H24" s="254"/>
    </row>
    <row r="25" spans="1:8" ht="17.25">
      <c r="A25" s="342" t="s">
        <v>2166</v>
      </c>
      <c r="B25" s="250" t="s">
        <v>2182</v>
      </c>
      <c r="C25" s="112" t="s">
        <v>260</v>
      </c>
      <c r="D25" s="253">
        <v>3120</v>
      </c>
      <c r="E25" s="253">
        <v>3120</v>
      </c>
      <c r="F25" s="253"/>
      <c r="G25" s="252">
        <f t="shared" si="0"/>
        <v>0</v>
      </c>
      <c r="H25" s="254"/>
    </row>
    <row r="26" spans="1:8" ht="17.25">
      <c r="A26" s="342" t="s">
        <v>2372</v>
      </c>
      <c r="B26" s="250" t="s">
        <v>749</v>
      </c>
      <c r="C26" s="112" t="s">
        <v>1631</v>
      </c>
      <c r="D26" s="253">
        <v>3120</v>
      </c>
      <c r="E26" s="253">
        <v>3120</v>
      </c>
      <c r="F26" s="253"/>
      <c r="G26" s="252">
        <f t="shared" si="0"/>
        <v>0</v>
      </c>
      <c r="H26" s="254"/>
    </row>
    <row r="27" spans="1:8" ht="17.25">
      <c r="A27" s="342" t="s">
        <v>2093</v>
      </c>
      <c r="B27" s="257" t="s">
        <v>2123</v>
      </c>
      <c r="C27" s="365" t="s">
        <v>1627</v>
      </c>
      <c r="D27" s="253">
        <v>3120</v>
      </c>
      <c r="E27" s="253">
        <v>3120</v>
      </c>
      <c r="F27" s="253"/>
      <c r="G27" s="252">
        <f t="shared" si="0"/>
        <v>0</v>
      </c>
      <c r="H27" s="311"/>
    </row>
    <row r="28" spans="1:8" ht="17.25">
      <c r="A28" s="342" t="s">
        <v>2378</v>
      </c>
      <c r="B28" s="250" t="s">
        <v>2402</v>
      </c>
      <c r="C28" s="365" t="s">
        <v>302</v>
      </c>
      <c r="D28" s="253">
        <v>3120</v>
      </c>
      <c r="E28" s="253">
        <v>3120</v>
      </c>
      <c r="F28" s="253"/>
      <c r="G28" s="252">
        <f t="shared" si="0"/>
        <v>0</v>
      </c>
      <c r="H28" s="311"/>
    </row>
    <row r="29" spans="1:8" ht="17.25">
      <c r="A29" s="342" t="s">
        <v>2372</v>
      </c>
      <c r="B29" s="250" t="s">
        <v>2383</v>
      </c>
      <c r="C29" s="365" t="s">
        <v>1630</v>
      </c>
      <c r="D29" s="253">
        <v>3120</v>
      </c>
      <c r="E29" s="253">
        <v>3120</v>
      </c>
      <c r="F29" s="253"/>
      <c r="G29" s="252">
        <f t="shared" si="0"/>
        <v>0</v>
      </c>
      <c r="H29" s="311"/>
    </row>
    <row r="30" spans="1:8" ht="17.25">
      <c r="A30" s="342" t="s">
        <v>2068</v>
      </c>
      <c r="B30" s="250" t="s">
        <v>2071</v>
      </c>
      <c r="C30" s="365" t="s">
        <v>284</v>
      </c>
      <c r="D30" s="253">
        <v>3120</v>
      </c>
      <c r="E30" s="253">
        <v>3120</v>
      </c>
      <c r="F30" s="253"/>
      <c r="G30" s="252">
        <f t="shared" si="0"/>
        <v>0</v>
      </c>
      <c r="H30" s="311"/>
    </row>
    <row r="31" spans="1:8" ht="17.25">
      <c r="A31" s="342" t="s">
        <v>2614</v>
      </c>
      <c r="B31" s="250" t="s">
        <v>2617</v>
      </c>
      <c r="C31" s="365" t="s">
        <v>1625</v>
      </c>
      <c r="D31" s="253">
        <v>3120</v>
      </c>
      <c r="E31" s="253">
        <v>3120</v>
      </c>
      <c r="F31" s="253"/>
      <c r="G31" s="252">
        <f t="shared" si="0"/>
        <v>0</v>
      </c>
      <c r="H31" s="311"/>
    </row>
    <row r="32" spans="1:8" ht="17.25">
      <c r="A32" s="342" t="s">
        <v>2378</v>
      </c>
      <c r="B32" s="250" t="s">
        <v>2413</v>
      </c>
      <c r="C32" s="365" t="s">
        <v>1634</v>
      </c>
      <c r="D32" s="253">
        <v>3120</v>
      </c>
      <c r="E32" s="253">
        <v>3120</v>
      </c>
      <c r="F32" s="253"/>
      <c r="G32" s="252">
        <f t="shared" si="0"/>
        <v>0</v>
      </c>
      <c r="H32" s="311"/>
    </row>
    <row r="33" spans="1:8" ht="17.25">
      <c r="A33" s="342" t="s">
        <v>2434</v>
      </c>
      <c r="B33" s="257" t="s">
        <v>2456</v>
      </c>
      <c r="C33" s="365" t="s">
        <v>1636</v>
      </c>
      <c r="D33" s="253">
        <v>3120</v>
      </c>
      <c r="E33" s="253">
        <v>3120</v>
      </c>
      <c r="F33" s="253"/>
      <c r="G33" s="252">
        <f t="shared" si="0"/>
        <v>0</v>
      </c>
      <c r="H33" s="311"/>
    </row>
    <row r="34" spans="1:8" ht="17.25">
      <c r="A34" s="342" t="s">
        <v>2169</v>
      </c>
      <c r="B34" s="257" t="s">
        <v>2172</v>
      </c>
      <c r="C34" s="365" t="s">
        <v>285</v>
      </c>
      <c r="D34" s="253">
        <v>3120</v>
      </c>
      <c r="E34" s="253">
        <v>3120</v>
      </c>
      <c r="F34" s="253"/>
      <c r="G34" s="252">
        <f t="shared" si="0"/>
        <v>0</v>
      </c>
      <c r="H34" s="311"/>
    </row>
    <row r="35" spans="1:8" ht="17.25">
      <c r="A35" s="342" t="s">
        <v>2087</v>
      </c>
      <c r="B35" s="250" t="s">
        <v>2106</v>
      </c>
      <c r="C35" s="365" t="s">
        <v>258</v>
      </c>
      <c r="D35" s="253">
        <v>3120</v>
      </c>
      <c r="E35" s="253">
        <v>3120</v>
      </c>
      <c r="F35" s="253"/>
      <c r="G35" s="252">
        <f t="shared" si="0"/>
        <v>0</v>
      </c>
      <c r="H35" s="311"/>
    </row>
    <row r="36" spans="1:8" ht="17.25">
      <c r="A36" s="342" t="s">
        <v>2196</v>
      </c>
      <c r="B36" s="257" t="s">
        <v>2201</v>
      </c>
      <c r="C36" s="365" t="s">
        <v>1618</v>
      </c>
      <c r="D36" s="253">
        <v>3120</v>
      </c>
      <c r="E36" s="253">
        <v>3120</v>
      </c>
      <c r="F36" s="253"/>
      <c r="G36" s="252">
        <f t="shared" si="0"/>
        <v>0</v>
      </c>
      <c r="H36" s="311"/>
    </row>
    <row r="37" spans="1:8" ht="17.25">
      <c r="A37" s="342" t="s">
        <v>2122</v>
      </c>
      <c r="B37" s="250" t="s">
        <v>2138</v>
      </c>
      <c r="C37" s="365" t="s">
        <v>283</v>
      </c>
      <c r="D37" s="253">
        <v>3120</v>
      </c>
      <c r="E37" s="253">
        <v>3120</v>
      </c>
      <c r="F37" s="253"/>
      <c r="G37" s="252">
        <f t="shared" si="0"/>
        <v>0</v>
      </c>
      <c r="H37" s="311"/>
    </row>
    <row r="38" spans="1:8" ht="17.25">
      <c r="A38" s="342" t="s">
        <v>2093</v>
      </c>
      <c r="B38" s="257" t="s">
        <v>2121</v>
      </c>
      <c r="C38" s="365" t="s">
        <v>1633</v>
      </c>
      <c r="D38" s="253">
        <v>3120</v>
      </c>
      <c r="E38" s="253">
        <v>3120</v>
      </c>
      <c r="F38" s="253"/>
      <c r="G38" s="252">
        <f t="shared" si="0"/>
        <v>0</v>
      </c>
      <c r="H38" s="311"/>
    </row>
    <row r="39" spans="1:8" ht="17.25">
      <c r="A39" s="342" t="s">
        <v>2093</v>
      </c>
      <c r="B39" s="257" t="s">
        <v>2123</v>
      </c>
      <c r="C39" s="365" t="s">
        <v>408</v>
      </c>
      <c r="D39" s="253">
        <v>3120</v>
      </c>
      <c r="E39" s="253">
        <v>3120</v>
      </c>
      <c r="F39" s="253"/>
      <c r="G39" s="252">
        <f t="shared" si="0"/>
        <v>0</v>
      </c>
      <c r="H39" s="311"/>
    </row>
    <row r="40" spans="1:8" ht="17.25">
      <c r="A40" s="342" t="s">
        <v>2166</v>
      </c>
      <c r="B40" s="250" t="s">
        <v>2181</v>
      </c>
      <c r="C40" s="365" t="s">
        <v>1615</v>
      </c>
      <c r="D40" s="253">
        <v>3120</v>
      </c>
      <c r="E40" s="253">
        <v>3120</v>
      </c>
      <c r="F40" s="253"/>
      <c r="G40" s="252">
        <f t="shared" si="0"/>
        <v>0</v>
      </c>
      <c r="H40" s="311"/>
    </row>
    <row r="41" spans="1:8" ht="17.25">
      <c r="A41" s="342" t="s">
        <v>2169</v>
      </c>
      <c r="B41" s="257" t="s">
        <v>2173</v>
      </c>
      <c r="C41" s="365" t="s">
        <v>300</v>
      </c>
      <c r="D41" s="253">
        <v>3120</v>
      </c>
      <c r="E41" s="253">
        <v>3120</v>
      </c>
      <c r="F41" s="253"/>
      <c r="G41" s="252">
        <f t="shared" si="0"/>
        <v>0</v>
      </c>
      <c r="H41" s="311"/>
    </row>
    <row r="42" spans="1:8" ht="17.25">
      <c r="A42" s="342" t="s">
        <v>2068</v>
      </c>
      <c r="B42" s="257" t="s">
        <v>715</v>
      </c>
      <c r="C42" s="365" t="s">
        <v>2002</v>
      </c>
      <c r="D42" s="253">
        <v>3120</v>
      </c>
      <c r="E42" s="253">
        <v>3120</v>
      </c>
      <c r="F42" s="253"/>
      <c r="G42" s="252">
        <f t="shared" si="0"/>
        <v>0</v>
      </c>
      <c r="H42" s="311"/>
    </row>
    <row r="43" spans="1:8" ht="17.25">
      <c r="A43" s="342" t="s">
        <v>1987</v>
      </c>
      <c r="B43" s="257" t="s">
        <v>2066</v>
      </c>
      <c r="C43" s="365" t="s">
        <v>323</v>
      </c>
      <c r="D43" s="253">
        <v>3120</v>
      </c>
      <c r="E43" s="253">
        <v>3120</v>
      </c>
      <c r="F43" s="253"/>
      <c r="G43" s="252">
        <f t="shared" si="0"/>
        <v>0</v>
      </c>
      <c r="H43" s="311"/>
    </row>
    <row r="44" spans="1:8" ht="17.25">
      <c r="A44" s="342" t="s">
        <v>2244</v>
      </c>
      <c r="B44" s="257" t="s">
        <v>2271</v>
      </c>
      <c r="C44" s="365" t="s">
        <v>1621</v>
      </c>
      <c r="D44" s="253">
        <v>3120</v>
      </c>
      <c r="E44" s="253">
        <v>3120</v>
      </c>
      <c r="F44" s="253"/>
      <c r="G44" s="252">
        <f t="shared" si="0"/>
        <v>0</v>
      </c>
      <c r="H44" s="311"/>
    </row>
    <row r="45" spans="1:8" ht="17.25">
      <c r="A45" s="342" t="s">
        <v>2087</v>
      </c>
      <c r="B45" s="250" t="s">
        <v>2106</v>
      </c>
      <c r="C45" s="365" t="s">
        <v>1637</v>
      </c>
      <c r="D45" s="253">
        <v>3120</v>
      </c>
      <c r="E45" s="253">
        <v>3120</v>
      </c>
      <c r="F45" s="253"/>
      <c r="G45" s="252">
        <f t="shared" si="0"/>
        <v>0</v>
      </c>
      <c r="H45" s="311"/>
    </row>
    <row r="46" spans="1:8" ht="17.25">
      <c r="A46" s="342" t="s">
        <v>2093</v>
      </c>
      <c r="B46" s="257" t="s">
        <v>2121</v>
      </c>
      <c r="C46" s="365" t="s">
        <v>1619</v>
      </c>
      <c r="D46" s="253">
        <v>3120</v>
      </c>
      <c r="E46" s="253">
        <v>3120</v>
      </c>
      <c r="F46" s="253"/>
      <c r="G46" s="252">
        <f t="shared" si="0"/>
        <v>0</v>
      </c>
      <c r="H46" s="311"/>
    </row>
    <row r="47" spans="1:8" ht="17.25">
      <c r="A47" s="342" t="s">
        <v>1987</v>
      </c>
      <c r="B47" s="257" t="s">
        <v>2066</v>
      </c>
      <c r="C47" s="365" t="s">
        <v>1612</v>
      </c>
      <c r="D47" s="253">
        <v>3120</v>
      </c>
      <c r="E47" s="253">
        <v>3120</v>
      </c>
      <c r="F47" s="253"/>
      <c r="G47" s="252">
        <f t="shared" si="0"/>
        <v>0</v>
      </c>
      <c r="H47" s="311"/>
    </row>
    <row r="48" spans="1:8" ht="17.25">
      <c r="A48" s="342" t="s">
        <v>2068</v>
      </c>
      <c r="B48" s="250" t="s">
        <v>2072</v>
      </c>
      <c r="C48" s="365" t="s">
        <v>1623</v>
      </c>
      <c r="D48" s="253">
        <v>3120</v>
      </c>
      <c r="E48" s="253">
        <v>3120</v>
      </c>
      <c r="F48" s="253"/>
      <c r="G48" s="252">
        <f t="shared" si="0"/>
        <v>0</v>
      </c>
      <c r="H48" s="311"/>
    </row>
    <row r="49" spans="1:8" ht="17.25">
      <c r="A49" s="342" t="s">
        <v>2169</v>
      </c>
      <c r="B49" s="257" t="s">
        <v>2173</v>
      </c>
      <c r="C49" s="365" t="s">
        <v>769</v>
      </c>
      <c r="D49" s="253">
        <v>3120</v>
      </c>
      <c r="E49" s="253">
        <v>3120</v>
      </c>
      <c r="F49" s="253"/>
      <c r="G49" s="252">
        <f t="shared" si="0"/>
        <v>0</v>
      </c>
      <c r="H49" s="311"/>
    </row>
    <row r="50" spans="1:8" ht="17.25">
      <c r="A50" s="342" t="s">
        <v>2372</v>
      </c>
      <c r="B50" s="257" t="s">
        <v>740</v>
      </c>
      <c r="C50" s="365" t="s">
        <v>1635</v>
      </c>
      <c r="D50" s="253">
        <v>3120</v>
      </c>
      <c r="E50" s="253">
        <v>3120</v>
      </c>
      <c r="F50" s="253"/>
      <c r="G50" s="252">
        <f t="shared" si="0"/>
        <v>0</v>
      </c>
      <c r="H50" s="311"/>
    </row>
    <row r="51" spans="1:8" ht="17.25">
      <c r="A51" s="342"/>
      <c r="B51" s="250"/>
      <c r="C51" s="233" t="s">
        <v>2003</v>
      </c>
      <c r="D51" s="253"/>
      <c r="E51" s="253"/>
      <c r="F51" s="253"/>
      <c r="G51" s="252"/>
      <c r="H51" s="311"/>
    </row>
    <row r="52" spans="1:8" ht="17.25">
      <c r="A52" s="342" t="s">
        <v>2122</v>
      </c>
      <c r="B52" s="250" t="s">
        <v>2140</v>
      </c>
      <c r="C52" s="365" t="s">
        <v>309</v>
      </c>
      <c r="D52" s="253">
        <v>3120</v>
      </c>
      <c r="E52" s="253">
        <v>3120</v>
      </c>
      <c r="F52" s="253"/>
      <c r="G52" s="252">
        <f t="shared" si="0"/>
        <v>0</v>
      </c>
      <c r="H52" s="311"/>
    </row>
    <row r="53" spans="1:8" ht="17.25">
      <c r="A53" s="342" t="s">
        <v>1987</v>
      </c>
      <c r="B53" s="257" t="s">
        <v>2066</v>
      </c>
      <c r="C53" s="365" t="s">
        <v>1672</v>
      </c>
      <c r="D53" s="253">
        <v>3120</v>
      </c>
      <c r="E53" s="253">
        <v>3120</v>
      </c>
      <c r="F53" s="253"/>
      <c r="G53" s="252">
        <f t="shared" si="0"/>
        <v>0</v>
      </c>
      <c r="H53" s="311"/>
    </row>
    <row r="54" spans="1:8" ht="17.25">
      <c r="A54" s="342" t="s">
        <v>2122</v>
      </c>
      <c r="B54" s="250" t="s">
        <v>2140</v>
      </c>
      <c r="C54" s="365" t="s">
        <v>1687</v>
      </c>
      <c r="D54" s="253">
        <v>3120</v>
      </c>
      <c r="E54" s="253">
        <v>3120</v>
      </c>
      <c r="F54" s="253"/>
      <c r="G54" s="252">
        <f t="shared" si="0"/>
        <v>0</v>
      </c>
      <c r="H54" s="311"/>
    </row>
    <row r="55" spans="1:8" ht="17.25">
      <c r="A55" s="342" t="s">
        <v>2928</v>
      </c>
      <c r="B55" s="257" t="s">
        <v>2929</v>
      </c>
      <c r="C55" s="365" t="s">
        <v>2004</v>
      </c>
      <c r="D55" s="253">
        <v>3120</v>
      </c>
      <c r="E55" s="253">
        <v>3120</v>
      </c>
      <c r="F55" s="253"/>
      <c r="G55" s="252">
        <f t="shared" si="0"/>
        <v>0</v>
      </c>
      <c r="H55" s="311"/>
    </row>
    <row r="56" spans="1:8" ht="17.25">
      <c r="A56" s="342" t="s">
        <v>2417</v>
      </c>
      <c r="B56" s="257" t="s">
        <v>2444</v>
      </c>
      <c r="C56" s="365" t="s">
        <v>1667</v>
      </c>
      <c r="D56" s="253">
        <v>3120</v>
      </c>
      <c r="E56" s="253">
        <v>3120</v>
      </c>
      <c r="F56" s="253"/>
      <c r="G56" s="252">
        <f t="shared" si="0"/>
        <v>0</v>
      </c>
      <c r="H56" s="311"/>
    </row>
    <row r="57" spans="1:8" ht="17.25">
      <c r="A57" s="342" t="s">
        <v>2093</v>
      </c>
      <c r="B57" s="257" t="s">
        <v>2123</v>
      </c>
      <c r="C57" s="365" t="s">
        <v>2005</v>
      </c>
      <c r="D57" s="253">
        <v>3120</v>
      </c>
      <c r="E57" s="253">
        <v>3120</v>
      </c>
      <c r="F57" s="253"/>
      <c r="G57" s="252">
        <f t="shared" si="0"/>
        <v>0</v>
      </c>
      <c r="H57" s="311"/>
    </row>
    <row r="58" spans="1:8" ht="17.25">
      <c r="A58" s="342" t="s">
        <v>2093</v>
      </c>
      <c r="B58" s="257" t="s">
        <v>2123</v>
      </c>
      <c r="C58" s="365" t="s">
        <v>2006</v>
      </c>
      <c r="D58" s="253">
        <v>3120</v>
      </c>
      <c r="E58" s="253">
        <v>3120</v>
      </c>
      <c r="F58" s="253"/>
      <c r="G58" s="252">
        <f t="shared" si="0"/>
        <v>0</v>
      </c>
      <c r="H58" s="311"/>
    </row>
    <row r="59" spans="1:8" ht="17.25">
      <c r="A59" s="342" t="s">
        <v>2068</v>
      </c>
      <c r="B59" s="250" t="s">
        <v>2069</v>
      </c>
      <c r="C59" s="365" t="s">
        <v>2007</v>
      </c>
      <c r="D59" s="253">
        <v>3120</v>
      </c>
      <c r="E59" s="253">
        <v>3120</v>
      </c>
      <c r="F59" s="253"/>
      <c r="G59" s="252">
        <f t="shared" si="0"/>
        <v>0</v>
      </c>
      <c r="H59" s="311"/>
    </row>
    <row r="60" spans="1:8" ht="17.25">
      <c r="A60" s="342" t="s">
        <v>2486</v>
      </c>
      <c r="B60" s="257" t="s">
        <v>743</v>
      </c>
      <c r="C60" s="365" t="s">
        <v>2008</v>
      </c>
      <c r="D60" s="253">
        <v>3120</v>
      </c>
      <c r="E60" s="253">
        <v>3120</v>
      </c>
      <c r="F60" s="253"/>
      <c r="G60" s="252">
        <f t="shared" si="0"/>
        <v>0</v>
      </c>
      <c r="H60" s="311"/>
    </row>
    <row r="61" spans="1:8" ht="17.25">
      <c r="A61" s="342" t="s">
        <v>2928</v>
      </c>
      <c r="B61" s="257" t="s">
        <v>2929</v>
      </c>
      <c r="C61" s="365" t="s">
        <v>2009</v>
      </c>
      <c r="D61" s="253">
        <v>3120</v>
      </c>
      <c r="E61" s="253">
        <v>3120</v>
      </c>
      <c r="F61" s="253"/>
      <c r="G61" s="252">
        <f t="shared" si="0"/>
        <v>0</v>
      </c>
      <c r="H61" s="311"/>
    </row>
    <row r="62" spans="1:8" ht="17.25">
      <c r="A62" s="342" t="s">
        <v>1987</v>
      </c>
      <c r="B62" s="257" t="s">
        <v>2066</v>
      </c>
      <c r="C62" s="365" t="s">
        <v>2010</v>
      </c>
      <c r="D62" s="253">
        <v>3120</v>
      </c>
      <c r="E62" s="253">
        <v>3120</v>
      </c>
      <c r="F62" s="253"/>
      <c r="G62" s="252">
        <f t="shared" si="0"/>
        <v>0</v>
      </c>
      <c r="H62" s="311"/>
    </row>
    <row r="63" spans="1:8" ht="17.25">
      <c r="A63" s="342" t="s">
        <v>2068</v>
      </c>
      <c r="B63" s="257" t="s">
        <v>2073</v>
      </c>
      <c r="C63" s="365" t="s">
        <v>2011</v>
      </c>
      <c r="D63" s="253">
        <v>3120</v>
      </c>
      <c r="E63" s="253">
        <v>3120</v>
      </c>
      <c r="F63" s="253"/>
      <c r="G63" s="252">
        <f t="shared" si="0"/>
        <v>0</v>
      </c>
      <c r="H63" s="311"/>
    </row>
    <row r="64" spans="1:8" ht="17.25">
      <c r="A64" s="342" t="s">
        <v>2122</v>
      </c>
      <c r="B64" s="250" t="s">
        <v>2141</v>
      </c>
      <c r="C64" s="365" t="s">
        <v>2012</v>
      </c>
      <c r="D64" s="253">
        <v>3120</v>
      </c>
      <c r="E64" s="253">
        <v>3120</v>
      </c>
      <c r="F64" s="253"/>
      <c r="G64" s="252">
        <f t="shared" si="0"/>
        <v>0</v>
      </c>
      <c r="H64" s="311"/>
    </row>
    <row r="65" spans="1:8" ht="17.25">
      <c r="A65" s="342" t="s">
        <v>2166</v>
      </c>
      <c r="B65" s="257" t="s">
        <v>2179</v>
      </c>
      <c r="C65" s="365" t="s">
        <v>2013</v>
      </c>
      <c r="D65" s="253">
        <v>3120</v>
      </c>
      <c r="E65" s="253">
        <v>3120</v>
      </c>
      <c r="F65" s="253"/>
      <c r="G65" s="252">
        <f t="shared" si="0"/>
        <v>0</v>
      </c>
      <c r="H65" s="311"/>
    </row>
    <row r="66" spans="1:8" ht="17.25">
      <c r="A66" s="342" t="s">
        <v>2166</v>
      </c>
      <c r="B66" s="257" t="s">
        <v>2179</v>
      </c>
      <c r="C66" s="365" t="s">
        <v>2014</v>
      </c>
      <c r="D66" s="253">
        <v>3120</v>
      </c>
      <c r="E66" s="253">
        <v>3120</v>
      </c>
      <c r="F66" s="253"/>
      <c r="G66" s="252">
        <f t="shared" si="0"/>
        <v>0</v>
      </c>
      <c r="H66" s="311"/>
    </row>
    <row r="67" spans="1:8" ht="17.25">
      <c r="A67" s="342" t="s">
        <v>1987</v>
      </c>
      <c r="B67" s="257" t="s">
        <v>2066</v>
      </c>
      <c r="C67" s="365" t="s">
        <v>2015</v>
      </c>
      <c r="D67" s="253">
        <v>3120</v>
      </c>
      <c r="E67" s="253">
        <v>3120</v>
      </c>
      <c r="F67" s="253"/>
      <c r="G67" s="252">
        <f t="shared" si="0"/>
        <v>0</v>
      </c>
      <c r="H67" s="311"/>
    </row>
    <row r="68" spans="1:8" ht="17.25">
      <c r="A68" s="342" t="s">
        <v>2144</v>
      </c>
      <c r="B68" s="257" t="s">
        <v>1773</v>
      </c>
      <c r="C68" s="365" t="s">
        <v>2016</v>
      </c>
      <c r="D68" s="253">
        <v>3120</v>
      </c>
      <c r="E68" s="253">
        <v>3120</v>
      </c>
      <c r="F68" s="253"/>
      <c r="G68" s="252">
        <f t="shared" si="0"/>
        <v>0</v>
      </c>
      <c r="H68" s="311"/>
    </row>
    <row r="69" spans="1:8" ht="17.25">
      <c r="A69" s="342" t="s">
        <v>2068</v>
      </c>
      <c r="B69" s="257" t="s">
        <v>2067</v>
      </c>
      <c r="C69" s="365" t="s">
        <v>423</v>
      </c>
      <c r="D69" s="253">
        <v>3120</v>
      </c>
      <c r="E69" s="253">
        <v>3120</v>
      </c>
      <c r="F69" s="253"/>
      <c r="G69" s="252">
        <f t="shared" si="0"/>
        <v>0</v>
      </c>
      <c r="H69" s="311"/>
    </row>
    <row r="70" spans="1:8" ht="17.25">
      <c r="A70" s="342" t="s">
        <v>2486</v>
      </c>
      <c r="B70" s="257" t="s">
        <v>743</v>
      </c>
      <c r="C70" s="365" t="s">
        <v>2017</v>
      </c>
      <c r="D70" s="253">
        <v>3120</v>
      </c>
      <c r="E70" s="253">
        <v>3120</v>
      </c>
      <c r="F70" s="253"/>
      <c r="G70" s="252">
        <f t="shared" si="0"/>
        <v>0</v>
      </c>
      <c r="H70" s="311"/>
    </row>
    <row r="71" spans="1:8" ht="17.25">
      <c r="A71" s="342" t="s">
        <v>2196</v>
      </c>
      <c r="B71" s="257" t="s">
        <v>2201</v>
      </c>
      <c r="C71" s="365" t="s">
        <v>2018</v>
      </c>
      <c r="D71" s="253">
        <v>3120</v>
      </c>
      <c r="E71" s="253">
        <v>3120</v>
      </c>
      <c r="F71" s="253"/>
      <c r="G71" s="252">
        <f t="shared" si="0"/>
        <v>0</v>
      </c>
      <c r="H71" s="311"/>
    </row>
    <row r="72" spans="1:8" ht="17.25">
      <c r="A72" s="342" t="s">
        <v>1987</v>
      </c>
      <c r="B72" s="257" t="s">
        <v>2066</v>
      </c>
      <c r="C72" s="365" t="s">
        <v>2019</v>
      </c>
      <c r="D72" s="253">
        <v>3120</v>
      </c>
      <c r="E72" s="253">
        <v>3120</v>
      </c>
      <c r="F72" s="253"/>
      <c r="G72" s="252">
        <f t="shared" si="0"/>
        <v>0</v>
      </c>
      <c r="H72" s="311"/>
    </row>
    <row r="73" spans="1:8" ht="17.25">
      <c r="A73" s="342" t="s">
        <v>2122</v>
      </c>
      <c r="B73" s="250" t="s">
        <v>2139</v>
      </c>
      <c r="C73" s="365" t="s">
        <v>2020</v>
      </c>
      <c r="D73" s="253">
        <v>3120</v>
      </c>
      <c r="E73" s="253">
        <v>3120</v>
      </c>
      <c r="F73" s="253"/>
      <c r="G73" s="252">
        <f t="shared" si="0"/>
        <v>0</v>
      </c>
      <c r="H73" s="311"/>
    </row>
    <row r="74" spans="1:8" ht="17.25">
      <c r="A74" s="342" t="s">
        <v>2434</v>
      </c>
      <c r="B74" s="257" t="s">
        <v>2456</v>
      </c>
      <c r="C74" s="365" t="s">
        <v>2021</v>
      </c>
      <c r="D74" s="253">
        <v>3120</v>
      </c>
      <c r="E74" s="253">
        <v>3120</v>
      </c>
      <c r="F74" s="253"/>
      <c r="G74" s="252">
        <f aca="true" t="shared" si="1" ref="G74:G122">D74-E74</f>
        <v>0</v>
      </c>
      <c r="H74" s="311"/>
    </row>
    <row r="75" spans="1:8" ht="17.25">
      <c r="A75" s="342" t="s">
        <v>2196</v>
      </c>
      <c r="B75" s="257" t="s">
        <v>2201</v>
      </c>
      <c r="C75" s="365" t="s">
        <v>2022</v>
      </c>
      <c r="D75" s="253">
        <v>3120</v>
      </c>
      <c r="E75" s="253">
        <v>3120</v>
      </c>
      <c r="F75" s="253"/>
      <c r="G75" s="252">
        <f t="shared" si="1"/>
        <v>0</v>
      </c>
      <c r="H75" s="311"/>
    </row>
    <row r="76" spans="1:8" ht="17.25">
      <c r="A76" s="342" t="s">
        <v>2272</v>
      </c>
      <c r="B76" s="257" t="s">
        <v>2271</v>
      </c>
      <c r="C76" s="365" t="s">
        <v>2023</v>
      </c>
      <c r="D76" s="253">
        <v>3120</v>
      </c>
      <c r="E76" s="253">
        <v>3120</v>
      </c>
      <c r="F76" s="253"/>
      <c r="G76" s="252">
        <f t="shared" si="1"/>
        <v>0</v>
      </c>
      <c r="H76" s="311"/>
    </row>
    <row r="77" spans="1:8" ht="17.25">
      <c r="A77" s="342" t="s">
        <v>1987</v>
      </c>
      <c r="B77" s="257" t="s">
        <v>2066</v>
      </c>
      <c r="C77" s="365" t="s">
        <v>2024</v>
      </c>
      <c r="D77" s="253">
        <v>3120</v>
      </c>
      <c r="E77" s="253">
        <v>3120</v>
      </c>
      <c r="F77" s="253"/>
      <c r="G77" s="252">
        <f t="shared" si="1"/>
        <v>0</v>
      </c>
      <c r="H77" s="311"/>
    </row>
    <row r="78" spans="1:8" ht="17.25">
      <c r="A78" s="342" t="s">
        <v>2068</v>
      </c>
      <c r="B78" s="257" t="s">
        <v>2067</v>
      </c>
      <c r="C78" s="365" t="s">
        <v>2025</v>
      </c>
      <c r="D78" s="253">
        <v>3120</v>
      </c>
      <c r="E78" s="253">
        <v>3120</v>
      </c>
      <c r="F78" s="253"/>
      <c r="G78" s="252">
        <f t="shared" si="1"/>
        <v>0</v>
      </c>
      <c r="H78" s="311"/>
    </row>
    <row r="79" spans="1:8" ht="17.25">
      <c r="A79" s="342" t="s">
        <v>1987</v>
      </c>
      <c r="B79" s="257" t="s">
        <v>2066</v>
      </c>
      <c r="C79" s="365" t="s">
        <v>2026</v>
      </c>
      <c r="D79" s="253">
        <v>3120</v>
      </c>
      <c r="E79" s="253">
        <v>3120</v>
      </c>
      <c r="F79" s="253"/>
      <c r="G79" s="252">
        <f t="shared" si="1"/>
        <v>0</v>
      </c>
      <c r="H79" s="311"/>
    </row>
    <row r="80" spans="1:8" ht="17.25">
      <c r="A80" s="342" t="s">
        <v>2169</v>
      </c>
      <c r="B80" s="257" t="s">
        <v>2173</v>
      </c>
      <c r="C80" s="365" t="s">
        <v>2027</v>
      </c>
      <c r="D80" s="253">
        <v>3120</v>
      </c>
      <c r="E80" s="253">
        <v>3120</v>
      </c>
      <c r="F80" s="253"/>
      <c r="G80" s="252">
        <f t="shared" si="1"/>
        <v>0</v>
      </c>
      <c r="H80" s="311"/>
    </row>
    <row r="81" spans="1:8" ht="17.25">
      <c r="A81" s="342" t="s">
        <v>1987</v>
      </c>
      <c r="B81" s="257" t="s">
        <v>2066</v>
      </c>
      <c r="C81" s="365" t="s">
        <v>2028</v>
      </c>
      <c r="D81" s="253">
        <v>3120</v>
      </c>
      <c r="E81" s="253">
        <v>3120</v>
      </c>
      <c r="F81" s="253"/>
      <c r="G81" s="252">
        <f t="shared" si="1"/>
        <v>0</v>
      </c>
      <c r="H81" s="311"/>
    </row>
    <row r="82" spans="1:8" ht="17.25">
      <c r="A82" s="342" t="s">
        <v>2068</v>
      </c>
      <c r="B82" s="257" t="s">
        <v>715</v>
      </c>
      <c r="C82" s="365" t="s">
        <v>2029</v>
      </c>
      <c r="D82" s="253">
        <v>3120</v>
      </c>
      <c r="E82" s="253">
        <v>3120</v>
      </c>
      <c r="F82" s="253"/>
      <c r="G82" s="252">
        <f t="shared" si="1"/>
        <v>0</v>
      </c>
      <c r="H82" s="311"/>
    </row>
    <row r="83" spans="1:8" ht="17.25">
      <c r="A83" s="342" t="s">
        <v>2068</v>
      </c>
      <c r="B83" s="257" t="s">
        <v>2073</v>
      </c>
      <c r="C83" s="365" t="s">
        <v>2030</v>
      </c>
      <c r="D83" s="253">
        <v>3120</v>
      </c>
      <c r="E83" s="253">
        <v>3120</v>
      </c>
      <c r="F83" s="253"/>
      <c r="G83" s="252">
        <f t="shared" si="1"/>
        <v>0</v>
      </c>
      <c r="H83" s="311"/>
    </row>
    <row r="84" spans="1:8" ht="17.25">
      <c r="A84" s="342" t="s">
        <v>1987</v>
      </c>
      <c r="B84" s="257" t="s">
        <v>2066</v>
      </c>
      <c r="C84" s="365" t="s">
        <v>2031</v>
      </c>
      <c r="D84" s="253">
        <v>3120</v>
      </c>
      <c r="E84" s="253">
        <v>3120</v>
      </c>
      <c r="F84" s="253"/>
      <c r="G84" s="252">
        <f t="shared" si="1"/>
        <v>0</v>
      </c>
      <c r="H84" s="311"/>
    </row>
    <row r="85" spans="1:8" ht="17.25">
      <c r="A85" s="342" t="s">
        <v>2068</v>
      </c>
      <c r="B85" s="257" t="s">
        <v>715</v>
      </c>
      <c r="C85" s="365" t="s">
        <v>2032</v>
      </c>
      <c r="D85" s="253">
        <v>3120</v>
      </c>
      <c r="E85" s="253">
        <v>3120</v>
      </c>
      <c r="F85" s="253"/>
      <c r="G85" s="252">
        <f t="shared" si="1"/>
        <v>0</v>
      </c>
      <c r="H85" s="311"/>
    </row>
    <row r="86" spans="1:8" ht="17.25">
      <c r="A86" s="342" t="s">
        <v>1987</v>
      </c>
      <c r="B86" s="257" t="s">
        <v>2066</v>
      </c>
      <c r="C86" s="365" t="s">
        <v>2033</v>
      </c>
      <c r="D86" s="253">
        <v>3120</v>
      </c>
      <c r="E86" s="253">
        <v>3120</v>
      </c>
      <c r="F86" s="253"/>
      <c r="G86" s="252">
        <f t="shared" si="1"/>
        <v>0</v>
      </c>
      <c r="H86" s="311"/>
    </row>
    <row r="87" spans="1:8" ht="17.25">
      <c r="A87" s="342" t="s">
        <v>2068</v>
      </c>
      <c r="B87" s="257" t="s">
        <v>715</v>
      </c>
      <c r="C87" s="365" t="s">
        <v>2034</v>
      </c>
      <c r="D87" s="253">
        <v>3120</v>
      </c>
      <c r="E87" s="253">
        <v>3120</v>
      </c>
      <c r="F87" s="253"/>
      <c r="G87" s="252">
        <f t="shared" si="1"/>
        <v>0</v>
      </c>
      <c r="H87" s="311"/>
    </row>
    <row r="88" spans="1:8" ht="17.25">
      <c r="A88" s="342" t="s">
        <v>2372</v>
      </c>
      <c r="B88" s="257" t="s">
        <v>2385</v>
      </c>
      <c r="C88" s="365" t="s">
        <v>2384</v>
      </c>
      <c r="D88" s="253">
        <v>3120</v>
      </c>
      <c r="E88" s="253">
        <v>3120</v>
      </c>
      <c r="F88" s="253"/>
      <c r="G88" s="252">
        <f t="shared" si="1"/>
        <v>0</v>
      </c>
      <c r="H88" s="311"/>
    </row>
    <row r="89" spans="1:8" ht="17.25">
      <c r="A89" s="342" t="s">
        <v>2144</v>
      </c>
      <c r="B89" s="257" t="s">
        <v>1773</v>
      </c>
      <c r="C89" s="365" t="s">
        <v>2035</v>
      </c>
      <c r="D89" s="253">
        <v>3120</v>
      </c>
      <c r="E89" s="253">
        <v>3120</v>
      </c>
      <c r="F89" s="253"/>
      <c r="G89" s="252">
        <f t="shared" si="1"/>
        <v>0</v>
      </c>
      <c r="H89" s="311"/>
    </row>
    <row r="90" spans="1:8" ht="17.25">
      <c r="A90" s="342" t="s">
        <v>1987</v>
      </c>
      <c r="B90" s="257" t="s">
        <v>2066</v>
      </c>
      <c r="C90" s="365" t="s">
        <v>2036</v>
      </c>
      <c r="D90" s="253">
        <v>3120</v>
      </c>
      <c r="E90" s="253">
        <v>3120</v>
      </c>
      <c r="F90" s="253"/>
      <c r="G90" s="252">
        <f t="shared" si="1"/>
        <v>0</v>
      </c>
      <c r="H90" s="311"/>
    </row>
    <row r="91" spans="1:8" ht="17.25">
      <c r="A91" s="342" t="s">
        <v>1987</v>
      </c>
      <c r="B91" s="257" t="s">
        <v>2066</v>
      </c>
      <c r="C91" s="365" t="s">
        <v>1706</v>
      </c>
      <c r="D91" s="253">
        <v>3120</v>
      </c>
      <c r="E91" s="253">
        <v>3120</v>
      </c>
      <c r="F91" s="253"/>
      <c r="G91" s="252">
        <f t="shared" si="1"/>
        <v>0</v>
      </c>
      <c r="H91" s="311"/>
    </row>
    <row r="92" spans="1:8" ht="17.25">
      <c r="A92" s="342" t="s">
        <v>2068</v>
      </c>
      <c r="B92" s="257" t="s">
        <v>715</v>
      </c>
      <c r="C92" s="365" t="s">
        <v>2037</v>
      </c>
      <c r="D92" s="253">
        <v>3120</v>
      </c>
      <c r="E92" s="253">
        <v>3120</v>
      </c>
      <c r="F92" s="253"/>
      <c r="G92" s="252">
        <f t="shared" si="1"/>
        <v>0</v>
      </c>
      <c r="H92" s="311"/>
    </row>
    <row r="93" spans="1:8" ht="17.25">
      <c r="A93" s="342" t="s">
        <v>1987</v>
      </c>
      <c r="B93" s="257" t="s">
        <v>2066</v>
      </c>
      <c r="C93" s="365" t="s">
        <v>2038</v>
      </c>
      <c r="D93" s="253">
        <v>3120</v>
      </c>
      <c r="E93" s="253">
        <v>3120</v>
      </c>
      <c r="F93" s="253"/>
      <c r="G93" s="252">
        <f t="shared" si="1"/>
        <v>0</v>
      </c>
      <c r="H93" s="311"/>
    </row>
    <row r="94" spans="1:8" ht="17.25">
      <c r="A94" s="342"/>
      <c r="B94" s="257"/>
      <c r="C94" s="233" t="s">
        <v>2040</v>
      </c>
      <c r="D94" s="253"/>
      <c r="E94" s="253"/>
      <c r="F94" s="253"/>
      <c r="G94" s="252"/>
      <c r="H94" s="311"/>
    </row>
    <row r="95" spans="1:8" ht="17.25">
      <c r="A95" s="342" t="s">
        <v>2244</v>
      </c>
      <c r="B95" s="257" t="s">
        <v>736</v>
      </c>
      <c r="C95" s="365" t="s">
        <v>2039</v>
      </c>
      <c r="D95" s="253">
        <v>3120</v>
      </c>
      <c r="E95" s="253">
        <v>3120</v>
      </c>
      <c r="F95" s="253"/>
      <c r="G95" s="252">
        <f t="shared" si="1"/>
        <v>0</v>
      </c>
      <c r="H95" s="311"/>
    </row>
    <row r="96" spans="1:8" ht="17.25">
      <c r="A96" s="342" t="s">
        <v>2666</v>
      </c>
      <c r="B96" s="257" t="s">
        <v>3050</v>
      </c>
      <c r="C96" s="365" t="s">
        <v>2041</v>
      </c>
      <c r="D96" s="253">
        <v>3120</v>
      </c>
      <c r="E96" s="253">
        <v>3120</v>
      </c>
      <c r="F96" s="253"/>
      <c r="G96" s="252">
        <f t="shared" si="1"/>
        <v>0</v>
      </c>
      <c r="H96" s="311"/>
    </row>
    <row r="97" spans="1:8" ht="17.25">
      <c r="A97" s="342" t="s">
        <v>2093</v>
      </c>
      <c r="B97" s="257" t="s">
        <v>2120</v>
      </c>
      <c r="C97" s="365" t="s">
        <v>2042</v>
      </c>
      <c r="D97" s="253">
        <v>3120</v>
      </c>
      <c r="E97" s="253">
        <v>3120</v>
      </c>
      <c r="F97" s="253"/>
      <c r="G97" s="252">
        <f t="shared" si="1"/>
        <v>0</v>
      </c>
      <c r="H97" s="311"/>
    </row>
    <row r="98" spans="1:8" ht="17.25">
      <c r="A98" s="342" t="s">
        <v>2378</v>
      </c>
      <c r="B98" s="257" t="s">
        <v>2414</v>
      </c>
      <c r="C98" s="365" t="s">
        <v>2043</v>
      </c>
      <c r="D98" s="253">
        <v>3120</v>
      </c>
      <c r="E98" s="253">
        <v>3120</v>
      </c>
      <c r="F98" s="253"/>
      <c r="G98" s="252">
        <f t="shared" si="1"/>
        <v>0</v>
      </c>
      <c r="H98" s="311"/>
    </row>
    <row r="99" spans="1:8" ht="17.25">
      <c r="A99" s="342" t="s">
        <v>2372</v>
      </c>
      <c r="B99" s="257" t="s">
        <v>738</v>
      </c>
      <c r="C99" s="365" t="s">
        <v>2044</v>
      </c>
      <c r="D99" s="253">
        <v>3120</v>
      </c>
      <c r="E99" s="253">
        <v>3120</v>
      </c>
      <c r="F99" s="253"/>
      <c r="G99" s="252">
        <f t="shared" si="1"/>
        <v>0</v>
      </c>
      <c r="H99" s="311"/>
    </row>
    <row r="100" spans="1:8" ht="17.25">
      <c r="A100" s="342" t="s">
        <v>2196</v>
      </c>
      <c r="B100" s="257" t="s">
        <v>2201</v>
      </c>
      <c r="C100" s="365" t="s">
        <v>113</v>
      </c>
      <c r="D100" s="253">
        <v>3120</v>
      </c>
      <c r="E100" s="253">
        <v>3120</v>
      </c>
      <c r="F100" s="253"/>
      <c r="G100" s="252">
        <f t="shared" si="1"/>
        <v>0</v>
      </c>
      <c r="H100" s="311"/>
    </row>
    <row r="101" spans="1:8" ht="17.25">
      <c r="A101" s="342"/>
      <c r="B101" s="257"/>
      <c r="C101" s="233" t="s">
        <v>2046</v>
      </c>
      <c r="D101" s="253"/>
      <c r="E101" s="253"/>
      <c r="F101" s="253"/>
      <c r="G101" s="252"/>
      <c r="H101" s="311"/>
    </row>
    <row r="102" spans="1:8" ht="17.25">
      <c r="A102" s="342" t="s">
        <v>2169</v>
      </c>
      <c r="B102" s="257" t="s">
        <v>2171</v>
      </c>
      <c r="C102" s="365" t="s">
        <v>2045</v>
      </c>
      <c r="D102" s="253">
        <v>3120</v>
      </c>
      <c r="E102" s="253">
        <v>3120</v>
      </c>
      <c r="F102" s="253"/>
      <c r="G102" s="252">
        <f t="shared" si="1"/>
        <v>0</v>
      </c>
      <c r="H102" s="311"/>
    </row>
    <row r="103" spans="1:8" ht="17.25">
      <c r="A103" s="342" t="s">
        <v>2272</v>
      </c>
      <c r="B103" s="257" t="s">
        <v>2271</v>
      </c>
      <c r="C103" s="365" t="s">
        <v>2047</v>
      </c>
      <c r="D103" s="253">
        <v>3120</v>
      </c>
      <c r="E103" s="253">
        <v>3120</v>
      </c>
      <c r="F103" s="253"/>
      <c r="G103" s="252">
        <f t="shared" si="1"/>
        <v>0</v>
      </c>
      <c r="H103" s="311"/>
    </row>
    <row r="104" spans="1:8" ht="17.25">
      <c r="A104" s="342" t="s">
        <v>2070</v>
      </c>
      <c r="B104" s="257" t="s">
        <v>715</v>
      </c>
      <c r="C104" s="365" t="s">
        <v>2048</v>
      </c>
      <c r="D104" s="253">
        <v>3120</v>
      </c>
      <c r="E104" s="253">
        <v>3120</v>
      </c>
      <c r="F104" s="253"/>
      <c r="G104" s="252">
        <f t="shared" si="1"/>
        <v>0</v>
      </c>
      <c r="H104" s="311"/>
    </row>
    <row r="105" spans="1:8" ht="17.25">
      <c r="A105" s="342" t="s">
        <v>2372</v>
      </c>
      <c r="B105" s="257" t="s">
        <v>740</v>
      </c>
      <c r="C105" s="365" t="s">
        <v>2049</v>
      </c>
      <c r="D105" s="253">
        <v>3120</v>
      </c>
      <c r="E105" s="253">
        <v>3120</v>
      </c>
      <c r="F105" s="253"/>
      <c r="G105" s="252">
        <f t="shared" si="1"/>
        <v>0</v>
      </c>
      <c r="H105" s="311"/>
    </row>
    <row r="106" spans="1:8" ht="17.25">
      <c r="A106" s="342" t="s">
        <v>2272</v>
      </c>
      <c r="B106" s="257" t="s">
        <v>2271</v>
      </c>
      <c r="C106" s="365" t="s">
        <v>2050</v>
      </c>
      <c r="D106" s="253">
        <v>3120</v>
      </c>
      <c r="E106" s="253">
        <v>3120</v>
      </c>
      <c r="F106" s="253"/>
      <c r="G106" s="252">
        <f t="shared" si="1"/>
        <v>0</v>
      </c>
      <c r="H106" s="311"/>
    </row>
    <row r="107" spans="1:8" ht="17.25">
      <c r="A107" s="342" t="s">
        <v>2244</v>
      </c>
      <c r="B107" s="257" t="s">
        <v>736</v>
      </c>
      <c r="C107" s="365" t="s">
        <v>2051</v>
      </c>
      <c r="D107" s="253">
        <v>3120</v>
      </c>
      <c r="E107" s="253">
        <v>3120</v>
      </c>
      <c r="F107" s="253"/>
      <c r="G107" s="252">
        <f t="shared" si="1"/>
        <v>0</v>
      </c>
      <c r="H107" s="311"/>
    </row>
    <row r="108" spans="1:8" ht="17.25">
      <c r="A108" s="342" t="s">
        <v>3005</v>
      </c>
      <c r="B108" s="257" t="s">
        <v>3031</v>
      </c>
      <c r="C108" s="365" t="s">
        <v>2052</v>
      </c>
      <c r="D108" s="253">
        <v>3120</v>
      </c>
      <c r="E108" s="253">
        <v>3120</v>
      </c>
      <c r="F108" s="253"/>
      <c r="G108" s="252">
        <f t="shared" si="1"/>
        <v>0</v>
      </c>
      <c r="H108" s="311"/>
    </row>
    <row r="109" spans="1:8" ht="17.25">
      <c r="A109" s="342" t="s">
        <v>2244</v>
      </c>
      <c r="B109" s="257" t="s">
        <v>2271</v>
      </c>
      <c r="C109" s="365" t="s">
        <v>2053</v>
      </c>
      <c r="D109" s="253">
        <v>3120</v>
      </c>
      <c r="E109" s="253">
        <v>3120</v>
      </c>
      <c r="F109" s="253"/>
      <c r="G109" s="252">
        <f t="shared" si="1"/>
        <v>0</v>
      </c>
      <c r="H109" s="311"/>
    </row>
    <row r="110" spans="1:8" ht="17.25">
      <c r="A110" s="342" t="s">
        <v>2196</v>
      </c>
      <c r="B110" s="257" t="s">
        <v>2200</v>
      </c>
      <c r="C110" s="365" t="s">
        <v>2054</v>
      </c>
      <c r="D110" s="253">
        <v>3120</v>
      </c>
      <c r="E110" s="253">
        <v>3120</v>
      </c>
      <c r="F110" s="253"/>
      <c r="G110" s="252">
        <f t="shared" si="1"/>
        <v>0</v>
      </c>
      <c r="H110" s="311"/>
    </row>
    <row r="111" spans="1:8" ht="17.25">
      <c r="A111" s="342" t="s">
        <v>2244</v>
      </c>
      <c r="B111" s="257" t="s">
        <v>2273</v>
      </c>
      <c r="C111" s="365" t="s">
        <v>2055</v>
      </c>
      <c r="D111" s="253">
        <v>3120</v>
      </c>
      <c r="E111" s="253">
        <v>3120</v>
      </c>
      <c r="F111" s="253"/>
      <c r="G111" s="252">
        <f t="shared" si="1"/>
        <v>0</v>
      </c>
      <c r="H111" s="311"/>
    </row>
    <row r="112" spans="1:8" ht="17.25">
      <c r="A112" s="342" t="s">
        <v>2166</v>
      </c>
      <c r="B112" s="257" t="s">
        <v>2180</v>
      </c>
      <c r="C112" s="365" t="s">
        <v>2056</v>
      </c>
      <c r="D112" s="253">
        <v>3120</v>
      </c>
      <c r="E112" s="253">
        <v>3120</v>
      </c>
      <c r="F112" s="253"/>
      <c r="G112" s="252">
        <f t="shared" si="1"/>
        <v>0</v>
      </c>
      <c r="H112" s="311"/>
    </row>
    <row r="113" spans="1:8" ht="17.25">
      <c r="A113" s="342" t="s">
        <v>2244</v>
      </c>
      <c r="B113" s="257" t="s">
        <v>736</v>
      </c>
      <c r="C113" s="365" t="s">
        <v>2057</v>
      </c>
      <c r="D113" s="253">
        <v>3120</v>
      </c>
      <c r="E113" s="253">
        <v>3120</v>
      </c>
      <c r="F113" s="253"/>
      <c r="G113" s="252">
        <f t="shared" si="1"/>
        <v>0</v>
      </c>
      <c r="H113" s="311"/>
    </row>
    <row r="114" spans="1:8" ht="17.25">
      <c r="A114" s="342" t="s">
        <v>2244</v>
      </c>
      <c r="B114" s="257" t="s">
        <v>736</v>
      </c>
      <c r="C114" s="365" t="s">
        <v>2058</v>
      </c>
      <c r="D114" s="253">
        <v>3120</v>
      </c>
      <c r="E114" s="253">
        <v>3120</v>
      </c>
      <c r="F114" s="253"/>
      <c r="G114" s="252">
        <f t="shared" si="1"/>
        <v>0</v>
      </c>
      <c r="H114" s="311"/>
    </row>
    <row r="115" spans="1:8" ht="17.25">
      <c r="A115" s="342" t="s">
        <v>2244</v>
      </c>
      <c r="B115" s="257" t="s">
        <v>736</v>
      </c>
      <c r="C115" s="365" t="s">
        <v>2059</v>
      </c>
      <c r="D115" s="253">
        <v>3120</v>
      </c>
      <c r="E115" s="253">
        <v>3120</v>
      </c>
      <c r="F115" s="253"/>
      <c r="G115" s="252">
        <f t="shared" si="1"/>
        <v>0</v>
      </c>
      <c r="H115" s="311"/>
    </row>
    <row r="116" spans="1:8" ht="17.25">
      <c r="A116" s="342" t="s">
        <v>2272</v>
      </c>
      <c r="B116" s="257" t="s">
        <v>2271</v>
      </c>
      <c r="C116" s="365" t="s">
        <v>2060</v>
      </c>
      <c r="D116" s="253">
        <v>3120</v>
      </c>
      <c r="E116" s="253">
        <v>3120</v>
      </c>
      <c r="F116" s="253"/>
      <c r="G116" s="252">
        <f t="shared" si="1"/>
        <v>0</v>
      </c>
      <c r="H116" s="311"/>
    </row>
    <row r="117" spans="1:8" ht="17.25">
      <c r="A117" s="342" t="s">
        <v>1987</v>
      </c>
      <c r="B117" s="257" t="s">
        <v>2066</v>
      </c>
      <c r="C117" s="365" t="s">
        <v>2061</v>
      </c>
      <c r="D117" s="253">
        <v>3120</v>
      </c>
      <c r="E117" s="253">
        <v>3120</v>
      </c>
      <c r="F117" s="253"/>
      <c r="G117" s="252">
        <f t="shared" si="1"/>
        <v>0</v>
      </c>
      <c r="H117" s="311"/>
    </row>
    <row r="118" spans="1:8" ht="17.25">
      <c r="A118" s="342" t="s">
        <v>1987</v>
      </c>
      <c r="B118" s="257" t="s">
        <v>2066</v>
      </c>
      <c r="C118" s="365" t="s">
        <v>321</v>
      </c>
      <c r="D118" s="253">
        <v>3120</v>
      </c>
      <c r="E118" s="253">
        <v>3120</v>
      </c>
      <c r="F118" s="253"/>
      <c r="G118" s="252">
        <f t="shared" si="1"/>
        <v>0</v>
      </c>
      <c r="H118" s="311"/>
    </row>
    <row r="119" spans="1:8" ht="17.25">
      <c r="A119" s="342" t="s">
        <v>2169</v>
      </c>
      <c r="B119" s="257" t="s">
        <v>2170</v>
      </c>
      <c r="C119" s="365" t="s">
        <v>2062</v>
      </c>
      <c r="D119" s="253">
        <v>3120</v>
      </c>
      <c r="E119" s="253">
        <v>3120</v>
      </c>
      <c r="F119" s="253"/>
      <c r="G119" s="252">
        <f t="shared" si="1"/>
        <v>0</v>
      </c>
      <c r="H119" s="311"/>
    </row>
    <row r="120" spans="1:8" ht="17.25">
      <c r="A120" s="342" t="s">
        <v>1987</v>
      </c>
      <c r="B120" s="257" t="s">
        <v>2066</v>
      </c>
      <c r="C120" s="365" t="s">
        <v>2063</v>
      </c>
      <c r="D120" s="253">
        <v>3120</v>
      </c>
      <c r="E120" s="253">
        <v>3120</v>
      </c>
      <c r="F120" s="253"/>
      <c r="G120" s="252">
        <f t="shared" si="1"/>
        <v>0</v>
      </c>
      <c r="H120" s="311"/>
    </row>
    <row r="121" spans="1:8" ht="17.25">
      <c r="A121" s="342" t="s">
        <v>2196</v>
      </c>
      <c r="B121" s="257" t="s">
        <v>2200</v>
      </c>
      <c r="C121" s="365" t="s">
        <v>2064</v>
      </c>
      <c r="D121" s="253">
        <v>3120</v>
      </c>
      <c r="E121" s="253">
        <v>3120</v>
      </c>
      <c r="F121" s="253"/>
      <c r="G121" s="252">
        <f t="shared" si="1"/>
        <v>0</v>
      </c>
      <c r="H121" s="311"/>
    </row>
    <row r="122" spans="1:8" ht="17.25">
      <c r="A122" s="342" t="s">
        <v>2372</v>
      </c>
      <c r="B122" s="250" t="s">
        <v>749</v>
      </c>
      <c r="C122" s="365" t="s">
        <v>2065</v>
      </c>
      <c r="D122" s="253">
        <v>3120</v>
      </c>
      <c r="E122" s="253">
        <v>3120</v>
      </c>
      <c r="F122" s="253"/>
      <c r="G122" s="252">
        <f t="shared" si="1"/>
        <v>0</v>
      </c>
      <c r="H122" s="311"/>
    </row>
    <row r="123" spans="1:12" ht="17.25">
      <c r="A123" s="342"/>
      <c r="B123" s="257"/>
      <c r="C123" s="365"/>
      <c r="D123" s="295"/>
      <c r="E123" s="251"/>
      <c r="F123" s="251"/>
      <c r="G123" s="296"/>
      <c r="H123" s="311"/>
      <c r="K123" s="300"/>
      <c r="L123" s="299"/>
    </row>
    <row r="124" spans="1:12" ht="18" thickBot="1">
      <c r="A124" s="268"/>
      <c r="B124" s="304"/>
      <c r="C124" s="292"/>
      <c r="D124" s="331">
        <f>SUM(D9:D123)</f>
        <v>346320</v>
      </c>
      <c r="E124" s="331">
        <f>SUM(E7:E123)</f>
        <v>346320</v>
      </c>
      <c r="F124" s="331">
        <f>SUM(F7:F123)</f>
        <v>0</v>
      </c>
      <c r="G124" s="322">
        <f>D124-E124-F124</f>
        <v>0</v>
      </c>
      <c r="H124" s="254"/>
      <c r="K124" s="300"/>
      <c r="L124" s="299"/>
    </row>
    <row r="125" spans="4:12" ht="18" thickTop="1">
      <c r="D125" s="298"/>
      <c r="F125" s="339"/>
      <c r="G125" s="414"/>
      <c r="J125" s="316"/>
      <c r="K125" s="300"/>
      <c r="L125" s="299"/>
    </row>
    <row r="126" spans="4:10" ht="17.25">
      <c r="D126" s="298"/>
      <c r="E126" s="293"/>
      <c r="F126" s="325"/>
      <c r="G126" s="293"/>
      <c r="J126" s="316"/>
    </row>
    <row r="127" spans="4:13" ht="17.25">
      <c r="D127" s="298"/>
      <c r="E127" s="293"/>
      <c r="G127" s="293"/>
      <c r="J127" s="293"/>
      <c r="M127" s="293"/>
    </row>
    <row r="128" spans="3:13" ht="17.25">
      <c r="C128" s="325"/>
      <c r="E128" s="293"/>
      <c r="G128" s="325"/>
      <c r="M128" s="293"/>
    </row>
    <row r="129" spans="3:15" ht="17.25">
      <c r="C129" s="325"/>
      <c r="E129" s="325"/>
      <c r="G129" s="325"/>
      <c r="M129" s="325"/>
      <c r="O129" s="325"/>
    </row>
    <row r="130" spans="5:15" ht="17.25">
      <c r="E130" s="300"/>
      <c r="F130" s="293"/>
      <c r="G130" s="325"/>
      <c r="M130" s="293"/>
      <c r="N130" s="293"/>
      <c r="O130" s="325"/>
    </row>
    <row r="131" spans="2:15" ht="17.25">
      <c r="B131" s="299"/>
      <c r="C131" s="307"/>
      <c r="D131" s="332"/>
      <c r="E131" s="333"/>
      <c r="G131" s="334"/>
      <c r="O131" s="334"/>
    </row>
    <row r="132" spans="2:5" ht="17.25">
      <c r="B132" s="299"/>
      <c r="C132" s="299"/>
      <c r="D132" s="301"/>
      <c r="E132" s="300"/>
    </row>
    <row r="133" spans="2:15" ht="17.25">
      <c r="B133" s="299"/>
      <c r="C133" s="299"/>
      <c r="D133" s="301"/>
      <c r="E133" s="300"/>
      <c r="G133" s="293"/>
      <c r="O133" s="293"/>
    </row>
    <row r="134" spans="2:7" ht="17.25">
      <c r="B134" s="299"/>
      <c r="C134" s="299"/>
      <c r="D134" s="301"/>
      <c r="E134" s="300"/>
      <c r="G134" s="293"/>
    </row>
    <row r="135" spans="2:5" ht="17.25">
      <c r="B135" s="299"/>
      <c r="C135" s="299"/>
      <c r="D135" s="335"/>
      <c r="E135" s="307"/>
    </row>
    <row r="136" spans="2:5" ht="17.25">
      <c r="B136" s="299"/>
      <c r="C136" s="299"/>
      <c r="D136" s="299"/>
      <c r="E136" s="300"/>
    </row>
    <row r="137" spans="2:5" ht="17.25">
      <c r="B137" s="299"/>
      <c r="C137" s="299"/>
      <c r="D137" s="299"/>
      <c r="E137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13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7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3181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869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2857</v>
      </c>
      <c r="B7" s="250" t="s">
        <v>2865</v>
      </c>
      <c r="C7" s="112" t="s">
        <v>2866</v>
      </c>
      <c r="D7" s="253"/>
      <c r="E7" s="253"/>
      <c r="F7" s="253"/>
      <c r="G7" s="432"/>
      <c r="H7" s="234" t="s">
        <v>625</v>
      </c>
    </row>
    <row r="8" spans="1:8" ht="17.25">
      <c r="A8" s="342" t="s">
        <v>3339</v>
      </c>
      <c r="B8" s="250" t="s">
        <v>3388</v>
      </c>
      <c r="C8" s="112" t="s">
        <v>313</v>
      </c>
      <c r="D8" s="253">
        <v>3780</v>
      </c>
      <c r="E8" s="253">
        <v>3780</v>
      </c>
      <c r="F8" s="253"/>
      <c r="G8" s="432">
        <f>D8-E8</f>
        <v>0</v>
      </c>
      <c r="H8" s="234"/>
    </row>
    <row r="9" spans="1:8" ht="17.25">
      <c r="A9" s="342"/>
      <c r="B9" s="257" t="s">
        <v>3701</v>
      </c>
      <c r="C9" s="112" t="s">
        <v>1620</v>
      </c>
      <c r="D9" s="253">
        <v>2940</v>
      </c>
      <c r="E9" s="253">
        <v>2940</v>
      </c>
      <c r="F9" s="253"/>
      <c r="G9" s="432">
        <f aca="true" t="shared" si="0" ref="G9:G72">D9-E9</f>
        <v>0</v>
      </c>
      <c r="H9" s="254"/>
    </row>
    <row r="10" spans="1:8" ht="17.25">
      <c r="A10" s="342" t="s">
        <v>3339</v>
      </c>
      <c r="B10" s="250" t="s">
        <v>3392</v>
      </c>
      <c r="C10" s="112" t="s">
        <v>408</v>
      </c>
      <c r="D10" s="253">
        <v>2870</v>
      </c>
      <c r="E10" s="253">
        <v>2870</v>
      </c>
      <c r="F10" s="253"/>
      <c r="G10" s="432">
        <f t="shared" si="0"/>
        <v>0</v>
      </c>
      <c r="H10" s="254"/>
    </row>
    <row r="11" spans="1:8" ht="17.25">
      <c r="A11" s="342" t="s">
        <v>3072</v>
      </c>
      <c r="B11" s="257" t="s">
        <v>3444</v>
      </c>
      <c r="C11" s="112" t="s">
        <v>3226</v>
      </c>
      <c r="D11" s="253">
        <v>2975</v>
      </c>
      <c r="E11" s="253">
        <v>2975</v>
      </c>
      <c r="F11" s="253"/>
      <c r="G11" s="432">
        <f t="shared" si="0"/>
        <v>0</v>
      </c>
      <c r="H11" s="254"/>
    </row>
    <row r="12" spans="1:8" ht="17.25">
      <c r="A12" s="342"/>
      <c r="B12" s="250" t="s">
        <v>3456</v>
      </c>
      <c r="C12" s="112" t="s">
        <v>2543</v>
      </c>
      <c r="D12" s="253">
        <v>3430</v>
      </c>
      <c r="E12" s="253">
        <v>3430</v>
      </c>
      <c r="F12" s="253"/>
      <c r="G12" s="432">
        <f t="shared" si="0"/>
        <v>0</v>
      </c>
      <c r="H12" s="254"/>
    </row>
    <row r="13" spans="1:8" ht="17.25">
      <c r="A13" s="342"/>
      <c r="B13" s="250" t="s">
        <v>3462</v>
      </c>
      <c r="C13" s="112" t="s">
        <v>3227</v>
      </c>
      <c r="D13" s="253">
        <v>3500</v>
      </c>
      <c r="E13" s="253">
        <v>3500</v>
      </c>
      <c r="F13" s="253"/>
      <c r="G13" s="432">
        <f t="shared" si="0"/>
        <v>0</v>
      </c>
      <c r="H13" s="254"/>
    </row>
    <row r="14" spans="1:8" ht="17.25">
      <c r="A14" s="342"/>
      <c r="B14" s="250" t="s">
        <v>3702</v>
      </c>
      <c r="C14" s="112" t="s">
        <v>2039</v>
      </c>
      <c r="D14" s="253">
        <v>3430</v>
      </c>
      <c r="E14" s="253">
        <v>3430</v>
      </c>
      <c r="F14" s="253"/>
      <c r="G14" s="432">
        <f t="shared" si="0"/>
        <v>0</v>
      </c>
      <c r="H14" s="254"/>
    </row>
    <row r="15" spans="1:8" ht="17.25">
      <c r="A15" s="342" t="s">
        <v>3339</v>
      </c>
      <c r="B15" s="250" t="s">
        <v>3391</v>
      </c>
      <c r="C15" s="112" t="s">
        <v>2550</v>
      </c>
      <c r="D15" s="253">
        <v>3010</v>
      </c>
      <c r="E15" s="253">
        <v>3010</v>
      </c>
      <c r="F15" s="253"/>
      <c r="G15" s="432">
        <f t="shared" si="0"/>
        <v>0</v>
      </c>
      <c r="H15" s="254"/>
    </row>
    <row r="16" spans="1:8" ht="17.25">
      <c r="A16" s="342"/>
      <c r="B16" s="250" t="s">
        <v>3456</v>
      </c>
      <c r="C16" s="112" t="s">
        <v>413</v>
      </c>
      <c r="D16" s="253">
        <v>3570</v>
      </c>
      <c r="E16" s="253">
        <v>3570</v>
      </c>
      <c r="F16" s="253"/>
      <c r="G16" s="432">
        <f t="shared" si="0"/>
        <v>0</v>
      </c>
      <c r="H16" s="254"/>
    </row>
    <row r="17" spans="1:8" ht="17.25">
      <c r="A17" s="342"/>
      <c r="B17" s="250" t="s">
        <v>3458</v>
      </c>
      <c r="C17" s="112" t="s">
        <v>414</v>
      </c>
      <c r="D17" s="253">
        <v>3255</v>
      </c>
      <c r="E17" s="253">
        <v>3255</v>
      </c>
      <c r="F17" s="253"/>
      <c r="G17" s="432">
        <f t="shared" si="0"/>
        <v>0</v>
      </c>
      <c r="H17" s="254"/>
    </row>
    <row r="18" spans="1:8" ht="17.25">
      <c r="A18" s="342"/>
      <c r="B18" s="250" t="s">
        <v>3461</v>
      </c>
      <c r="C18" s="112" t="s">
        <v>2554</v>
      </c>
      <c r="D18" s="253">
        <v>3290</v>
      </c>
      <c r="E18" s="253">
        <v>3290</v>
      </c>
      <c r="F18" s="253"/>
      <c r="G18" s="432">
        <f t="shared" si="0"/>
        <v>0</v>
      </c>
      <c r="H18" s="254"/>
    </row>
    <row r="19" spans="1:8" ht="17.25">
      <c r="A19" s="342" t="s">
        <v>3072</v>
      </c>
      <c r="B19" s="257" t="s">
        <v>3444</v>
      </c>
      <c r="C19" s="112" t="s">
        <v>3228</v>
      </c>
      <c r="D19" s="253">
        <v>2870</v>
      </c>
      <c r="E19" s="253">
        <v>2870</v>
      </c>
      <c r="F19" s="253"/>
      <c r="G19" s="432">
        <f t="shared" si="0"/>
        <v>0</v>
      </c>
      <c r="H19" s="254"/>
    </row>
    <row r="20" spans="1:8" ht="17.25">
      <c r="A20" s="342" t="s">
        <v>3131</v>
      </c>
      <c r="B20" s="257" t="s">
        <v>3456</v>
      </c>
      <c r="C20" s="112" t="s">
        <v>2562</v>
      </c>
      <c r="D20" s="253">
        <v>3080</v>
      </c>
      <c r="E20" s="253">
        <v>3080</v>
      </c>
      <c r="F20" s="253"/>
      <c r="G20" s="432">
        <f t="shared" si="0"/>
        <v>0</v>
      </c>
      <c r="H20" s="254"/>
    </row>
    <row r="21" spans="1:8" ht="17.25">
      <c r="A21" s="342" t="s">
        <v>3072</v>
      </c>
      <c r="B21" s="257" t="s">
        <v>3446</v>
      </c>
      <c r="C21" s="112" t="s">
        <v>2568</v>
      </c>
      <c r="D21" s="253">
        <v>3010</v>
      </c>
      <c r="E21" s="253">
        <v>3010</v>
      </c>
      <c r="F21" s="253"/>
      <c r="G21" s="432">
        <f t="shared" si="0"/>
        <v>0</v>
      </c>
      <c r="H21" s="254"/>
    </row>
    <row r="22" spans="1:8" ht="17.25">
      <c r="A22" s="342"/>
      <c r="B22" s="250" t="s">
        <v>3458</v>
      </c>
      <c r="C22" s="112" t="s">
        <v>421</v>
      </c>
      <c r="D22" s="253">
        <v>3045</v>
      </c>
      <c r="E22" s="253">
        <v>3045</v>
      </c>
      <c r="F22" s="253"/>
      <c r="G22" s="432">
        <f t="shared" si="0"/>
        <v>0</v>
      </c>
      <c r="H22" s="254"/>
    </row>
    <row r="23" spans="1:8" ht="17.25">
      <c r="A23" s="342"/>
      <c r="B23" s="257" t="s">
        <v>3468</v>
      </c>
      <c r="C23" s="112" t="s">
        <v>2569</v>
      </c>
      <c r="D23" s="253">
        <v>3115</v>
      </c>
      <c r="E23" s="253">
        <v>3115</v>
      </c>
      <c r="F23" s="253"/>
      <c r="G23" s="432">
        <f t="shared" si="0"/>
        <v>0</v>
      </c>
      <c r="H23" s="254"/>
    </row>
    <row r="24" spans="1:8" ht="17.25">
      <c r="A24" s="342" t="s">
        <v>3131</v>
      </c>
      <c r="B24" s="257" t="s">
        <v>3456</v>
      </c>
      <c r="C24" s="112" t="s">
        <v>2026</v>
      </c>
      <c r="D24" s="253">
        <v>2975</v>
      </c>
      <c r="E24" s="253">
        <v>2975</v>
      </c>
      <c r="F24" s="253"/>
      <c r="G24" s="432">
        <f t="shared" si="0"/>
        <v>0</v>
      </c>
      <c r="H24" s="254"/>
    </row>
    <row r="25" spans="1:8" ht="17.25">
      <c r="A25" s="342" t="s">
        <v>3072</v>
      </c>
      <c r="B25" s="257" t="s">
        <v>3444</v>
      </c>
      <c r="C25" s="112" t="s">
        <v>2033</v>
      </c>
      <c r="D25" s="253">
        <v>3395</v>
      </c>
      <c r="E25" s="253">
        <v>3395</v>
      </c>
      <c r="F25" s="253"/>
      <c r="G25" s="432">
        <f t="shared" si="0"/>
        <v>0</v>
      </c>
      <c r="H25" s="254"/>
    </row>
    <row r="26" spans="1:8" ht="17.25">
      <c r="A26" s="342" t="s">
        <v>3072</v>
      </c>
      <c r="B26" s="257" t="s">
        <v>3444</v>
      </c>
      <c r="C26" s="112" t="s">
        <v>424</v>
      </c>
      <c r="D26" s="253">
        <v>3640</v>
      </c>
      <c r="E26" s="253">
        <v>3640</v>
      </c>
      <c r="F26" s="253"/>
      <c r="G26" s="432">
        <f t="shared" si="0"/>
        <v>0</v>
      </c>
      <c r="H26" s="254"/>
    </row>
    <row r="27" spans="1:8" ht="17.25">
      <c r="A27" s="342" t="s">
        <v>3072</v>
      </c>
      <c r="B27" s="257" t="s">
        <v>3444</v>
      </c>
      <c r="C27" s="365" t="s">
        <v>2048</v>
      </c>
      <c r="D27" s="253">
        <v>3325</v>
      </c>
      <c r="E27" s="253">
        <v>3325</v>
      </c>
      <c r="F27" s="253"/>
      <c r="G27" s="432">
        <f t="shared" si="0"/>
        <v>0</v>
      </c>
      <c r="H27" s="311"/>
    </row>
    <row r="28" spans="1:8" ht="17.25">
      <c r="A28" s="342" t="s">
        <v>3167</v>
      </c>
      <c r="B28" s="250" t="s">
        <v>3458</v>
      </c>
      <c r="C28" s="365" t="s">
        <v>2049</v>
      </c>
      <c r="D28" s="253">
        <v>2940</v>
      </c>
      <c r="E28" s="253">
        <v>2940</v>
      </c>
      <c r="F28" s="253"/>
      <c r="G28" s="432">
        <f t="shared" si="0"/>
        <v>0</v>
      </c>
      <c r="H28" s="311"/>
    </row>
    <row r="29" spans="1:8" ht="17.25">
      <c r="A29" s="342"/>
      <c r="B29" s="257" t="s">
        <v>3456</v>
      </c>
      <c r="C29" s="365" t="s">
        <v>2050</v>
      </c>
      <c r="D29" s="253">
        <v>2940</v>
      </c>
      <c r="E29" s="253">
        <v>2940</v>
      </c>
      <c r="F29" s="253"/>
      <c r="G29" s="432">
        <f t="shared" si="0"/>
        <v>0</v>
      </c>
      <c r="H29" s="311"/>
    </row>
    <row r="30" spans="1:8" ht="17.25">
      <c r="A30" s="342"/>
      <c r="B30" s="250" t="s">
        <v>3458</v>
      </c>
      <c r="C30" s="365" t="s">
        <v>273</v>
      </c>
      <c r="D30" s="253">
        <v>2905</v>
      </c>
      <c r="E30" s="253">
        <v>2905</v>
      </c>
      <c r="F30" s="253"/>
      <c r="G30" s="432">
        <f t="shared" si="0"/>
        <v>0</v>
      </c>
      <c r="H30" s="311"/>
    </row>
    <row r="31" spans="1:8" ht="17.25">
      <c r="A31" s="342" t="s">
        <v>3072</v>
      </c>
      <c r="B31" s="257" t="s">
        <v>3444</v>
      </c>
      <c r="C31" s="365" t="s">
        <v>2061</v>
      </c>
      <c r="D31" s="253">
        <v>3255</v>
      </c>
      <c r="E31" s="253">
        <v>3255</v>
      </c>
      <c r="F31" s="253"/>
      <c r="G31" s="432">
        <f t="shared" si="0"/>
        <v>0</v>
      </c>
      <c r="H31" s="311"/>
    </row>
    <row r="32" spans="1:8" ht="17.25">
      <c r="A32" s="342"/>
      <c r="B32" s="250" t="s">
        <v>3456</v>
      </c>
      <c r="C32" s="365" t="s">
        <v>403</v>
      </c>
      <c r="D32" s="253">
        <v>2345</v>
      </c>
      <c r="E32" s="253">
        <v>2345</v>
      </c>
      <c r="F32" s="253"/>
      <c r="G32" s="432">
        <f t="shared" si="0"/>
        <v>0</v>
      </c>
      <c r="H32" s="311"/>
    </row>
    <row r="33" spans="1:8" ht="17.25">
      <c r="A33" s="342"/>
      <c r="B33" s="257" t="s">
        <v>3456</v>
      </c>
      <c r="C33" s="365" t="s">
        <v>2518</v>
      </c>
      <c r="D33" s="253">
        <v>2135</v>
      </c>
      <c r="E33" s="253">
        <v>2135</v>
      </c>
      <c r="F33" s="253"/>
      <c r="G33" s="432">
        <f t="shared" si="0"/>
        <v>0</v>
      </c>
      <c r="H33" s="311"/>
    </row>
    <row r="34" spans="1:8" ht="17.25">
      <c r="A34" s="342"/>
      <c r="B34" s="250" t="s">
        <v>3456</v>
      </c>
      <c r="C34" s="365" t="s">
        <v>72</v>
      </c>
      <c r="D34" s="253">
        <v>2870</v>
      </c>
      <c r="E34" s="253">
        <v>2870</v>
      </c>
      <c r="F34" s="253"/>
      <c r="G34" s="432">
        <f t="shared" si="0"/>
        <v>0</v>
      </c>
      <c r="H34" s="311"/>
    </row>
    <row r="35" spans="1:8" ht="17.25">
      <c r="A35" s="342"/>
      <c r="B35" s="257" t="s">
        <v>3460</v>
      </c>
      <c r="C35" s="365" t="s">
        <v>2523</v>
      </c>
      <c r="D35" s="253">
        <v>2345</v>
      </c>
      <c r="E35" s="253">
        <v>2345</v>
      </c>
      <c r="F35" s="253"/>
      <c r="G35" s="432">
        <f t="shared" si="0"/>
        <v>0</v>
      </c>
      <c r="H35" s="311"/>
    </row>
    <row r="36" spans="1:8" ht="17.25">
      <c r="A36" s="342" t="s">
        <v>3072</v>
      </c>
      <c r="B36" s="257" t="s">
        <v>3444</v>
      </c>
      <c r="C36" s="365" t="s">
        <v>3229</v>
      </c>
      <c r="D36" s="253">
        <v>1855</v>
      </c>
      <c r="E36" s="253">
        <v>1855</v>
      </c>
      <c r="F36" s="253"/>
      <c r="G36" s="432">
        <f t="shared" si="0"/>
        <v>0</v>
      </c>
      <c r="H36" s="311"/>
    </row>
    <row r="37" spans="1:8" ht="17.25">
      <c r="A37" s="342"/>
      <c r="B37" s="257" t="s">
        <v>3456</v>
      </c>
      <c r="C37" s="365" t="s">
        <v>2000</v>
      </c>
      <c r="D37" s="253">
        <v>2730</v>
      </c>
      <c r="E37" s="253">
        <v>2730</v>
      </c>
      <c r="F37" s="253"/>
      <c r="G37" s="432">
        <f t="shared" si="0"/>
        <v>0</v>
      </c>
      <c r="H37" s="311"/>
    </row>
    <row r="38" spans="1:8" ht="17.25">
      <c r="A38" s="342"/>
      <c r="B38" s="257" t="s">
        <v>3463</v>
      </c>
      <c r="C38" s="365" t="s">
        <v>406</v>
      </c>
      <c r="D38" s="253">
        <v>2170</v>
      </c>
      <c r="E38" s="253">
        <v>2170</v>
      </c>
      <c r="F38" s="253"/>
      <c r="G38" s="432">
        <f t="shared" si="0"/>
        <v>0</v>
      </c>
      <c r="H38" s="311"/>
    </row>
    <row r="39" spans="1:8" ht="17.25">
      <c r="A39" s="342"/>
      <c r="B39" s="257" t="s">
        <v>3455</v>
      </c>
      <c r="C39" s="365" t="s">
        <v>2529</v>
      </c>
      <c r="D39" s="253">
        <v>2590</v>
      </c>
      <c r="E39" s="253">
        <v>2590</v>
      </c>
      <c r="F39" s="253"/>
      <c r="G39" s="432">
        <f t="shared" si="0"/>
        <v>0</v>
      </c>
      <c r="H39" s="311"/>
    </row>
    <row r="40" spans="1:8" ht="17.25">
      <c r="A40" s="342"/>
      <c r="B40" s="250" t="s">
        <v>3450</v>
      </c>
      <c r="C40" s="365" t="s">
        <v>2531</v>
      </c>
      <c r="D40" s="253">
        <v>1715</v>
      </c>
      <c r="E40" s="253">
        <v>1715</v>
      </c>
      <c r="F40" s="253"/>
      <c r="G40" s="432">
        <f t="shared" si="0"/>
        <v>0</v>
      </c>
      <c r="H40" s="311"/>
    </row>
    <row r="41" spans="1:8" ht="17.25">
      <c r="A41" s="342" t="s">
        <v>3072</v>
      </c>
      <c r="B41" s="257" t="s">
        <v>3454</v>
      </c>
      <c r="C41" s="365" t="s">
        <v>407</v>
      </c>
      <c r="D41" s="253">
        <v>2310</v>
      </c>
      <c r="E41" s="253">
        <v>2310</v>
      </c>
      <c r="F41" s="253"/>
      <c r="G41" s="432">
        <f t="shared" si="0"/>
        <v>0</v>
      </c>
      <c r="H41" s="311"/>
    </row>
    <row r="42" spans="1:8" ht="17.25">
      <c r="A42" s="342" t="s">
        <v>3072</v>
      </c>
      <c r="B42" s="257" t="s">
        <v>3444</v>
      </c>
      <c r="C42" s="365" t="s">
        <v>774</v>
      </c>
      <c r="D42" s="253">
        <v>2135</v>
      </c>
      <c r="E42" s="253">
        <v>2135</v>
      </c>
      <c r="F42" s="253"/>
      <c r="G42" s="432">
        <f t="shared" si="0"/>
        <v>0</v>
      </c>
      <c r="H42" s="311"/>
    </row>
    <row r="43" spans="1:8" ht="17.25">
      <c r="A43" s="342" t="s">
        <v>3057</v>
      </c>
      <c r="B43" s="257" t="s">
        <v>3451</v>
      </c>
      <c r="C43" s="365" t="s">
        <v>409</v>
      </c>
      <c r="D43" s="253">
        <v>1680</v>
      </c>
      <c r="E43" s="253">
        <v>1680</v>
      </c>
      <c r="F43" s="253"/>
      <c r="G43" s="432">
        <f t="shared" si="0"/>
        <v>0</v>
      </c>
      <c r="H43" s="311"/>
    </row>
    <row r="44" spans="1:8" ht="17.25">
      <c r="A44" s="342"/>
      <c r="B44" s="250" t="s">
        <v>3457</v>
      </c>
      <c r="C44" s="365" t="s">
        <v>2541</v>
      </c>
      <c r="D44" s="253">
        <v>2065</v>
      </c>
      <c r="E44" s="253">
        <v>2065</v>
      </c>
      <c r="F44" s="253"/>
      <c r="G44" s="432">
        <f t="shared" si="0"/>
        <v>0</v>
      </c>
      <c r="H44" s="311"/>
    </row>
    <row r="45" spans="1:8" ht="17.25">
      <c r="A45" s="342" t="s">
        <v>3072</v>
      </c>
      <c r="B45" s="257" t="s">
        <v>3454</v>
      </c>
      <c r="C45" s="365" t="s">
        <v>3230</v>
      </c>
      <c r="D45" s="253">
        <v>2660</v>
      </c>
      <c r="E45" s="253">
        <v>2660</v>
      </c>
      <c r="F45" s="253"/>
      <c r="G45" s="432">
        <f t="shared" si="0"/>
        <v>0</v>
      </c>
      <c r="H45" s="311"/>
    </row>
    <row r="46" spans="1:8" ht="17.25">
      <c r="A46" s="342"/>
      <c r="B46" s="250" t="s">
        <v>3456</v>
      </c>
      <c r="C46" s="365" t="s">
        <v>2546</v>
      </c>
      <c r="D46" s="253">
        <v>2415</v>
      </c>
      <c r="E46" s="253">
        <v>2415</v>
      </c>
      <c r="F46" s="253"/>
      <c r="G46" s="432">
        <f t="shared" si="0"/>
        <v>0</v>
      </c>
      <c r="H46" s="311"/>
    </row>
    <row r="47" spans="1:8" ht="17.25">
      <c r="A47" s="342"/>
      <c r="B47" s="250" t="s">
        <v>3456</v>
      </c>
      <c r="C47" s="365" t="s">
        <v>410</v>
      </c>
      <c r="D47" s="253">
        <v>1925</v>
      </c>
      <c r="E47" s="253">
        <v>1925</v>
      </c>
      <c r="F47" s="253"/>
      <c r="G47" s="432">
        <f t="shared" si="0"/>
        <v>0</v>
      </c>
      <c r="H47" s="311"/>
    </row>
    <row r="48" spans="1:8" ht="17.25">
      <c r="A48" s="342" t="s">
        <v>3339</v>
      </c>
      <c r="B48" s="250" t="s">
        <v>3390</v>
      </c>
      <c r="C48" s="365" t="s">
        <v>2549</v>
      </c>
      <c r="D48" s="253">
        <v>2240</v>
      </c>
      <c r="E48" s="253">
        <v>2240</v>
      </c>
      <c r="F48" s="253"/>
      <c r="G48" s="432">
        <f t="shared" si="0"/>
        <v>0</v>
      </c>
      <c r="H48" s="311"/>
    </row>
    <row r="49" spans="1:8" ht="17.25">
      <c r="A49" s="342"/>
      <c r="B49" s="250" t="s">
        <v>3456</v>
      </c>
      <c r="C49" s="365" t="s">
        <v>412</v>
      </c>
      <c r="D49" s="253">
        <v>2870</v>
      </c>
      <c r="E49" s="253">
        <v>2870</v>
      </c>
      <c r="F49" s="253"/>
      <c r="G49" s="432">
        <f t="shared" si="0"/>
        <v>0</v>
      </c>
      <c r="H49" s="311"/>
    </row>
    <row r="50" spans="1:8" ht="17.25">
      <c r="A50" s="342"/>
      <c r="B50" s="250" t="s">
        <v>3456</v>
      </c>
      <c r="C50" s="365" t="s">
        <v>2555</v>
      </c>
      <c r="D50" s="253">
        <v>2695</v>
      </c>
      <c r="E50" s="253">
        <v>2695</v>
      </c>
      <c r="F50" s="253"/>
      <c r="G50" s="432">
        <f t="shared" si="0"/>
        <v>0</v>
      </c>
      <c r="H50" s="311"/>
    </row>
    <row r="51" spans="1:8" ht="17.25">
      <c r="A51" s="342" t="s">
        <v>3072</v>
      </c>
      <c r="B51" s="257" t="s">
        <v>3447</v>
      </c>
      <c r="C51" s="112" t="s">
        <v>2556</v>
      </c>
      <c r="D51" s="253">
        <v>1820</v>
      </c>
      <c r="E51" s="253">
        <v>1820</v>
      </c>
      <c r="F51" s="253"/>
      <c r="G51" s="432">
        <f t="shared" si="0"/>
        <v>0</v>
      </c>
      <c r="H51" s="311"/>
    </row>
    <row r="52" spans="1:8" ht="17.25">
      <c r="A52" s="342" t="s">
        <v>3131</v>
      </c>
      <c r="B52" s="257" t="s">
        <v>3456</v>
      </c>
      <c r="C52" s="365" t="s">
        <v>3231</v>
      </c>
      <c r="D52" s="253">
        <v>2625</v>
      </c>
      <c r="E52" s="253">
        <v>2625</v>
      </c>
      <c r="F52" s="253"/>
      <c r="G52" s="432">
        <f t="shared" si="0"/>
        <v>0</v>
      </c>
      <c r="H52" s="311"/>
    </row>
    <row r="53" spans="1:8" ht="17.25">
      <c r="A53" s="342" t="s">
        <v>3072</v>
      </c>
      <c r="B53" s="257" t="s">
        <v>3444</v>
      </c>
      <c r="C53" s="365" t="s">
        <v>2558</v>
      </c>
      <c r="D53" s="253">
        <v>2030</v>
      </c>
      <c r="E53" s="253">
        <v>2030</v>
      </c>
      <c r="F53" s="253"/>
      <c r="G53" s="432">
        <f t="shared" si="0"/>
        <v>0</v>
      </c>
      <c r="H53" s="311"/>
    </row>
    <row r="54" spans="1:8" ht="17.25">
      <c r="A54" s="342"/>
      <c r="B54" s="250" t="s">
        <v>3456</v>
      </c>
      <c r="C54" s="365" t="s">
        <v>2560</v>
      </c>
      <c r="D54" s="253">
        <v>1540</v>
      </c>
      <c r="E54" s="253">
        <v>1540</v>
      </c>
      <c r="F54" s="253"/>
      <c r="G54" s="432">
        <f t="shared" si="0"/>
        <v>0</v>
      </c>
      <c r="H54" s="311"/>
    </row>
    <row r="55" spans="1:8" ht="17.25">
      <c r="A55" s="342"/>
      <c r="B55" s="257" t="s">
        <v>3456</v>
      </c>
      <c r="C55" s="365" t="s">
        <v>3232</v>
      </c>
      <c r="D55" s="253">
        <v>2870</v>
      </c>
      <c r="E55" s="253">
        <v>2870</v>
      </c>
      <c r="F55" s="253"/>
      <c r="G55" s="432">
        <f t="shared" si="0"/>
        <v>0</v>
      </c>
      <c r="H55" s="311"/>
    </row>
    <row r="56" spans="1:8" ht="17.25">
      <c r="A56" s="342"/>
      <c r="B56" s="250" t="s">
        <v>3467</v>
      </c>
      <c r="C56" s="365" t="s">
        <v>1649</v>
      </c>
      <c r="D56" s="253">
        <v>2870</v>
      </c>
      <c r="E56" s="253">
        <v>2870</v>
      </c>
      <c r="F56" s="253"/>
      <c r="G56" s="432">
        <f t="shared" si="0"/>
        <v>0</v>
      </c>
      <c r="H56" s="311"/>
    </row>
    <row r="57" spans="1:8" ht="17.25">
      <c r="A57" s="342" t="s">
        <v>3445</v>
      </c>
      <c r="B57" s="257" t="s">
        <v>3444</v>
      </c>
      <c r="C57" s="365" t="s">
        <v>1642</v>
      </c>
      <c r="D57" s="253">
        <v>1785</v>
      </c>
      <c r="E57" s="253">
        <v>1785</v>
      </c>
      <c r="F57" s="253"/>
      <c r="G57" s="432">
        <f t="shared" si="0"/>
        <v>0</v>
      </c>
      <c r="H57" s="311"/>
    </row>
    <row r="58" spans="1:8" ht="17.25">
      <c r="A58" s="342" t="s">
        <v>3072</v>
      </c>
      <c r="B58" s="257" t="s">
        <v>3444</v>
      </c>
      <c r="C58" s="365" t="s">
        <v>419</v>
      </c>
      <c r="D58" s="253">
        <v>2135</v>
      </c>
      <c r="E58" s="253">
        <v>2135</v>
      </c>
      <c r="F58" s="253"/>
      <c r="G58" s="432">
        <f t="shared" si="0"/>
        <v>0</v>
      </c>
      <c r="H58" s="311"/>
    </row>
    <row r="59" spans="1:8" ht="17.25">
      <c r="A59" s="342" t="s">
        <v>3072</v>
      </c>
      <c r="B59" s="257" t="s">
        <v>3444</v>
      </c>
      <c r="C59" s="365" t="s">
        <v>2006</v>
      </c>
      <c r="D59" s="253">
        <v>2170</v>
      </c>
      <c r="E59" s="253">
        <v>2170</v>
      </c>
      <c r="F59" s="253"/>
      <c r="G59" s="432">
        <f t="shared" si="0"/>
        <v>0</v>
      </c>
      <c r="H59" s="311"/>
    </row>
    <row r="60" spans="1:8" ht="17.25">
      <c r="A60" s="342"/>
      <c r="B60" s="257" t="s">
        <v>3456</v>
      </c>
      <c r="C60" s="365" t="s">
        <v>2011</v>
      </c>
      <c r="D60" s="253">
        <v>1820</v>
      </c>
      <c r="E60" s="253">
        <v>1820</v>
      </c>
      <c r="F60" s="253"/>
      <c r="G60" s="432">
        <f t="shared" si="0"/>
        <v>0</v>
      </c>
      <c r="H60" s="311"/>
    </row>
    <row r="61" spans="1:8" ht="17.25">
      <c r="A61" s="342" t="s">
        <v>3072</v>
      </c>
      <c r="B61" s="257" t="s">
        <v>3444</v>
      </c>
      <c r="C61" s="365" t="s">
        <v>2014</v>
      </c>
      <c r="D61" s="253">
        <v>2205</v>
      </c>
      <c r="E61" s="253">
        <v>2205</v>
      </c>
      <c r="F61" s="253"/>
      <c r="G61" s="432">
        <f t="shared" si="0"/>
        <v>0</v>
      </c>
      <c r="H61" s="311"/>
    </row>
    <row r="62" spans="1:8" ht="17.25">
      <c r="A62" s="342" t="s">
        <v>3057</v>
      </c>
      <c r="B62" s="257" t="s">
        <v>3444</v>
      </c>
      <c r="C62" s="365" t="s">
        <v>2016</v>
      </c>
      <c r="D62" s="253">
        <v>1750</v>
      </c>
      <c r="E62" s="253">
        <v>1750</v>
      </c>
      <c r="F62" s="253"/>
      <c r="G62" s="432">
        <f t="shared" si="0"/>
        <v>0</v>
      </c>
      <c r="H62" s="311"/>
    </row>
    <row r="63" spans="1:8" ht="17.25">
      <c r="A63" s="342" t="s">
        <v>3191</v>
      </c>
      <c r="B63" s="257" t="s">
        <v>3468</v>
      </c>
      <c r="C63" s="365" t="s">
        <v>423</v>
      </c>
      <c r="D63" s="253">
        <v>1925</v>
      </c>
      <c r="E63" s="253">
        <v>1925</v>
      </c>
      <c r="F63" s="253"/>
      <c r="G63" s="432">
        <f t="shared" si="0"/>
        <v>0</v>
      </c>
      <c r="H63" s="311"/>
    </row>
    <row r="64" spans="1:8" ht="17.25">
      <c r="A64" s="342" t="s">
        <v>3072</v>
      </c>
      <c r="B64" s="257" t="s">
        <v>3444</v>
      </c>
      <c r="C64" s="365" t="s">
        <v>2570</v>
      </c>
      <c r="D64" s="253">
        <v>1750</v>
      </c>
      <c r="E64" s="253">
        <v>1750</v>
      </c>
      <c r="F64" s="253"/>
      <c r="G64" s="432">
        <f t="shared" si="0"/>
        <v>0</v>
      </c>
      <c r="H64" s="311"/>
    </row>
    <row r="65" spans="1:8" ht="17.25">
      <c r="A65" s="342" t="s">
        <v>3072</v>
      </c>
      <c r="B65" s="257" t="s">
        <v>3444</v>
      </c>
      <c r="C65" s="365" t="s">
        <v>2018</v>
      </c>
      <c r="D65" s="253">
        <v>2170</v>
      </c>
      <c r="E65" s="253">
        <v>2170</v>
      </c>
      <c r="F65" s="253"/>
      <c r="G65" s="432">
        <f t="shared" si="0"/>
        <v>0</v>
      </c>
      <c r="H65" s="311"/>
    </row>
    <row r="66" spans="1:8" ht="17.25">
      <c r="A66" s="342" t="s">
        <v>3072</v>
      </c>
      <c r="B66" s="257" t="s">
        <v>3444</v>
      </c>
      <c r="C66" s="365" t="s">
        <v>2019</v>
      </c>
      <c r="D66" s="253">
        <v>1855</v>
      </c>
      <c r="E66" s="253">
        <v>1855</v>
      </c>
      <c r="F66" s="253"/>
      <c r="G66" s="432">
        <f t="shared" si="0"/>
        <v>0</v>
      </c>
      <c r="H66" s="311"/>
    </row>
    <row r="67" spans="1:8" ht="17.25">
      <c r="A67" s="342"/>
      <c r="B67" s="257" t="s">
        <v>3456</v>
      </c>
      <c r="C67" s="365" t="s">
        <v>2020</v>
      </c>
      <c r="D67" s="253">
        <v>2205</v>
      </c>
      <c r="E67" s="253">
        <v>2205</v>
      </c>
      <c r="F67" s="253"/>
      <c r="G67" s="432">
        <f t="shared" si="0"/>
        <v>0</v>
      </c>
      <c r="H67" s="311"/>
    </row>
    <row r="68" spans="1:8" ht="17.25">
      <c r="A68" s="342" t="s">
        <v>3072</v>
      </c>
      <c r="B68" s="257" t="s">
        <v>3444</v>
      </c>
      <c r="C68" s="365" t="s">
        <v>2572</v>
      </c>
      <c r="D68" s="253">
        <v>2870</v>
      </c>
      <c r="E68" s="253">
        <v>2870</v>
      </c>
      <c r="F68" s="253"/>
      <c r="G68" s="432">
        <f t="shared" si="0"/>
        <v>0</v>
      </c>
      <c r="H68" s="311"/>
    </row>
    <row r="69" spans="1:8" ht="17.25">
      <c r="A69" s="342"/>
      <c r="B69" s="257" t="s">
        <v>3456</v>
      </c>
      <c r="C69" s="365" t="s">
        <v>2022</v>
      </c>
      <c r="D69" s="253">
        <v>2660</v>
      </c>
      <c r="E69" s="253">
        <v>2660</v>
      </c>
      <c r="F69" s="253"/>
      <c r="G69" s="432">
        <f t="shared" si="0"/>
        <v>0</v>
      </c>
      <c r="H69" s="311"/>
    </row>
    <row r="70" spans="1:8" ht="17.25">
      <c r="A70" s="342" t="s">
        <v>3191</v>
      </c>
      <c r="B70" s="257" t="s">
        <v>3468</v>
      </c>
      <c r="C70" s="365" t="s">
        <v>2023</v>
      </c>
      <c r="D70" s="253">
        <v>1645</v>
      </c>
      <c r="E70" s="253">
        <v>1645</v>
      </c>
      <c r="F70" s="253"/>
      <c r="G70" s="432">
        <f t="shared" si="0"/>
        <v>0</v>
      </c>
      <c r="H70" s="311"/>
    </row>
    <row r="71" spans="1:8" ht="17.25">
      <c r="A71" s="342"/>
      <c r="B71" s="257" t="s">
        <v>3456</v>
      </c>
      <c r="C71" s="365" t="s">
        <v>2025</v>
      </c>
      <c r="D71" s="253">
        <v>2205</v>
      </c>
      <c r="E71" s="253">
        <v>2205</v>
      </c>
      <c r="F71" s="253"/>
      <c r="G71" s="432">
        <f t="shared" si="0"/>
        <v>0</v>
      </c>
      <c r="H71" s="311"/>
    </row>
    <row r="72" spans="1:8" ht="17.25">
      <c r="A72" s="342" t="s">
        <v>3339</v>
      </c>
      <c r="B72" s="257" t="s">
        <v>3392</v>
      </c>
      <c r="C72" s="365" t="s">
        <v>2029</v>
      </c>
      <c r="D72" s="253">
        <v>1575</v>
      </c>
      <c r="E72" s="253">
        <v>1575</v>
      </c>
      <c r="F72" s="253"/>
      <c r="G72" s="432">
        <f t="shared" si="0"/>
        <v>0</v>
      </c>
      <c r="H72" s="311"/>
    </row>
    <row r="73" spans="1:8" ht="17.25">
      <c r="A73" s="342" t="s">
        <v>3131</v>
      </c>
      <c r="B73" s="257" t="s">
        <v>3456</v>
      </c>
      <c r="C73" s="365" t="s">
        <v>2575</v>
      </c>
      <c r="D73" s="253">
        <v>2345</v>
      </c>
      <c r="E73" s="253">
        <v>2345</v>
      </c>
      <c r="F73" s="253"/>
      <c r="G73" s="432">
        <f aca="true" t="shared" si="1" ref="G73:G115">D73-E73</f>
        <v>0</v>
      </c>
      <c r="H73" s="311"/>
    </row>
    <row r="74" spans="1:8" ht="17.25">
      <c r="A74" s="342" t="s">
        <v>3131</v>
      </c>
      <c r="B74" s="257" t="s">
        <v>3456</v>
      </c>
      <c r="C74" s="365" t="s">
        <v>2034</v>
      </c>
      <c r="D74" s="253">
        <v>2660</v>
      </c>
      <c r="E74" s="253">
        <v>2660</v>
      </c>
      <c r="F74" s="253"/>
      <c r="G74" s="432">
        <f t="shared" si="1"/>
        <v>0</v>
      </c>
      <c r="H74" s="311"/>
    </row>
    <row r="75" spans="1:8" ht="17.25">
      <c r="A75" s="342" t="s">
        <v>3191</v>
      </c>
      <c r="B75" s="257" t="s">
        <v>3468</v>
      </c>
      <c r="C75" s="365" t="s">
        <v>2384</v>
      </c>
      <c r="D75" s="253">
        <v>2450</v>
      </c>
      <c r="E75" s="253">
        <v>2450</v>
      </c>
      <c r="F75" s="253"/>
      <c r="G75" s="432">
        <f t="shared" si="1"/>
        <v>0</v>
      </c>
      <c r="H75" s="311"/>
    </row>
    <row r="76" spans="1:8" ht="17.25">
      <c r="A76" s="342" t="s">
        <v>3131</v>
      </c>
      <c r="B76" s="257" t="s">
        <v>3456</v>
      </c>
      <c r="C76" s="365" t="s">
        <v>2577</v>
      </c>
      <c r="D76" s="253">
        <v>1575</v>
      </c>
      <c r="E76" s="253">
        <v>1575</v>
      </c>
      <c r="F76" s="253"/>
      <c r="G76" s="432">
        <f t="shared" si="1"/>
        <v>0</v>
      </c>
      <c r="H76" s="311"/>
    </row>
    <row r="77" spans="1:8" ht="17.25">
      <c r="A77" s="342" t="s">
        <v>3131</v>
      </c>
      <c r="B77" s="257" t="s">
        <v>3456</v>
      </c>
      <c r="C77" s="365" t="s">
        <v>3233</v>
      </c>
      <c r="D77" s="253">
        <v>2100</v>
      </c>
      <c r="E77" s="253">
        <v>2100</v>
      </c>
      <c r="F77" s="253"/>
      <c r="G77" s="432">
        <f t="shared" si="1"/>
        <v>0</v>
      </c>
      <c r="H77" s="311"/>
    </row>
    <row r="78" spans="1:8" ht="17.25">
      <c r="A78" s="342"/>
      <c r="B78" s="257" t="s">
        <v>3702</v>
      </c>
      <c r="C78" s="365" t="s">
        <v>426</v>
      </c>
      <c r="D78" s="253">
        <v>1995</v>
      </c>
      <c r="E78" s="253">
        <v>1995</v>
      </c>
      <c r="F78" s="253"/>
      <c r="G78" s="432">
        <f t="shared" si="1"/>
        <v>0</v>
      </c>
      <c r="H78" s="311"/>
    </row>
    <row r="79" spans="1:8" ht="17.25">
      <c r="A79" s="342" t="s">
        <v>3072</v>
      </c>
      <c r="B79" s="257" t="s">
        <v>3444</v>
      </c>
      <c r="C79" s="365" t="s">
        <v>2047</v>
      </c>
      <c r="D79" s="253">
        <v>2065</v>
      </c>
      <c r="E79" s="253">
        <v>2065</v>
      </c>
      <c r="F79" s="253"/>
      <c r="G79" s="432">
        <f t="shared" si="1"/>
        <v>0</v>
      </c>
      <c r="H79" s="311"/>
    </row>
    <row r="80" spans="1:8" ht="17.25">
      <c r="A80" s="342" t="s">
        <v>3339</v>
      </c>
      <c r="B80" s="257" t="s">
        <v>3393</v>
      </c>
      <c r="C80" s="365" t="s">
        <v>2579</v>
      </c>
      <c r="D80" s="253">
        <v>1540</v>
      </c>
      <c r="E80" s="253">
        <v>1540</v>
      </c>
      <c r="F80" s="253"/>
      <c r="G80" s="432">
        <f t="shared" si="1"/>
        <v>0</v>
      </c>
      <c r="H80" s="311"/>
    </row>
    <row r="81" spans="1:8" ht="17.25">
      <c r="A81" s="342" t="s">
        <v>3072</v>
      </c>
      <c r="B81" s="257" t="s">
        <v>3448</v>
      </c>
      <c r="C81" s="365" t="s">
        <v>2581</v>
      </c>
      <c r="D81" s="253">
        <v>2730</v>
      </c>
      <c r="E81" s="253">
        <v>2730</v>
      </c>
      <c r="F81" s="253"/>
      <c r="G81" s="432">
        <f t="shared" si="1"/>
        <v>0</v>
      </c>
      <c r="H81" s="311"/>
    </row>
    <row r="82" spans="1:8" ht="17.25">
      <c r="A82" s="342" t="s">
        <v>3072</v>
      </c>
      <c r="B82" s="257" t="s">
        <v>3452</v>
      </c>
      <c r="C82" s="365" t="s">
        <v>2064</v>
      </c>
      <c r="D82" s="253">
        <v>2100</v>
      </c>
      <c r="E82" s="253">
        <v>2100</v>
      </c>
      <c r="F82" s="253"/>
      <c r="G82" s="432">
        <f t="shared" si="1"/>
        <v>0</v>
      </c>
      <c r="H82" s="311"/>
    </row>
    <row r="83" spans="1:8" ht="17.25">
      <c r="A83" s="342" t="s">
        <v>3072</v>
      </c>
      <c r="B83" s="257" t="s">
        <v>3452</v>
      </c>
      <c r="C83" s="365" t="s">
        <v>2583</v>
      </c>
      <c r="D83" s="253">
        <v>1960</v>
      </c>
      <c r="E83" s="253">
        <v>1960</v>
      </c>
      <c r="F83" s="253"/>
      <c r="G83" s="432">
        <f t="shared" si="1"/>
        <v>0</v>
      </c>
      <c r="H83" s="311"/>
    </row>
    <row r="84" spans="1:8" ht="17.25">
      <c r="A84" s="342" t="s">
        <v>3072</v>
      </c>
      <c r="B84" s="257" t="s">
        <v>3452</v>
      </c>
      <c r="C84" s="365" t="s">
        <v>2059</v>
      </c>
      <c r="D84" s="253">
        <v>1750</v>
      </c>
      <c r="E84" s="253">
        <v>1750</v>
      </c>
      <c r="F84" s="253"/>
      <c r="G84" s="432">
        <f t="shared" si="1"/>
        <v>0</v>
      </c>
      <c r="H84" s="311"/>
    </row>
    <row r="85" spans="1:8" ht="17.25">
      <c r="A85" s="342"/>
      <c r="B85" s="257" t="s">
        <v>3702</v>
      </c>
      <c r="C85" s="365" t="s">
        <v>2065</v>
      </c>
      <c r="D85" s="253">
        <v>2590</v>
      </c>
      <c r="E85" s="253">
        <v>2590</v>
      </c>
      <c r="F85" s="253"/>
      <c r="G85" s="432">
        <f t="shared" si="1"/>
        <v>0</v>
      </c>
      <c r="H85" s="311"/>
    </row>
    <row r="86" spans="1:8" ht="17.25">
      <c r="A86" s="342"/>
      <c r="B86" s="257" t="s">
        <v>3701</v>
      </c>
      <c r="C86" s="365" t="s">
        <v>404</v>
      </c>
      <c r="D86" s="253">
        <v>1505</v>
      </c>
      <c r="E86" s="253">
        <v>1505</v>
      </c>
      <c r="F86" s="253"/>
      <c r="G86" s="432">
        <f t="shared" si="1"/>
        <v>0</v>
      </c>
      <c r="H86" s="311"/>
    </row>
    <row r="87" spans="1:8" ht="17.25">
      <c r="A87" s="342"/>
      <c r="B87" s="257" t="s">
        <v>3460</v>
      </c>
      <c r="C87" s="365" t="s">
        <v>405</v>
      </c>
      <c r="D87" s="253">
        <v>1085</v>
      </c>
      <c r="E87" s="253">
        <v>1085</v>
      </c>
      <c r="F87" s="253"/>
      <c r="G87" s="432">
        <f t="shared" si="1"/>
        <v>0</v>
      </c>
      <c r="H87" s="311"/>
    </row>
    <row r="88" spans="1:8" ht="17.25">
      <c r="A88" s="342"/>
      <c r="B88" s="257" t="s">
        <v>3456</v>
      </c>
      <c r="C88" s="365" t="s">
        <v>2521</v>
      </c>
      <c r="D88" s="253">
        <v>1680</v>
      </c>
      <c r="E88" s="253">
        <v>1680</v>
      </c>
      <c r="F88" s="253"/>
      <c r="G88" s="432">
        <f t="shared" si="1"/>
        <v>0</v>
      </c>
      <c r="H88" s="311"/>
    </row>
    <row r="89" spans="1:8" ht="17.25">
      <c r="A89" s="342" t="s">
        <v>3072</v>
      </c>
      <c r="B89" s="257" t="s">
        <v>3449</v>
      </c>
      <c r="C89" s="365" t="s">
        <v>2525</v>
      </c>
      <c r="D89" s="253">
        <v>1540</v>
      </c>
      <c r="E89" s="253">
        <v>1540</v>
      </c>
      <c r="F89" s="253"/>
      <c r="G89" s="432">
        <f t="shared" si="1"/>
        <v>0</v>
      </c>
      <c r="H89" s="311"/>
    </row>
    <row r="90" spans="1:8" ht="17.25">
      <c r="A90" s="342"/>
      <c r="B90" s="257">
        <v>83</v>
      </c>
      <c r="C90" s="365" t="s">
        <v>2530</v>
      </c>
      <c r="D90" s="253">
        <v>1505</v>
      </c>
      <c r="E90" s="253">
        <v>1505</v>
      </c>
      <c r="F90" s="253"/>
      <c r="G90" s="432">
        <f t="shared" si="1"/>
        <v>0</v>
      </c>
      <c r="H90" s="311"/>
    </row>
    <row r="91" spans="1:8" ht="17.25">
      <c r="A91" s="342" t="s">
        <v>3339</v>
      </c>
      <c r="B91" s="257" t="s">
        <v>3389</v>
      </c>
      <c r="C91" s="365" t="s">
        <v>2539</v>
      </c>
      <c r="D91" s="253">
        <v>1540</v>
      </c>
      <c r="E91" s="253">
        <v>1540</v>
      </c>
      <c r="F91" s="253"/>
      <c r="G91" s="432">
        <f t="shared" si="1"/>
        <v>0</v>
      </c>
      <c r="H91" s="311"/>
    </row>
    <row r="92" spans="1:8" ht="17.25">
      <c r="A92" s="342"/>
      <c r="B92" s="257" t="s">
        <v>3461</v>
      </c>
      <c r="C92" s="365" t="s">
        <v>3234</v>
      </c>
      <c r="D92" s="253">
        <v>455</v>
      </c>
      <c r="E92" s="253">
        <v>455</v>
      </c>
      <c r="F92" s="253"/>
      <c r="G92" s="432">
        <f t="shared" si="1"/>
        <v>0</v>
      </c>
      <c r="H92" s="311"/>
    </row>
    <row r="93" spans="1:8" ht="17.25">
      <c r="A93" s="342"/>
      <c r="B93" s="257" t="s">
        <v>3464</v>
      </c>
      <c r="C93" s="365" t="s">
        <v>2545</v>
      </c>
      <c r="D93" s="253">
        <v>1330</v>
      </c>
      <c r="E93" s="253">
        <v>1330</v>
      </c>
      <c r="F93" s="253"/>
      <c r="G93" s="432">
        <f t="shared" si="1"/>
        <v>0</v>
      </c>
      <c r="H93" s="311"/>
    </row>
    <row r="94" spans="1:8" ht="17.25">
      <c r="A94" s="342" t="s">
        <v>3339</v>
      </c>
      <c r="B94" s="257" t="s">
        <v>3392</v>
      </c>
      <c r="C94" s="112" t="s">
        <v>2547</v>
      </c>
      <c r="D94" s="253">
        <v>1610</v>
      </c>
      <c r="E94" s="253">
        <v>1610</v>
      </c>
      <c r="F94" s="253"/>
      <c r="G94" s="432">
        <f t="shared" si="1"/>
        <v>0</v>
      </c>
      <c r="H94" s="311"/>
    </row>
    <row r="95" spans="1:8" ht="17.25">
      <c r="A95" s="342"/>
      <c r="B95" s="257" t="s">
        <v>3456</v>
      </c>
      <c r="C95" s="365" t="s">
        <v>2384</v>
      </c>
      <c r="D95" s="253">
        <v>1610</v>
      </c>
      <c r="E95" s="253">
        <v>1610</v>
      </c>
      <c r="F95" s="253"/>
      <c r="G95" s="432">
        <f t="shared" si="1"/>
        <v>0</v>
      </c>
      <c r="H95" s="311"/>
    </row>
    <row r="96" spans="1:8" ht="17.25">
      <c r="A96" s="342"/>
      <c r="B96" s="257" t="s">
        <v>3460</v>
      </c>
      <c r="C96" s="365" t="s">
        <v>776</v>
      </c>
      <c r="D96" s="253">
        <v>1085</v>
      </c>
      <c r="E96" s="253">
        <v>1085</v>
      </c>
      <c r="F96" s="253"/>
      <c r="G96" s="432">
        <f t="shared" si="1"/>
        <v>0</v>
      </c>
      <c r="H96" s="311"/>
    </row>
    <row r="97" spans="1:8" ht="17.25">
      <c r="A97" s="342"/>
      <c r="B97" s="257" t="s">
        <v>3460</v>
      </c>
      <c r="C97" s="365" t="s">
        <v>777</v>
      </c>
      <c r="D97" s="253">
        <v>1610</v>
      </c>
      <c r="E97" s="253">
        <v>1610</v>
      </c>
      <c r="F97" s="253"/>
      <c r="G97" s="432">
        <f t="shared" si="1"/>
        <v>0</v>
      </c>
      <c r="H97" s="311"/>
    </row>
    <row r="98" spans="1:8" ht="17.25">
      <c r="A98" s="342"/>
      <c r="B98" s="257" t="s">
        <v>3456</v>
      </c>
      <c r="C98" s="365" t="s">
        <v>3235</v>
      </c>
      <c r="D98" s="253">
        <v>1050</v>
      </c>
      <c r="E98" s="253">
        <v>1050</v>
      </c>
      <c r="F98" s="253"/>
      <c r="G98" s="432">
        <f t="shared" si="1"/>
        <v>0</v>
      </c>
      <c r="H98" s="311"/>
    </row>
    <row r="99" spans="1:8" ht="17.25">
      <c r="A99" s="342"/>
      <c r="B99" s="257" t="s">
        <v>3456</v>
      </c>
      <c r="C99" s="365" t="s">
        <v>3236</v>
      </c>
      <c r="D99" s="253">
        <v>1575</v>
      </c>
      <c r="E99" s="253">
        <v>1575</v>
      </c>
      <c r="F99" s="253"/>
      <c r="G99" s="432">
        <f t="shared" si="1"/>
        <v>0</v>
      </c>
      <c r="H99" s="311"/>
    </row>
    <row r="100" spans="1:8" ht="17.25">
      <c r="A100" s="342"/>
      <c r="B100" s="257" t="s">
        <v>3466</v>
      </c>
      <c r="C100" s="365" t="s">
        <v>2557</v>
      </c>
      <c r="D100" s="253">
        <v>1155</v>
      </c>
      <c r="E100" s="253">
        <v>1155</v>
      </c>
      <c r="F100" s="253"/>
      <c r="G100" s="432">
        <f t="shared" si="1"/>
        <v>0</v>
      </c>
      <c r="H100" s="311"/>
    </row>
    <row r="101" spans="1:8" ht="17.25">
      <c r="A101" s="342"/>
      <c r="B101" s="257" t="s">
        <v>3456</v>
      </c>
      <c r="C101" s="112" t="s">
        <v>2561</v>
      </c>
      <c r="D101" s="253">
        <v>1470</v>
      </c>
      <c r="E101" s="253">
        <v>1470</v>
      </c>
      <c r="F101" s="253"/>
      <c r="G101" s="432">
        <f t="shared" si="1"/>
        <v>0</v>
      </c>
      <c r="H101" s="311"/>
    </row>
    <row r="102" spans="1:8" ht="17.25">
      <c r="A102" s="342" t="s">
        <v>3072</v>
      </c>
      <c r="B102" s="257" t="s">
        <v>3454</v>
      </c>
      <c r="C102" s="365" t="s">
        <v>418</v>
      </c>
      <c r="D102" s="253">
        <v>1225</v>
      </c>
      <c r="E102" s="253">
        <v>1225</v>
      </c>
      <c r="F102" s="253"/>
      <c r="G102" s="432">
        <f t="shared" si="1"/>
        <v>0</v>
      </c>
      <c r="H102" s="311"/>
    </row>
    <row r="103" spans="1:8" ht="17.25">
      <c r="A103" s="342" t="s">
        <v>3131</v>
      </c>
      <c r="B103" s="257" t="s">
        <v>3456</v>
      </c>
      <c r="C103" s="365" t="s">
        <v>2567</v>
      </c>
      <c r="D103" s="253">
        <v>1505</v>
      </c>
      <c r="E103" s="253">
        <v>1505</v>
      </c>
      <c r="F103" s="253"/>
      <c r="G103" s="432">
        <f t="shared" si="1"/>
        <v>0</v>
      </c>
      <c r="H103" s="311"/>
    </row>
    <row r="104" spans="1:8" ht="17.25">
      <c r="A104" s="342" t="s">
        <v>3131</v>
      </c>
      <c r="B104" s="257" t="s">
        <v>3456</v>
      </c>
      <c r="C104" s="365" t="s">
        <v>420</v>
      </c>
      <c r="D104" s="253">
        <v>1155</v>
      </c>
      <c r="E104" s="253">
        <v>1155</v>
      </c>
      <c r="F104" s="253"/>
      <c r="G104" s="432">
        <f t="shared" si="1"/>
        <v>0</v>
      </c>
      <c r="H104" s="311"/>
    </row>
    <row r="105" spans="1:8" ht="17.25">
      <c r="A105" s="342" t="s">
        <v>3131</v>
      </c>
      <c r="B105" s="257" t="s">
        <v>3456</v>
      </c>
      <c r="C105" s="365" t="s">
        <v>3237</v>
      </c>
      <c r="D105" s="253">
        <v>1330</v>
      </c>
      <c r="E105" s="253">
        <v>1330</v>
      </c>
      <c r="F105" s="253"/>
      <c r="G105" s="432">
        <f t="shared" si="1"/>
        <v>0</v>
      </c>
      <c r="H105" s="311"/>
    </row>
    <row r="106" spans="1:8" ht="17.25">
      <c r="A106" s="342"/>
      <c r="B106" s="257" t="s">
        <v>3456</v>
      </c>
      <c r="C106" s="365" t="s">
        <v>2571</v>
      </c>
      <c r="D106" s="253">
        <v>1435</v>
      </c>
      <c r="E106" s="253">
        <v>1435</v>
      </c>
      <c r="F106" s="253"/>
      <c r="G106" s="432">
        <f t="shared" si="1"/>
        <v>0</v>
      </c>
      <c r="H106" s="311"/>
    </row>
    <row r="107" spans="1:8" ht="17.25">
      <c r="A107" s="342" t="s">
        <v>3072</v>
      </c>
      <c r="B107" s="257" t="s">
        <v>3454</v>
      </c>
      <c r="C107" s="365" t="s">
        <v>1670</v>
      </c>
      <c r="D107" s="253">
        <v>1295</v>
      </c>
      <c r="E107" s="253">
        <v>1295</v>
      </c>
      <c r="F107" s="253"/>
      <c r="G107" s="432">
        <f t="shared" si="1"/>
        <v>0</v>
      </c>
      <c r="H107" s="311"/>
    </row>
    <row r="108" spans="1:8" ht="17.25">
      <c r="A108" s="342"/>
      <c r="B108" s="257" t="s">
        <v>3458</v>
      </c>
      <c r="C108" s="365" t="s">
        <v>1287</v>
      </c>
      <c r="D108" s="253">
        <v>840</v>
      </c>
      <c r="E108" s="253">
        <v>840</v>
      </c>
      <c r="F108" s="253"/>
      <c r="G108" s="432">
        <f t="shared" si="1"/>
        <v>0</v>
      </c>
      <c r="H108" s="311"/>
    </row>
    <row r="109" spans="1:8" ht="17.25">
      <c r="A109" s="342" t="s">
        <v>3339</v>
      </c>
      <c r="B109" s="257" t="s">
        <v>3393</v>
      </c>
      <c r="C109" s="365" t="s">
        <v>2580</v>
      </c>
      <c r="D109" s="253">
        <v>1505</v>
      </c>
      <c r="E109" s="253">
        <v>1505</v>
      </c>
      <c r="F109" s="253"/>
      <c r="G109" s="432">
        <f t="shared" si="1"/>
        <v>0</v>
      </c>
      <c r="H109" s="311"/>
    </row>
    <row r="110" spans="1:8" ht="17.25">
      <c r="A110" s="342"/>
      <c r="B110" s="257" t="s">
        <v>3458</v>
      </c>
      <c r="C110" s="365" t="s">
        <v>1286</v>
      </c>
      <c r="D110" s="253">
        <v>700</v>
      </c>
      <c r="E110" s="253">
        <v>700</v>
      </c>
      <c r="F110" s="253"/>
      <c r="G110" s="432">
        <f t="shared" si="1"/>
        <v>0</v>
      </c>
      <c r="H110" s="311"/>
    </row>
    <row r="111" spans="1:8" ht="17.25">
      <c r="A111" s="342"/>
      <c r="B111" s="257" t="s">
        <v>3459</v>
      </c>
      <c r="C111" s="365" t="s">
        <v>2582</v>
      </c>
      <c r="D111" s="253">
        <v>665</v>
      </c>
      <c r="E111" s="253">
        <v>665</v>
      </c>
      <c r="F111" s="253"/>
      <c r="G111" s="432">
        <f t="shared" si="1"/>
        <v>0</v>
      </c>
      <c r="H111" s="311"/>
    </row>
    <row r="112" spans="1:8" ht="17.25">
      <c r="A112" s="342"/>
      <c r="B112" s="257">
        <v>105</v>
      </c>
      <c r="C112" s="365" t="s">
        <v>3225</v>
      </c>
      <c r="D112" s="253">
        <v>280</v>
      </c>
      <c r="E112" s="253"/>
      <c r="F112" s="253"/>
      <c r="G112" s="432">
        <f t="shared" si="1"/>
        <v>280</v>
      </c>
      <c r="H112" s="311"/>
    </row>
    <row r="113" spans="1:8" ht="17.25">
      <c r="A113" s="342"/>
      <c r="B113" s="257" t="s">
        <v>3465</v>
      </c>
      <c r="C113" s="365" t="s">
        <v>272</v>
      </c>
      <c r="D113" s="253">
        <v>1400</v>
      </c>
      <c r="E113" s="253">
        <v>1400</v>
      </c>
      <c r="F113" s="253"/>
      <c r="G113" s="432">
        <f t="shared" si="1"/>
        <v>0</v>
      </c>
      <c r="H113" s="311"/>
    </row>
    <row r="114" spans="1:8" ht="17.25">
      <c r="A114" s="342" t="s">
        <v>3339</v>
      </c>
      <c r="B114" s="257" t="s">
        <v>3393</v>
      </c>
      <c r="C114" s="365" t="s">
        <v>1584</v>
      </c>
      <c r="D114" s="253">
        <v>665</v>
      </c>
      <c r="E114" s="253">
        <v>665</v>
      </c>
      <c r="F114" s="253"/>
      <c r="G114" s="432">
        <f t="shared" si="1"/>
        <v>0</v>
      </c>
      <c r="H114" s="311"/>
    </row>
    <row r="115" spans="1:8" ht="17.25">
      <c r="A115" s="342"/>
      <c r="B115" s="257" t="s">
        <v>3460</v>
      </c>
      <c r="C115" s="365" t="s">
        <v>1585</v>
      </c>
      <c r="D115" s="253">
        <v>910</v>
      </c>
      <c r="E115" s="253">
        <v>910</v>
      </c>
      <c r="F115" s="253"/>
      <c r="G115" s="432">
        <f t="shared" si="1"/>
        <v>0</v>
      </c>
      <c r="H115" s="311"/>
    </row>
    <row r="116" spans="1:8" ht="17.25">
      <c r="A116" s="342"/>
      <c r="B116" s="257"/>
      <c r="C116" s="365"/>
      <c r="D116" s="253"/>
      <c r="E116" s="253"/>
      <c r="F116" s="253"/>
      <c r="G116" s="252"/>
      <c r="H116" s="311"/>
    </row>
    <row r="117" spans="1:12" ht="17.25">
      <c r="A117" s="342"/>
      <c r="B117" s="257"/>
      <c r="C117" s="365"/>
      <c r="D117" s="295"/>
      <c r="E117" s="251"/>
      <c r="F117" s="251"/>
      <c r="G117" s="296"/>
      <c r="H117" s="311"/>
      <c r="K117" s="300"/>
      <c r="L117" s="299"/>
    </row>
    <row r="118" spans="1:12" ht="18" thickBot="1">
      <c r="A118" s="268"/>
      <c r="B118" s="304"/>
      <c r="C118" s="292"/>
      <c r="D118" s="331">
        <f>SUM(D8:D117)</f>
        <v>231350</v>
      </c>
      <c r="E118" s="331">
        <f>SUM(E7:E117)</f>
        <v>231070</v>
      </c>
      <c r="F118" s="331">
        <f>SUM(F7:F117)</f>
        <v>0</v>
      </c>
      <c r="G118" s="322">
        <f>D118-E118-F118</f>
        <v>280</v>
      </c>
      <c r="H118" s="254"/>
      <c r="K118" s="300"/>
      <c r="L118" s="299"/>
    </row>
    <row r="119" spans="4:12" ht="18" thickTop="1">
      <c r="D119" s="298"/>
      <c r="F119" s="339"/>
      <c r="G119" s="414"/>
      <c r="J119" s="316"/>
      <c r="K119" s="300"/>
      <c r="L119" s="299"/>
    </row>
    <row r="120" spans="4:10" ht="17.25">
      <c r="D120" s="298"/>
      <c r="E120" s="293"/>
      <c r="F120" s="325"/>
      <c r="G120" s="293"/>
      <c r="J120" s="316"/>
    </row>
    <row r="121" spans="4:13" ht="17.25">
      <c r="D121" s="298"/>
      <c r="E121" s="293"/>
      <c r="G121" s="293"/>
      <c r="J121" s="293"/>
      <c r="M121" s="293"/>
    </row>
    <row r="122" spans="3:13" ht="17.25">
      <c r="C122" s="325"/>
      <c r="E122" s="293"/>
      <c r="G122" s="325"/>
      <c r="M122" s="293"/>
    </row>
    <row r="123" spans="3:15" ht="17.25">
      <c r="C123" s="325"/>
      <c r="E123" s="325"/>
      <c r="G123" s="325"/>
      <c r="M123" s="325"/>
      <c r="O123" s="325"/>
    </row>
    <row r="124" spans="5:15" ht="17.25">
      <c r="E124" s="300"/>
      <c r="F124" s="293"/>
      <c r="G124" s="325"/>
      <c r="M124" s="293"/>
      <c r="N124" s="293"/>
      <c r="O124" s="325"/>
    </row>
    <row r="125" spans="2:15" ht="17.25">
      <c r="B125" s="299"/>
      <c r="C125" s="307"/>
      <c r="D125" s="332"/>
      <c r="E125" s="333"/>
      <c r="G125" s="334"/>
      <c r="O125" s="334"/>
    </row>
    <row r="126" spans="2:5" ht="17.25">
      <c r="B126" s="299"/>
      <c r="C126" s="299"/>
      <c r="D126" s="301"/>
      <c r="E126" s="300"/>
    </row>
    <row r="127" spans="2:15" ht="17.25">
      <c r="B127" s="299"/>
      <c r="C127" s="299"/>
      <c r="D127" s="301"/>
      <c r="E127" s="300"/>
      <c r="G127" s="293"/>
      <c r="O127" s="293"/>
    </row>
    <row r="128" spans="2:7" ht="17.25">
      <c r="B128" s="299"/>
      <c r="C128" s="299"/>
      <c r="D128" s="301"/>
      <c r="E128" s="300"/>
      <c r="G128" s="293"/>
    </row>
    <row r="129" spans="2:5" ht="17.25">
      <c r="B129" s="299"/>
      <c r="C129" s="299"/>
      <c r="D129" s="335"/>
      <c r="E129" s="307"/>
    </row>
    <row r="130" spans="2:5" ht="17.25">
      <c r="B130" s="299"/>
      <c r="C130" s="299"/>
      <c r="D130" s="299"/>
      <c r="E130" s="300"/>
    </row>
    <row r="131" spans="2:5" ht="17.25">
      <c r="B131" s="299"/>
      <c r="C131" s="299"/>
      <c r="D131" s="299"/>
      <c r="E131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25">
      <selection activeCell="E40" sqref="E40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7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3181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869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2857</v>
      </c>
      <c r="B7" s="250" t="s">
        <v>2865</v>
      </c>
      <c r="C7" s="112" t="s">
        <v>3260</v>
      </c>
      <c r="D7" s="253"/>
      <c r="E7" s="253"/>
      <c r="F7" s="253"/>
      <c r="G7" s="432"/>
      <c r="H7" s="234" t="s">
        <v>625</v>
      </c>
    </row>
    <row r="8" spans="1:8" ht="17.25">
      <c r="A8" s="342"/>
      <c r="B8" s="250" t="s">
        <v>3705</v>
      </c>
      <c r="C8" s="112" t="s">
        <v>1633</v>
      </c>
      <c r="D8" s="253">
        <v>3500</v>
      </c>
      <c r="E8" s="253">
        <v>3500</v>
      </c>
      <c r="F8" s="253"/>
      <c r="G8" s="432">
        <f>D8-E8</f>
        <v>0</v>
      </c>
      <c r="H8" s="234"/>
    </row>
    <row r="9" spans="1:8" ht="17.25">
      <c r="A9" s="342"/>
      <c r="B9" s="257" t="s">
        <v>3708</v>
      </c>
      <c r="C9" s="112" t="s">
        <v>2052</v>
      </c>
      <c r="D9" s="253">
        <v>3500</v>
      </c>
      <c r="E9" s="253">
        <v>3500</v>
      </c>
      <c r="F9" s="253"/>
      <c r="G9" s="432">
        <f aca="true" t="shared" si="0" ref="G9:G45">D9-E9</f>
        <v>0</v>
      </c>
      <c r="H9" s="254"/>
    </row>
    <row r="10" spans="1:8" ht="17.25">
      <c r="A10" s="342"/>
      <c r="B10" s="250" t="s">
        <v>3713</v>
      </c>
      <c r="C10" s="112" t="s">
        <v>769</v>
      </c>
      <c r="D10" s="253">
        <v>3500</v>
      </c>
      <c r="E10" s="253">
        <v>3500</v>
      </c>
      <c r="F10" s="253"/>
      <c r="G10" s="432">
        <f t="shared" si="0"/>
        <v>0</v>
      </c>
      <c r="H10" s="254"/>
    </row>
    <row r="11" spans="1:8" ht="17.25">
      <c r="A11" s="342"/>
      <c r="B11" s="257" t="s">
        <v>3712</v>
      </c>
      <c r="C11" s="112" t="s">
        <v>3261</v>
      </c>
      <c r="D11" s="253">
        <v>3500</v>
      </c>
      <c r="E11" s="253">
        <v>3500</v>
      </c>
      <c r="F11" s="253"/>
      <c r="G11" s="432">
        <f t="shared" si="0"/>
        <v>0</v>
      </c>
      <c r="H11" s="254"/>
    </row>
    <row r="12" spans="1:8" ht="17.25">
      <c r="A12" s="342" t="s">
        <v>3592</v>
      </c>
      <c r="B12" s="250" t="s">
        <v>3622</v>
      </c>
      <c r="C12" s="112" t="s">
        <v>2032</v>
      </c>
      <c r="D12" s="253">
        <v>3500</v>
      </c>
      <c r="E12" s="253">
        <v>3500</v>
      </c>
      <c r="F12" s="253"/>
      <c r="G12" s="432">
        <f t="shared" si="0"/>
        <v>0</v>
      </c>
      <c r="H12" s="254"/>
    </row>
    <row r="13" spans="1:8" ht="17.25">
      <c r="A13" s="342"/>
      <c r="B13" s="257" t="s">
        <v>3713</v>
      </c>
      <c r="C13" s="112" t="s">
        <v>3262</v>
      </c>
      <c r="D13" s="253">
        <v>3500</v>
      </c>
      <c r="E13" s="253">
        <v>3500</v>
      </c>
      <c r="F13" s="253"/>
      <c r="G13" s="432">
        <f t="shared" si="0"/>
        <v>0</v>
      </c>
      <c r="H13" s="254"/>
    </row>
    <row r="14" spans="1:8" ht="17.25">
      <c r="A14" s="342"/>
      <c r="B14" s="250" t="s">
        <v>3712</v>
      </c>
      <c r="C14" s="112" t="s">
        <v>765</v>
      </c>
      <c r="D14" s="253">
        <v>3500</v>
      </c>
      <c r="E14" s="253">
        <v>3500</v>
      </c>
      <c r="F14" s="253"/>
      <c r="G14" s="432">
        <f t="shared" si="0"/>
        <v>0</v>
      </c>
      <c r="H14" s="254"/>
    </row>
    <row r="15" spans="1:8" ht="17.25">
      <c r="A15" s="342"/>
      <c r="B15" s="257" t="s">
        <v>3706</v>
      </c>
      <c r="C15" s="112" t="s">
        <v>2552</v>
      </c>
      <c r="D15" s="253">
        <v>3500</v>
      </c>
      <c r="E15" s="253">
        <v>3500</v>
      </c>
      <c r="F15" s="253"/>
      <c r="G15" s="432">
        <f t="shared" si="0"/>
        <v>0</v>
      </c>
      <c r="H15" s="254"/>
    </row>
    <row r="16" spans="1:8" ht="17.25">
      <c r="A16" s="342"/>
      <c r="B16" s="250" t="s">
        <v>3710</v>
      </c>
      <c r="C16" s="112" t="s">
        <v>2566</v>
      </c>
      <c r="D16" s="253">
        <v>3500</v>
      </c>
      <c r="E16" s="253">
        <v>3500</v>
      </c>
      <c r="F16" s="253"/>
      <c r="G16" s="432">
        <f t="shared" si="0"/>
        <v>0</v>
      </c>
      <c r="H16" s="254"/>
    </row>
    <row r="17" spans="1:8" ht="17.25">
      <c r="A17" s="342"/>
      <c r="B17" s="257" t="s">
        <v>3713</v>
      </c>
      <c r="C17" s="112" t="s">
        <v>2519</v>
      </c>
      <c r="D17" s="253">
        <v>3500</v>
      </c>
      <c r="E17" s="253">
        <v>3500</v>
      </c>
      <c r="F17" s="253"/>
      <c r="G17" s="432">
        <f t="shared" si="0"/>
        <v>0</v>
      </c>
      <c r="H17" s="254"/>
    </row>
    <row r="18" spans="1:8" ht="17.25">
      <c r="A18" s="342"/>
      <c r="B18" s="250" t="s">
        <v>3712</v>
      </c>
      <c r="C18" s="112" t="s">
        <v>3263</v>
      </c>
      <c r="D18" s="253">
        <v>3500</v>
      </c>
      <c r="E18" s="253">
        <v>3500</v>
      </c>
      <c r="F18" s="253"/>
      <c r="G18" s="432">
        <f t="shared" si="0"/>
        <v>0</v>
      </c>
      <c r="H18" s="254"/>
    </row>
    <row r="19" spans="1:8" ht="17.25">
      <c r="A19" s="342"/>
      <c r="B19" s="250" t="s">
        <v>3706</v>
      </c>
      <c r="C19" s="112" t="s">
        <v>2043</v>
      </c>
      <c r="D19" s="253">
        <v>3500</v>
      </c>
      <c r="E19" s="253">
        <v>3500</v>
      </c>
      <c r="F19" s="253"/>
      <c r="G19" s="432">
        <f t="shared" si="0"/>
        <v>0</v>
      </c>
      <c r="H19" s="254"/>
    </row>
    <row r="20" spans="1:8" ht="17.25">
      <c r="A20" s="342"/>
      <c r="B20" s="250" t="s">
        <v>3705</v>
      </c>
      <c r="C20" s="112" t="s">
        <v>2540</v>
      </c>
      <c r="D20" s="253">
        <v>3500</v>
      </c>
      <c r="E20" s="253">
        <v>3500</v>
      </c>
      <c r="F20" s="253"/>
      <c r="G20" s="432">
        <f t="shared" si="0"/>
        <v>0</v>
      </c>
      <c r="H20" s="254"/>
    </row>
    <row r="21" spans="1:8" ht="17.25">
      <c r="A21" s="342"/>
      <c r="B21" s="257" t="s">
        <v>3766</v>
      </c>
      <c r="C21" s="112" t="s">
        <v>3258</v>
      </c>
      <c r="D21" s="253">
        <v>3500</v>
      </c>
      <c r="E21" s="253">
        <v>3500</v>
      </c>
      <c r="F21" s="253"/>
      <c r="G21" s="432">
        <f t="shared" si="0"/>
        <v>0</v>
      </c>
      <c r="H21" s="254"/>
    </row>
    <row r="22" spans="1:8" ht="17.25">
      <c r="A22" s="342"/>
      <c r="B22" s="250" t="s">
        <v>3712</v>
      </c>
      <c r="C22" s="112" t="s">
        <v>767</v>
      </c>
      <c r="D22" s="253">
        <v>3500</v>
      </c>
      <c r="E22" s="253">
        <v>3500</v>
      </c>
      <c r="F22" s="253"/>
      <c r="G22" s="432">
        <f t="shared" si="0"/>
        <v>0</v>
      </c>
      <c r="H22" s="254"/>
    </row>
    <row r="23" spans="1:8" ht="17.25">
      <c r="A23" s="342"/>
      <c r="B23" s="257" t="s">
        <v>3713</v>
      </c>
      <c r="C23" s="112" t="s">
        <v>1707</v>
      </c>
      <c r="D23" s="253">
        <v>3500</v>
      </c>
      <c r="E23" s="253">
        <v>3500</v>
      </c>
      <c r="F23" s="253"/>
      <c r="G23" s="432">
        <f t="shared" si="0"/>
        <v>0</v>
      </c>
      <c r="H23" s="254"/>
    </row>
    <row r="24" spans="1:8" ht="17.25">
      <c r="A24" s="342"/>
      <c r="B24" s="250" t="s">
        <v>3709</v>
      </c>
      <c r="C24" s="112" t="s">
        <v>3264</v>
      </c>
      <c r="D24" s="253">
        <v>3500</v>
      </c>
      <c r="E24" s="253">
        <v>3500</v>
      </c>
      <c r="F24" s="253"/>
      <c r="G24" s="432">
        <f t="shared" si="0"/>
        <v>0</v>
      </c>
      <c r="H24" s="254"/>
    </row>
    <row r="25" spans="1:15" s="298" customFormat="1" ht="17.25">
      <c r="A25" s="342"/>
      <c r="B25" s="257" t="s">
        <v>3712</v>
      </c>
      <c r="C25" s="112" t="s">
        <v>2534</v>
      </c>
      <c r="D25" s="253">
        <v>3500</v>
      </c>
      <c r="E25" s="253">
        <v>3500</v>
      </c>
      <c r="F25" s="253"/>
      <c r="G25" s="432">
        <f t="shared" si="0"/>
        <v>0</v>
      </c>
      <c r="H25" s="254"/>
      <c r="J25" s="238"/>
      <c r="K25" s="293"/>
      <c r="L25" s="238"/>
      <c r="M25" s="238"/>
      <c r="N25" s="238"/>
      <c r="O25" s="238"/>
    </row>
    <row r="26" spans="1:15" s="298" customFormat="1" ht="17.25">
      <c r="A26" s="342"/>
      <c r="B26" s="250" t="s">
        <v>3705</v>
      </c>
      <c r="C26" s="112" t="s">
        <v>2533</v>
      </c>
      <c r="D26" s="253">
        <v>3500</v>
      </c>
      <c r="E26" s="253">
        <v>3500</v>
      </c>
      <c r="F26" s="253"/>
      <c r="G26" s="432">
        <f t="shared" si="0"/>
        <v>0</v>
      </c>
      <c r="H26" s="254"/>
      <c r="J26" s="238"/>
      <c r="K26" s="293"/>
      <c r="L26" s="238"/>
      <c r="M26" s="238"/>
      <c r="N26" s="238"/>
      <c r="O26" s="238"/>
    </row>
    <row r="27" spans="1:15" s="298" customFormat="1" ht="17.25">
      <c r="A27" s="342"/>
      <c r="B27" s="257" t="s">
        <v>3714</v>
      </c>
      <c r="C27" s="112" t="s">
        <v>2009</v>
      </c>
      <c r="D27" s="253">
        <v>3500</v>
      </c>
      <c r="E27" s="253">
        <v>3500</v>
      </c>
      <c r="F27" s="253"/>
      <c r="G27" s="432">
        <f t="shared" si="0"/>
        <v>0</v>
      </c>
      <c r="H27" s="254"/>
      <c r="J27" s="238"/>
      <c r="K27" s="293"/>
      <c r="L27" s="238"/>
      <c r="M27" s="238"/>
      <c r="N27" s="238"/>
      <c r="O27" s="238"/>
    </row>
    <row r="28" spans="1:15" s="298" customFormat="1" ht="17.25">
      <c r="A28" s="342"/>
      <c r="B28" s="250" t="s">
        <v>3780</v>
      </c>
      <c r="C28" s="365" t="s">
        <v>2012</v>
      </c>
      <c r="D28" s="253">
        <v>3500</v>
      </c>
      <c r="E28" s="253">
        <v>3500</v>
      </c>
      <c r="F28" s="253"/>
      <c r="G28" s="432">
        <f t="shared" si="0"/>
        <v>0</v>
      </c>
      <c r="H28" s="311"/>
      <c r="J28" s="238"/>
      <c r="K28" s="293"/>
      <c r="L28" s="238"/>
      <c r="M28" s="238"/>
      <c r="N28" s="238"/>
      <c r="O28" s="238"/>
    </row>
    <row r="29" spans="1:15" s="298" customFormat="1" ht="17.25">
      <c r="A29" s="342"/>
      <c r="B29" s="257" t="s">
        <v>3706</v>
      </c>
      <c r="C29" s="365" t="s">
        <v>3256</v>
      </c>
      <c r="D29" s="253">
        <v>3500</v>
      </c>
      <c r="E29" s="253">
        <v>3500</v>
      </c>
      <c r="F29" s="253"/>
      <c r="G29" s="432">
        <f t="shared" si="0"/>
        <v>0</v>
      </c>
      <c r="H29" s="311"/>
      <c r="J29" s="238"/>
      <c r="K29" s="293"/>
      <c r="L29" s="238"/>
      <c r="M29" s="238"/>
      <c r="N29" s="238"/>
      <c r="O29" s="238"/>
    </row>
    <row r="30" spans="1:15" s="298" customFormat="1" ht="17.25">
      <c r="A30" s="342"/>
      <c r="B30" s="257" t="s">
        <v>3707</v>
      </c>
      <c r="C30" s="365" t="s">
        <v>2044</v>
      </c>
      <c r="D30" s="253">
        <v>3500</v>
      </c>
      <c r="E30" s="253">
        <v>3500</v>
      </c>
      <c r="F30" s="253"/>
      <c r="G30" s="432">
        <f t="shared" si="0"/>
        <v>0</v>
      </c>
      <c r="H30" s="311"/>
      <c r="J30" s="238"/>
      <c r="K30" s="293"/>
      <c r="L30" s="238"/>
      <c r="M30" s="238"/>
      <c r="N30" s="238"/>
      <c r="O30" s="238"/>
    </row>
    <row r="31" spans="1:15" s="298" customFormat="1" ht="17.25">
      <c r="A31" s="342"/>
      <c r="B31" s="257" t="s">
        <v>3707</v>
      </c>
      <c r="C31" s="365" t="s">
        <v>3265</v>
      </c>
      <c r="D31" s="253">
        <v>3500</v>
      </c>
      <c r="E31" s="253">
        <v>3500</v>
      </c>
      <c r="F31" s="253"/>
      <c r="G31" s="432">
        <f t="shared" si="0"/>
        <v>0</v>
      </c>
      <c r="H31" s="311"/>
      <c r="J31" s="238"/>
      <c r="K31" s="293"/>
      <c r="L31" s="238"/>
      <c r="M31" s="238"/>
      <c r="N31" s="238"/>
      <c r="O31" s="238"/>
    </row>
    <row r="32" spans="1:15" s="298" customFormat="1" ht="17.25">
      <c r="A32" s="342"/>
      <c r="B32" s="257" t="s">
        <v>3713</v>
      </c>
      <c r="C32" s="365" t="s">
        <v>2017</v>
      </c>
      <c r="D32" s="253">
        <v>3500</v>
      </c>
      <c r="E32" s="253">
        <v>3500</v>
      </c>
      <c r="F32" s="253"/>
      <c r="G32" s="432">
        <f t="shared" si="0"/>
        <v>0</v>
      </c>
      <c r="H32" s="311"/>
      <c r="J32" s="238"/>
      <c r="K32" s="293"/>
      <c r="L32" s="238"/>
      <c r="M32" s="238"/>
      <c r="N32" s="238"/>
      <c r="O32" s="238"/>
    </row>
    <row r="33" spans="1:15" s="298" customFormat="1" ht="17.25">
      <c r="A33" s="342"/>
      <c r="B33" s="257" t="s">
        <v>3713</v>
      </c>
      <c r="C33" s="365" t="s">
        <v>3266</v>
      </c>
      <c r="D33" s="253">
        <v>3500</v>
      </c>
      <c r="E33" s="253">
        <v>3500</v>
      </c>
      <c r="F33" s="253"/>
      <c r="G33" s="432">
        <f t="shared" si="0"/>
        <v>0</v>
      </c>
      <c r="H33" s="311"/>
      <c r="J33" s="238"/>
      <c r="K33" s="293"/>
      <c r="L33" s="238"/>
      <c r="M33" s="238"/>
      <c r="N33" s="238"/>
      <c r="O33" s="238"/>
    </row>
    <row r="34" spans="1:15" s="298" customFormat="1" ht="17.25">
      <c r="A34" s="342"/>
      <c r="B34" s="250" t="s">
        <v>3712</v>
      </c>
      <c r="C34" s="365" t="s">
        <v>2058</v>
      </c>
      <c r="D34" s="253">
        <v>3500</v>
      </c>
      <c r="E34" s="253">
        <v>3500</v>
      </c>
      <c r="F34" s="253"/>
      <c r="G34" s="432">
        <f t="shared" si="0"/>
        <v>0</v>
      </c>
      <c r="H34" s="311"/>
      <c r="J34" s="238"/>
      <c r="K34" s="293"/>
      <c r="L34" s="238"/>
      <c r="M34" s="238"/>
      <c r="N34" s="238"/>
      <c r="O34" s="238"/>
    </row>
    <row r="35" spans="1:15" s="298" customFormat="1" ht="17.25">
      <c r="A35" s="342"/>
      <c r="B35" s="257" t="s">
        <v>3711</v>
      </c>
      <c r="C35" s="365" t="s">
        <v>2042</v>
      </c>
      <c r="D35" s="253">
        <v>3500</v>
      </c>
      <c r="E35" s="253">
        <v>3500</v>
      </c>
      <c r="F35" s="253"/>
      <c r="G35" s="432">
        <f t="shared" si="0"/>
        <v>0</v>
      </c>
      <c r="H35" s="311"/>
      <c r="J35" s="238"/>
      <c r="K35" s="293"/>
      <c r="L35" s="238"/>
      <c r="M35" s="238"/>
      <c r="N35" s="238"/>
      <c r="O35" s="238"/>
    </row>
    <row r="36" spans="1:15" s="298" customFormat="1" ht="17.25">
      <c r="A36" s="342"/>
      <c r="B36" s="250" t="s">
        <v>3713</v>
      </c>
      <c r="C36" s="365" t="s">
        <v>2026</v>
      </c>
      <c r="D36" s="253">
        <v>3500</v>
      </c>
      <c r="E36" s="253">
        <v>3500</v>
      </c>
      <c r="F36" s="253"/>
      <c r="G36" s="432">
        <f t="shared" si="0"/>
        <v>0</v>
      </c>
      <c r="H36" s="311"/>
      <c r="J36" s="238"/>
      <c r="K36" s="293"/>
      <c r="L36" s="238"/>
      <c r="M36" s="238"/>
      <c r="N36" s="238"/>
      <c r="O36" s="238"/>
    </row>
    <row r="37" spans="1:15" s="298" customFormat="1" ht="17.25">
      <c r="A37" s="342"/>
      <c r="B37" s="257">
        <v>30</v>
      </c>
      <c r="C37" s="365" t="s">
        <v>2574</v>
      </c>
      <c r="D37" s="253">
        <v>3500</v>
      </c>
      <c r="E37" s="253">
        <v>3500</v>
      </c>
      <c r="F37" s="253"/>
      <c r="G37" s="432">
        <f t="shared" si="0"/>
        <v>0</v>
      </c>
      <c r="H37" s="311"/>
      <c r="J37" s="238"/>
      <c r="K37" s="293"/>
      <c r="L37" s="238"/>
      <c r="M37" s="238"/>
      <c r="N37" s="238"/>
      <c r="O37" s="238"/>
    </row>
    <row r="38" spans="1:15" s="298" customFormat="1" ht="17.25">
      <c r="A38" s="342"/>
      <c r="B38" s="250" t="s">
        <v>3713</v>
      </c>
      <c r="C38" s="365" t="s">
        <v>3228</v>
      </c>
      <c r="D38" s="253">
        <v>3500</v>
      </c>
      <c r="E38" s="253">
        <v>3500</v>
      </c>
      <c r="F38" s="253"/>
      <c r="G38" s="432">
        <f t="shared" si="0"/>
        <v>0</v>
      </c>
      <c r="H38" s="311"/>
      <c r="J38" s="238"/>
      <c r="K38" s="293"/>
      <c r="L38" s="238"/>
      <c r="M38" s="238"/>
      <c r="N38" s="238"/>
      <c r="O38" s="238"/>
    </row>
    <row r="39" spans="1:15" s="298" customFormat="1" ht="17.25">
      <c r="A39" s="342"/>
      <c r="B39" s="257">
        <v>32</v>
      </c>
      <c r="C39" s="365" t="s">
        <v>2544</v>
      </c>
      <c r="D39" s="253">
        <v>3500</v>
      </c>
      <c r="E39" s="253">
        <v>3500</v>
      </c>
      <c r="F39" s="253"/>
      <c r="G39" s="432">
        <f t="shared" si="0"/>
        <v>0</v>
      </c>
      <c r="H39" s="311"/>
      <c r="J39" s="238"/>
      <c r="K39" s="293"/>
      <c r="L39" s="238"/>
      <c r="M39" s="238"/>
      <c r="N39" s="238"/>
      <c r="O39" s="238"/>
    </row>
    <row r="40" spans="1:15" s="298" customFormat="1" ht="17.25">
      <c r="A40" s="342"/>
      <c r="B40" s="250" t="s">
        <v>3708</v>
      </c>
      <c r="C40" s="365" t="s">
        <v>273</v>
      </c>
      <c r="D40" s="253">
        <v>3500</v>
      </c>
      <c r="E40" s="253">
        <v>3500</v>
      </c>
      <c r="F40" s="253"/>
      <c r="G40" s="432">
        <f t="shared" si="0"/>
        <v>0</v>
      </c>
      <c r="H40" s="311"/>
      <c r="J40" s="238"/>
      <c r="K40" s="293"/>
      <c r="L40" s="238"/>
      <c r="M40" s="238"/>
      <c r="N40" s="238"/>
      <c r="O40" s="238"/>
    </row>
    <row r="41" spans="1:15" s="298" customFormat="1" ht="17.25">
      <c r="A41" s="342"/>
      <c r="B41" s="257" t="s">
        <v>3713</v>
      </c>
      <c r="C41" s="365" t="s">
        <v>2027</v>
      </c>
      <c r="D41" s="253">
        <v>3500</v>
      </c>
      <c r="E41" s="253">
        <v>3500</v>
      </c>
      <c r="F41" s="253"/>
      <c r="G41" s="432">
        <f t="shared" si="0"/>
        <v>0</v>
      </c>
      <c r="H41" s="311"/>
      <c r="J41" s="238"/>
      <c r="K41" s="293"/>
      <c r="L41" s="238"/>
      <c r="M41" s="238"/>
      <c r="N41" s="238"/>
      <c r="O41" s="238"/>
    </row>
    <row r="42" spans="1:15" s="298" customFormat="1" ht="17.25">
      <c r="A42" s="342"/>
      <c r="B42" s="250" t="s">
        <v>3712</v>
      </c>
      <c r="C42" s="365" t="s">
        <v>426</v>
      </c>
      <c r="D42" s="253">
        <v>3500</v>
      </c>
      <c r="E42" s="253">
        <v>3500</v>
      </c>
      <c r="F42" s="253"/>
      <c r="G42" s="432">
        <f t="shared" si="0"/>
        <v>0</v>
      </c>
      <c r="H42" s="311"/>
      <c r="J42" s="238"/>
      <c r="K42" s="293"/>
      <c r="L42" s="238"/>
      <c r="M42" s="238"/>
      <c r="N42" s="238"/>
      <c r="O42" s="238"/>
    </row>
    <row r="43" spans="1:15" s="298" customFormat="1" ht="17.25">
      <c r="A43" s="342"/>
      <c r="B43" s="257" t="s">
        <v>3707</v>
      </c>
      <c r="C43" s="365" t="s">
        <v>3267</v>
      </c>
      <c r="D43" s="253">
        <v>3500</v>
      </c>
      <c r="E43" s="253">
        <v>3500</v>
      </c>
      <c r="F43" s="253"/>
      <c r="G43" s="432">
        <f t="shared" si="0"/>
        <v>0</v>
      </c>
      <c r="H43" s="311"/>
      <c r="J43" s="238"/>
      <c r="K43" s="293"/>
      <c r="L43" s="238"/>
      <c r="M43" s="238"/>
      <c r="N43" s="238"/>
      <c r="O43" s="238"/>
    </row>
    <row r="44" spans="1:15" s="298" customFormat="1" ht="17.25">
      <c r="A44" s="342" t="s">
        <v>3271</v>
      </c>
      <c r="B44" s="250" t="s">
        <v>3302</v>
      </c>
      <c r="C44" s="365" t="s">
        <v>1704</v>
      </c>
      <c r="D44" s="253">
        <v>27000</v>
      </c>
      <c r="E44" s="253">
        <v>27000</v>
      </c>
      <c r="F44" s="253"/>
      <c r="G44" s="432">
        <f t="shared" si="0"/>
        <v>0</v>
      </c>
      <c r="H44" s="257" t="s">
        <v>3713</v>
      </c>
      <c r="J44" s="238"/>
      <c r="K44" s="293"/>
      <c r="L44" s="238"/>
      <c r="M44" s="238"/>
      <c r="N44" s="238"/>
      <c r="O44" s="238"/>
    </row>
    <row r="45" spans="1:12" ht="17.25">
      <c r="A45" s="342"/>
      <c r="B45" s="257" t="s">
        <v>3713</v>
      </c>
      <c r="C45" s="365" t="s">
        <v>696</v>
      </c>
      <c r="D45" s="295"/>
      <c r="E45" s="251"/>
      <c r="F45" s="251"/>
      <c r="G45" s="432">
        <f t="shared" si="0"/>
        <v>0</v>
      </c>
      <c r="H45" s="311"/>
      <c r="K45" s="300"/>
      <c r="L45" s="299"/>
    </row>
    <row r="46" spans="1:12" ht="18" thickBot="1">
      <c r="A46" s="268"/>
      <c r="B46" s="304"/>
      <c r="C46" s="292"/>
      <c r="D46" s="331">
        <f>SUM(D8:D45)</f>
        <v>153000</v>
      </c>
      <c r="E46" s="331">
        <f>SUM(E7:E45)</f>
        <v>153000</v>
      </c>
      <c r="F46" s="331">
        <f>SUM(F7:F45)</f>
        <v>0</v>
      </c>
      <c r="G46" s="322">
        <f>D46-E46-F46</f>
        <v>0</v>
      </c>
      <c r="H46" s="254"/>
      <c r="K46" s="300"/>
      <c r="L46" s="299"/>
    </row>
    <row r="47" spans="4:12" ht="18" thickTop="1">
      <c r="D47" s="298"/>
      <c r="F47" s="339"/>
      <c r="G47" s="414"/>
      <c r="J47" s="316"/>
      <c r="K47" s="300"/>
      <c r="L47" s="299"/>
    </row>
    <row r="48" spans="4:10" ht="17.25">
      <c r="D48" s="298"/>
      <c r="E48" s="293"/>
      <c r="F48" s="325"/>
      <c r="G48" s="293"/>
      <c r="J48" s="316"/>
    </row>
    <row r="49" spans="4:13" ht="17.25">
      <c r="D49" s="298"/>
      <c r="E49" s="293"/>
      <c r="G49" s="293"/>
      <c r="J49" s="293"/>
      <c r="M49" s="293"/>
    </row>
    <row r="50" spans="3:13" ht="17.25">
      <c r="C50" s="325"/>
      <c r="E50" s="293"/>
      <c r="G50" s="325"/>
      <c r="M50" s="293"/>
    </row>
    <row r="51" spans="3:15" ht="17.25">
      <c r="C51" s="325"/>
      <c r="E51" s="325"/>
      <c r="G51" s="325"/>
      <c r="M51" s="325"/>
      <c r="O51" s="325"/>
    </row>
    <row r="52" spans="5:15" ht="17.25">
      <c r="E52" s="300"/>
      <c r="F52" s="293"/>
      <c r="G52" s="325"/>
      <c r="M52" s="293"/>
      <c r="N52" s="293"/>
      <c r="O52" s="325"/>
    </row>
    <row r="53" spans="2:15" ht="17.25">
      <c r="B53" s="299"/>
      <c r="C53" s="307"/>
      <c r="D53" s="332"/>
      <c r="E53" s="333"/>
      <c r="G53" s="334"/>
      <c r="O53" s="334"/>
    </row>
    <row r="54" spans="2:5" ht="17.25">
      <c r="B54" s="299"/>
      <c r="C54" s="299"/>
      <c r="D54" s="301"/>
      <c r="E54" s="300"/>
    </row>
    <row r="55" spans="2:15" ht="17.25">
      <c r="B55" s="299"/>
      <c r="C55" s="299"/>
      <c r="D55" s="301"/>
      <c r="E55" s="300"/>
      <c r="G55" s="293"/>
      <c r="O55" s="293"/>
    </row>
    <row r="56" spans="2:7" ht="17.25">
      <c r="B56" s="299"/>
      <c r="C56" s="299"/>
      <c r="D56" s="301"/>
      <c r="E56" s="300"/>
      <c r="G56" s="293"/>
    </row>
    <row r="57" spans="2:5" ht="17.25">
      <c r="B57" s="299"/>
      <c r="C57" s="299"/>
      <c r="D57" s="335"/>
      <c r="E57" s="307"/>
    </row>
    <row r="58" spans="2:5" ht="17.25">
      <c r="B58" s="299"/>
      <c r="C58" s="299"/>
      <c r="D58" s="299"/>
      <c r="E58" s="300"/>
    </row>
    <row r="59" spans="2:5" ht="17.25">
      <c r="B59" s="299"/>
      <c r="C59" s="299"/>
      <c r="D59" s="299"/>
      <c r="E59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2">
      <selection activeCell="F25" sqref="F25"/>
    </sheetView>
  </sheetViews>
  <sheetFormatPr defaultColWidth="9.140625" defaultRowHeight="12.75"/>
  <cols>
    <col min="1" max="1" width="8.140625" style="44" customWidth="1"/>
    <col min="2" max="2" width="8.28125" style="238" customWidth="1"/>
    <col min="3" max="3" width="33.00390625" style="238" customWidth="1"/>
    <col min="4" max="4" width="10.7109375" style="238" customWidth="1"/>
    <col min="5" max="5" width="11.140625" style="238" customWidth="1"/>
    <col min="6" max="6" width="7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3181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869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2884</v>
      </c>
      <c r="B7" s="250" t="s">
        <v>3269</v>
      </c>
      <c r="C7" s="112" t="s">
        <v>3268</v>
      </c>
      <c r="D7" s="253"/>
      <c r="E7" s="253"/>
      <c r="F7" s="253"/>
      <c r="G7" s="432"/>
      <c r="H7" s="234" t="s">
        <v>625</v>
      </c>
    </row>
    <row r="8" spans="1:8" ht="17.25">
      <c r="A8" s="342" t="s">
        <v>3339</v>
      </c>
      <c r="B8" s="250" t="s">
        <v>3395</v>
      </c>
      <c r="C8" s="112" t="s">
        <v>3270</v>
      </c>
      <c r="D8" s="253">
        <v>15000</v>
      </c>
      <c r="E8" s="253">
        <v>15000</v>
      </c>
      <c r="F8" s="253"/>
      <c r="G8" s="432">
        <f>D8-E8</f>
        <v>0</v>
      </c>
      <c r="H8" s="234"/>
    </row>
    <row r="9" spans="1:8" ht="17.25">
      <c r="A9" s="342" t="s">
        <v>3506</v>
      </c>
      <c r="B9" s="257" t="s">
        <v>3512</v>
      </c>
      <c r="C9" s="112" t="s">
        <v>1604</v>
      </c>
      <c r="D9" s="253">
        <v>22000</v>
      </c>
      <c r="E9" s="253">
        <v>22000</v>
      </c>
      <c r="F9" s="253"/>
      <c r="G9" s="432">
        <f>D9-E9</f>
        <v>0</v>
      </c>
      <c r="H9" s="254"/>
    </row>
    <row r="10" spans="1:8" ht="17.25">
      <c r="A10" s="342"/>
      <c r="B10" s="257" t="s">
        <v>3513</v>
      </c>
      <c r="C10" s="112" t="s">
        <v>2567</v>
      </c>
      <c r="D10" s="253">
        <v>22000</v>
      </c>
      <c r="E10" s="253">
        <v>22000</v>
      </c>
      <c r="F10" s="253"/>
      <c r="G10" s="432">
        <f>D10-E10</f>
        <v>0</v>
      </c>
      <c r="H10" s="254"/>
    </row>
    <row r="11" spans="1:8" ht="17.25">
      <c r="A11" s="342"/>
      <c r="B11" s="257" t="s">
        <v>3514</v>
      </c>
      <c r="C11" s="112" t="s">
        <v>420</v>
      </c>
      <c r="D11" s="253">
        <v>22000</v>
      </c>
      <c r="E11" s="253">
        <v>22000</v>
      </c>
      <c r="F11" s="253"/>
      <c r="G11" s="432">
        <f>D11-E11</f>
        <v>0</v>
      </c>
      <c r="H11" s="254"/>
    </row>
    <row r="12" spans="1:8" ht="17.25">
      <c r="A12" s="342"/>
      <c r="B12" s="257" t="s">
        <v>3515</v>
      </c>
      <c r="C12" s="112" t="s">
        <v>428</v>
      </c>
      <c r="D12" s="253">
        <v>22000</v>
      </c>
      <c r="E12" s="253">
        <v>22000</v>
      </c>
      <c r="F12" s="253"/>
      <c r="G12" s="432">
        <f>D12-E12</f>
        <v>0</v>
      </c>
      <c r="H12" s="254"/>
    </row>
    <row r="13" spans="1:8" ht="17.25">
      <c r="A13" s="342"/>
      <c r="B13" s="257"/>
      <c r="C13" s="112"/>
      <c r="D13" s="253"/>
      <c r="E13" s="253"/>
      <c r="F13" s="253"/>
      <c r="G13" s="432"/>
      <c r="H13" s="254"/>
    </row>
    <row r="14" spans="1:8" ht="17.25">
      <c r="A14" s="342"/>
      <c r="B14" s="250"/>
      <c r="C14" s="112"/>
      <c r="D14" s="253"/>
      <c r="E14" s="253"/>
      <c r="F14" s="253"/>
      <c r="G14" s="432"/>
      <c r="H14" s="254"/>
    </row>
    <row r="15" spans="1:12" ht="17.25">
      <c r="A15" s="342"/>
      <c r="B15" s="257"/>
      <c r="C15" s="365"/>
      <c r="D15" s="295"/>
      <c r="E15" s="251"/>
      <c r="F15" s="251"/>
      <c r="G15" s="296"/>
      <c r="H15" s="311"/>
      <c r="K15" s="300"/>
      <c r="L15" s="299"/>
    </row>
    <row r="16" spans="1:12" ht="18" thickBot="1">
      <c r="A16" s="268"/>
      <c r="B16" s="304"/>
      <c r="C16" s="292"/>
      <c r="D16" s="331">
        <f>SUM(D8:D15)</f>
        <v>103000</v>
      </c>
      <c r="E16" s="331">
        <f>SUM(E7:E15)</f>
        <v>103000</v>
      </c>
      <c r="F16" s="331">
        <f>SUM(F7:F15)</f>
        <v>0</v>
      </c>
      <c r="G16" s="322">
        <f>D16-E16-F16</f>
        <v>0</v>
      </c>
      <c r="H16" s="254"/>
      <c r="K16" s="300"/>
      <c r="L16" s="299"/>
    </row>
    <row r="17" spans="4:12" ht="18" thickTop="1">
      <c r="D17" s="298"/>
      <c r="F17" s="339"/>
      <c r="G17" s="414"/>
      <c r="J17" s="316"/>
      <c r="K17" s="300"/>
      <c r="L17" s="299"/>
    </row>
    <row r="18" spans="4:10" ht="17.25">
      <c r="D18" s="298"/>
      <c r="E18" s="293"/>
      <c r="F18" s="325"/>
      <c r="G18" s="293"/>
      <c r="J18" s="316"/>
    </row>
    <row r="19" spans="4:13" ht="17.25">
      <c r="D19" s="298"/>
      <c r="E19" s="293"/>
      <c r="G19" s="293"/>
      <c r="J19" s="293"/>
      <c r="M19" s="293"/>
    </row>
    <row r="20" spans="3:13" ht="17.25">
      <c r="C20" s="325"/>
      <c r="E20" s="293"/>
      <c r="G20" s="325"/>
      <c r="M20" s="293"/>
    </row>
    <row r="21" spans="3:15" ht="17.25">
      <c r="C21" s="325"/>
      <c r="E21" s="325"/>
      <c r="G21" s="325"/>
      <c r="M21" s="325"/>
      <c r="O21" s="325"/>
    </row>
    <row r="22" spans="5:15" ht="17.25">
      <c r="E22" s="300"/>
      <c r="F22" s="293"/>
      <c r="G22" s="325"/>
      <c r="M22" s="293"/>
      <c r="N22" s="293"/>
      <c r="O22" s="325"/>
    </row>
    <row r="23" spans="2:15" ht="17.25">
      <c r="B23" s="299"/>
      <c r="C23" s="307"/>
      <c r="D23" s="332"/>
      <c r="E23" s="333"/>
      <c r="G23" s="334"/>
      <c r="O23" s="334"/>
    </row>
    <row r="24" spans="2:5" ht="17.25">
      <c r="B24" s="299"/>
      <c r="C24" s="299"/>
      <c r="D24" s="301"/>
      <c r="E24" s="300"/>
    </row>
    <row r="25" spans="2:15" ht="17.25">
      <c r="B25" s="299"/>
      <c r="C25" s="299"/>
      <c r="D25" s="301"/>
      <c r="E25" s="300"/>
      <c r="G25" s="293"/>
      <c r="O25" s="293"/>
    </row>
    <row r="26" spans="2:7" ht="17.25">
      <c r="B26" s="299"/>
      <c r="C26" s="299"/>
      <c r="D26" s="301"/>
      <c r="E26" s="300"/>
      <c r="G26" s="293"/>
    </row>
    <row r="27" spans="2:5" ht="17.25">
      <c r="B27" s="299"/>
      <c r="C27" s="299"/>
      <c r="D27" s="335"/>
      <c r="E27" s="307"/>
    </row>
    <row r="28" spans="2:5" ht="17.25">
      <c r="B28" s="299"/>
      <c r="C28" s="299"/>
      <c r="D28" s="299"/>
      <c r="E28" s="300"/>
    </row>
    <row r="29" spans="2:5" ht="17.25">
      <c r="B29" s="299"/>
      <c r="C29" s="299"/>
      <c r="D29" s="299"/>
      <c r="E29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122"/>
  <sheetViews>
    <sheetView zoomScalePageLayoutView="0" workbookViewId="0" topLeftCell="A4">
      <selection activeCell="E26" sqref="E26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7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3181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869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2857</v>
      </c>
      <c r="B7" s="250" t="s">
        <v>2865</v>
      </c>
      <c r="C7" s="112" t="s">
        <v>2866</v>
      </c>
      <c r="D7" s="253"/>
      <c r="E7" s="253"/>
      <c r="F7" s="253"/>
      <c r="G7" s="432"/>
      <c r="H7" s="234" t="s">
        <v>625</v>
      </c>
    </row>
    <row r="8" spans="1:8" ht="17.25">
      <c r="A8" s="342"/>
      <c r="B8" s="250" t="s">
        <v>3601</v>
      </c>
      <c r="C8" s="112" t="s">
        <v>1706</v>
      </c>
      <c r="D8" s="253">
        <v>2000</v>
      </c>
      <c r="E8" s="253">
        <v>2000</v>
      </c>
      <c r="F8" s="253"/>
      <c r="G8" s="432">
        <f>D8-E8</f>
        <v>0</v>
      </c>
      <c r="H8" s="234"/>
    </row>
    <row r="9" spans="1:8" ht="17.25">
      <c r="A9" s="342" t="s">
        <v>3339</v>
      </c>
      <c r="B9" s="257" t="s">
        <v>3412</v>
      </c>
      <c r="C9" s="112" t="s">
        <v>297</v>
      </c>
      <c r="D9" s="253">
        <v>2000</v>
      </c>
      <c r="E9" s="253">
        <v>2000</v>
      </c>
      <c r="F9" s="253"/>
      <c r="G9" s="432">
        <f aca="true" t="shared" si="0" ref="G9:G72">D9-E9</f>
        <v>0</v>
      </c>
      <c r="H9" s="254"/>
    </row>
    <row r="10" spans="1:8" ht="17.25">
      <c r="A10" s="342" t="s">
        <v>3339</v>
      </c>
      <c r="B10" s="257" t="s">
        <v>3411</v>
      </c>
      <c r="C10" s="112" t="s">
        <v>3238</v>
      </c>
      <c r="D10" s="253">
        <v>2000</v>
      </c>
      <c r="E10" s="253">
        <v>2000</v>
      </c>
      <c r="F10" s="253"/>
      <c r="G10" s="432">
        <f t="shared" si="0"/>
        <v>0</v>
      </c>
      <c r="H10" s="254"/>
    </row>
    <row r="11" spans="1:8" ht="17.25">
      <c r="A11" s="342" t="s">
        <v>3339</v>
      </c>
      <c r="B11" s="257" t="s">
        <v>3413</v>
      </c>
      <c r="C11" s="112" t="s">
        <v>3239</v>
      </c>
      <c r="D11" s="253">
        <v>2000</v>
      </c>
      <c r="E11" s="253">
        <v>2000</v>
      </c>
      <c r="F11" s="253"/>
      <c r="G11" s="432">
        <f t="shared" si="0"/>
        <v>0</v>
      </c>
      <c r="H11" s="254"/>
    </row>
    <row r="12" spans="1:8" ht="17.25">
      <c r="A12" s="342" t="s">
        <v>3339</v>
      </c>
      <c r="B12" s="257" t="s">
        <v>3367</v>
      </c>
      <c r="C12" s="112" t="s">
        <v>2031</v>
      </c>
      <c r="D12" s="253">
        <v>2000</v>
      </c>
      <c r="E12" s="253">
        <v>2000</v>
      </c>
      <c r="F12" s="253"/>
      <c r="G12" s="432">
        <f t="shared" si="0"/>
        <v>0</v>
      </c>
      <c r="H12" s="254"/>
    </row>
    <row r="13" spans="1:8" ht="17.25">
      <c r="A13" s="342"/>
      <c r="B13" s="257" t="s">
        <v>3601</v>
      </c>
      <c r="C13" s="112" t="s">
        <v>2036</v>
      </c>
      <c r="D13" s="253">
        <v>2000</v>
      </c>
      <c r="E13" s="253">
        <v>2000</v>
      </c>
      <c r="F13" s="253"/>
      <c r="G13" s="432">
        <f t="shared" si="0"/>
        <v>0</v>
      </c>
      <c r="H13" s="254"/>
    </row>
    <row r="14" spans="1:8" ht="17.25">
      <c r="A14" s="342" t="s">
        <v>3339</v>
      </c>
      <c r="B14" s="257" t="s">
        <v>3367</v>
      </c>
      <c r="C14" s="112" t="s">
        <v>2005</v>
      </c>
      <c r="D14" s="253">
        <v>2000</v>
      </c>
      <c r="E14" s="253">
        <v>2000</v>
      </c>
      <c r="F14" s="253"/>
      <c r="G14" s="432">
        <f t="shared" si="0"/>
        <v>0</v>
      </c>
      <c r="H14" s="254"/>
    </row>
    <row r="15" spans="1:8" ht="17.25">
      <c r="A15" s="342"/>
      <c r="B15" s="257" t="s">
        <v>3610</v>
      </c>
      <c r="C15" s="112" t="s">
        <v>1998</v>
      </c>
      <c r="D15" s="253">
        <v>2000</v>
      </c>
      <c r="E15" s="253">
        <v>2000</v>
      </c>
      <c r="F15" s="253"/>
      <c r="G15" s="432">
        <f t="shared" si="0"/>
        <v>0</v>
      </c>
      <c r="H15" s="254"/>
    </row>
    <row r="16" spans="1:8" ht="17.25">
      <c r="A16" s="342" t="s">
        <v>3339</v>
      </c>
      <c r="B16" s="257" t="s">
        <v>3410</v>
      </c>
      <c r="C16" s="112" t="s">
        <v>768</v>
      </c>
      <c r="D16" s="253">
        <v>2000</v>
      </c>
      <c r="E16" s="253">
        <v>2000</v>
      </c>
      <c r="F16" s="253"/>
      <c r="G16" s="432">
        <f t="shared" si="0"/>
        <v>0</v>
      </c>
      <c r="H16" s="254"/>
    </row>
    <row r="17" spans="1:8" ht="17.25">
      <c r="A17" s="342"/>
      <c r="B17" s="257" t="s">
        <v>3601</v>
      </c>
      <c r="C17" s="112" t="s">
        <v>771</v>
      </c>
      <c r="D17" s="253">
        <v>2000</v>
      </c>
      <c r="E17" s="253">
        <v>2000</v>
      </c>
      <c r="F17" s="253"/>
      <c r="G17" s="432">
        <f t="shared" si="0"/>
        <v>0</v>
      </c>
      <c r="H17" s="254"/>
    </row>
    <row r="18" spans="1:8" ht="17.25">
      <c r="A18" s="342"/>
      <c r="B18" s="250">
        <v>11</v>
      </c>
      <c r="C18" s="112" t="s">
        <v>2065</v>
      </c>
      <c r="D18" s="253">
        <v>2000</v>
      </c>
      <c r="E18" s="253"/>
      <c r="F18" s="253"/>
      <c r="G18" s="432">
        <f t="shared" si="0"/>
        <v>2000</v>
      </c>
      <c r="H18" s="254"/>
    </row>
    <row r="19" spans="1:8" ht="17.25">
      <c r="A19" s="342" t="s">
        <v>3339</v>
      </c>
      <c r="B19" s="257" t="s">
        <v>3367</v>
      </c>
      <c r="C19" s="112" t="s">
        <v>2543</v>
      </c>
      <c r="D19" s="253">
        <v>2000</v>
      </c>
      <c r="E19" s="253">
        <v>2000</v>
      </c>
      <c r="F19" s="253"/>
      <c r="G19" s="432">
        <f t="shared" si="0"/>
        <v>0</v>
      </c>
      <c r="H19" s="254"/>
    </row>
    <row r="20" spans="1:8" ht="17.25">
      <c r="A20" s="342"/>
      <c r="B20" s="250" t="s">
        <v>3608</v>
      </c>
      <c r="C20" s="112" t="s">
        <v>3240</v>
      </c>
      <c r="D20" s="253">
        <v>2000</v>
      </c>
      <c r="E20" s="253">
        <v>2000</v>
      </c>
      <c r="F20" s="253"/>
      <c r="G20" s="432">
        <f t="shared" si="0"/>
        <v>0</v>
      </c>
      <c r="H20" s="254"/>
    </row>
    <row r="21" spans="1:8" ht="17.25">
      <c r="A21" s="342" t="s">
        <v>3339</v>
      </c>
      <c r="B21" s="257" t="s">
        <v>3367</v>
      </c>
      <c r="C21" s="112" t="s">
        <v>3241</v>
      </c>
      <c r="D21" s="253">
        <v>2000</v>
      </c>
      <c r="E21" s="253">
        <v>2000</v>
      </c>
      <c r="F21" s="253"/>
      <c r="G21" s="432">
        <f t="shared" si="0"/>
        <v>0</v>
      </c>
      <c r="H21" s="254"/>
    </row>
    <row r="22" spans="1:8" ht="17.25">
      <c r="A22" s="342" t="s">
        <v>3339</v>
      </c>
      <c r="B22" s="257" t="s">
        <v>3367</v>
      </c>
      <c r="C22" s="112" t="s">
        <v>2017</v>
      </c>
      <c r="D22" s="253">
        <v>2000</v>
      </c>
      <c r="E22" s="253">
        <v>2000</v>
      </c>
      <c r="F22" s="253"/>
      <c r="G22" s="432">
        <f t="shared" si="0"/>
        <v>0</v>
      </c>
      <c r="H22" s="254"/>
    </row>
    <row r="23" spans="1:8" ht="17.25">
      <c r="A23" s="342" t="s">
        <v>3339</v>
      </c>
      <c r="B23" s="257" t="s">
        <v>3412</v>
      </c>
      <c r="C23" s="112" t="s">
        <v>2051</v>
      </c>
      <c r="D23" s="253">
        <v>2000</v>
      </c>
      <c r="E23" s="253">
        <v>2000</v>
      </c>
      <c r="F23" s="253"/>
      <c r="G23" s="432">
        <f t="shared" si="0"/>
        <v>0</v>
      </c>
      <c r="H23" s="254"/>
    </row>
    <row r="24" spans="1:8" ht="17.25">
      <c r="A24" s="342" t="s">
        <v>3339</v>
      </c>
      <c r="B24" s="257" t="s">
        <v>3410</v>
      </c>
      <c r="C24" s="112" t="s">
        <v>775</v>
      </c>
      <c r="D24" s="253">
        <v>2000</v>
      </c>
      <c r="E24" s="253">
        <v>2000</v>
      </c>
      <c r="F24" s="253"/>
      <c r="G24" s="432">
        <f t="shared" si="0"/>
        <v>0</v>
      </c>
      <c r="H24" s="254"/>
    </row>
    <row r="25" spans="1:8" ht="17.25">
      <c r="A25" s="342" t="s">
        <v>3339</v>
      </c>
      <c r="B25" s="257" t="s">
        <v>3410</v>
      </c>
      <c r="C25" s="112" t="s">
        <v>2540</v>
      </c>
      <c r="D25" s="253">
        <v>2000</v>
      </c>
      <c r="E25" s="253">
        <v>2000</v>
      </c>
      <c r="F25" s="253"/>
      <c r="G25" s="432">
        <f t="shared" si="0"/>
        <v>0</v>
      </c>
      <c r="H25" s="254"/>
    </row>
    <row r="26" spans="1:8" ht="17.25">
      <c r="A26" s="342" t="s">
        <v>3339</v>
      </c>
      <c r="B26" s="257" t="s">
        <v>3408</v>
      </c>
      <c r="C26" s="112" t="s">
        <v>2044</v>
      </c>
      <c r="D26" s="253">
        <v>2000</v>
      </c>
      <c r="E26" s="253">
        <v>2000</v>
      </c>
      <c r="F26" s="253"/>
      <c r="G26" s="432">
        <f t="shared" si="0"/>
        <v>0</v>
      </c>
      <c r="H26" s="254"/>
    </row>
    <row r="27" spans="1:8" ht="17.25">
      <c r="A27" s="342"/>
      <c r="B27" s="257" t="s">
        <v>3704</v>
      </c>
      <c r="C27" s="365" t="s">
        <v>2011</v>
      </c>
      <c r="D27" s="253">
        <v>2000</v>
      </c>
      <c r="E27" s="253">
        <v>2000</v>
      </c>
      <c r="F27" s="253"/>
      <c r="G27" s="432">
        <f t="shared" si="0"/>
        <v>0</v>
      </c>
      <c r="H27" s="311"/>
    </row>
    <row r="28" spans="1:8" ht="17.25">
      <c r="A28" s="342"/>
      <c r="B28" s="250">
        <v>21</v>
      </c>
      <c r="C28" s="365" t="s">
        <v>2033</v>
      </c>
      <c r="D28" s="253">
        <v>2000</v>
      </c>
      <c r="E28" s="253">
        <v>2000</v>
      </c>
      <c r="F28" s="253"/>
      <c r="G28" s="432">
        <f t="shared" si="0"/>
        <v>0</v>
      </c>
      <c r="H28" s="311"/>
    </row>
    <row r="29" spans="1:8" ht="17.25">
      <c r="A29" s="342"/>
      <c r="B29" s="257" t="s">
        <v>3601</v>
      </c>
      <c r="C29" s="365" t="s">
        <v>3602</v>
      </c>
      <c r="D29" s="253">
        <v>2000</v>
      </c>
      <c r="E29" s="253">
        <v>2000</v>
      </c>
      <c r="F29" s="253"/>
      <c r="G29" s="432">
        <f t="shared" si="0"/>
        <v>0</v>
      </c>
      <c r="H29" s="311"/>
    </row>
    <row r="30" spans="1:8" ht="17.25">
      <c r="A30" s="342"/>
      <c r="B30" s="250" t="s">
        <v>3609</v>
      </c>
      <c r="C30" s="365" t="s">
        <v>421</v>
      </c>
      <c r="D30" s="253">
        <v>2000</v>
      </c>
      <c r="E30" s="253">
        <v>2000</v>
      </c>
      <c r="F30" s="253"/>
      <c r="G30" s="432">
        <f t="shared" si="0"/>
        <v>0</v>
      </c>
      <c r="H30" s="311"/>
    </row>
    <row r="31" spans="1:8" ht="17.25">
      <c r="A31" s="342" t="s">
        <v>3339</v>
      </c>
      <c r="B31" s="257" t="s">
        <v>3407</v>
      </c>
      <c r="C31" s="365" t="s">
        <v>2568</v>
      </c>
      <c r="D31" s="253">
        <v>2000</v>
      </c>
      <c r="E31" s="253">
        <v>2000</v>
      </c>
      <c r="F31" s="253"/>
      <c r="G31" s="432">
        <f t="shared" si="0"/>
        <v>0</v>
      </c>
      <c r="H31" s="311"/>
    </row>
    <row r="32" spans="1:8" ht="17.25">
      <c r="A32" s="342" t="s">
        <v>3339</v>
      </c>
      <c r="B32" s="257" t="s">
        <v>3367</v>
      </c>
      <c r="C32" s="365" t="s">
        <v>2021</v>
      </c>
      <c r="D32" s="253">
        <v>2000</v>
      </c>
      <c r="E32" s="253">
        <v>2000</v>
      </c>
      <c r="F32" s="253"/>
      <c r="G32" s="432">
        <f t="shared" si="0"/>
        <v>0</v>
      </c>
      <c r="H32" s="311"/>
    </row>
    <row r="33" spans="1:8" ht="17.25">
      <c r="A33" s="342"/>
      <c r="B33" s="257" t="s">
        <v>3702</v>
      </c>
      <c r="C33" s="365" t="s">
        <v>2022</v>
      </c>
      <c r="D33" s="253">
        <v>2000</v>
      </c>
      <c r="E33" s="253">
        <v>2000</v>
      </c>
      <c r="F33" s="253"/>
      <c r="G33" s="432">
        <f t="shared" si="0"/>
        <v>0</v>
      </c>
      <c r="H33" s="311"/>
    </row>
    <row r="34" spans="1:8" ht="17.25">
      <c r="A34" s="342"/>
      <c r="B34" s="250" t="s">
        <v>3601</v>
      </c>
      <c r="C34" s="365" t="s">
        <v>2025</v>
      </c>
      <c r="D34" s="253">
        <v>2000</v>
      </c>
      <c r="E34" s="253">
        <v>2000</v>
      </c>
      <c r="F34" s="253"/>
      <c r="G34" s="432">
        <f t="shared" si="0"/>
        <v>0</v>
      </c>
      <c r="H34" s="311"/>
    </row>
    <row r="35" spans="1:8" ht="17.25">
      <c r="A35" s="342" t="s">
        <v>3339</v>
      </c>
      <c r="B35" s="257" t="s">
        <v>3367</v>
      </c>
      <c r="C35" s="365" t="s">
        <v>419</v>
      </c>
      <c r="D35" s="253">
        <v>2000</v>
      </c>
      <c r="E35" s="253">
        <v>2000</v>
      </c>
      <c r="F35" s="253"/>
      <c r="G35" s="432">
        <f t="shared" si="0"/>
        <v>0</v>
      </c>
      <c r="H35" s="311"/>
    </row>
    <row r="36" spans="1:8" ht="17.25">
      <c r="A36" s="342"/>
      <c r="B36" s="250" t="s">
        <v>3704</v>
      </c>
      <c r="C36" s="365" t="s">
        <v>2014</v>
      </c>
      <c r="D36" s="253">
        <v>2000</v>
      </c>
      <c r="E36" s="253">
        <v>2000</v>
      </c>
      <c r="F36" s="253"/>
      <c r="G36" s="432">
        <f t="shared" si="0"/>
        <v>0</v>
      </c>
      <c r="H36" s="311"/>
    </row>
    <row r="37" spans="1:8" ht="17.25">
      <c r="A37" s="342"/>
      <c r="B37" s="257" t="s">
        <v>3611</v>
      </c>
      <c r="C37" s="365" t="s">
        <v>426</v>
      </c>
      <c r="D37" s="253">
        <v>2000</v>
      </c>
      <c r="E37" s="253">
        <v>2000</v>
      </c>
      <c r="F37" s="253"/>
      <c r="G37" s="432">
        <f t="shared" si="0"/>
        <v>0</v>
      </c>
      <c r="H37" s="311"/>
    </row>
    <row r="38" spans="1:8" ht="17.25">
      <c r="A38" s="342" t="s">
        <v>3339</v>
      </c>
      <c r="B38" s="257" t="s">
        <v>3367</v>
      </c>
      <c r="C38" s="365" t="s">
        <v>3243</v>
      </c>
      <c r="D38" s="253">
        <v>2000</v>
      </c>
      <c r="E38" s="253">
        <v>2000</v>
      </c>
      <c r="F38" s="253"/>
      <c r="G38" s="432">
        <f t="shared" si="0"/>
        <v>0</v>
      </c>
      <c r="H38" s="311"/>
    </row>
    <row r="39" spans="1:8" ht="17.25">
      <c r="A39" s="342" t="s">
        <v>3339</v>
      </c>
      <c r="B39" s="257" t="s">
        <v>3412</v>
      </c>
      <c r="C39" s="365" t="s">
        <v>2049</v>
      </c>
      <c r="D39" s="253">
        <v>2000</v>
      </c>
      <c r="E39" s="253">
        <v>2000</v>
      </c>
      <c r="F39" s="253"/>
      <c r="G39" s="432">
        <f t="shared" si="0"/>
        <v>0</v>
      </c>
      <c r="H39" s="311"/>
    </row>
    <row r="40" spans="1:8" ht="17.25">
      <c r="A40" s="342" t="s">
        <v>3339</v>
      </c>
      <c r="B40" s="257" t="s">
        <v>3413</v>
      </c>
      <c r="C40" s="365" t="s">
        <v>2580</v>
      </c>
      <c r="D40" s="253">
        <v>2000</v>
      </c>
      <c r="E40" s="253">
        <v>2000</v>
      </c>
      <c r="F40" s="253"/>
      <c r="G40" s="432">
        <f t="shared" si="0"/>
        <v>0</v>
      </c>
      <c r="H40" s="311"/>
    </row>
    <row r="41" spans="1:8" ht="17.25">
      <c r="A41" s="342" t="s">
        <v>3339</v>
      </c>
      <c r="B41" s="257" t="s">
        <v>3367</v>
      </c>
      <c r="C41" s="365" t="s">
        <v>3244</v>
      </c>
      <c r="D41" s="253">
        <v>2000</v>
      </c>
      <c r="E41" s="253">
        <v>2000</v>
      </c>
      <c r="F41" s="253"/>
      <c r="G41" s="432">
        <f t="shared" si="0"/>
        <v>0</v>
      </c>
      <c r="H41" s="311"/>
    </row>
    <row r="42" spans="1:8" ht="17.25">
      <c r="A42" s="342" t="s">
        <v>3339</v>
      </c>
      <c r="B42" s="257" t="s">
        <v>3367</v>
      </c>
      <c r="C42" s="365" t="s">
        <v>2000</v>
      </c>
      <c r="D42" s="253">
        <v>2000</v>
      </c>
      <c r="E42" s="253">
        <v>2000</v>
      </c>
      <c r="F42" s="253"/>
      <c r="G42" s="432">
        <f t="shared" si="0"/>
        <v>0</v>
      </c>
      <c r="H42" s="311"/>
    </row>
    <row r="43" spans="1:8" ht="17.25">
      <c r="A43" s="342"/>
      <c r="B43" s="257" t="s">
        <v>3601</v>
      </c>
      <c r="C43" s="365" t="s">
        <v>2521</v>
      </c>
      <c r="D43" s="253">
        <v>2000</v>
      </c>
      <c r="E43" s="253">
        <v>2000</v>
      </c>
      <c r="F43" s="253"/>
      <c r="G43" s="432">
        <f t="shared" si="0"/>
        <v>0</v>
      </c>
      <c r="H43" s="311"/>
    </row>
    <row r="44" spans="1:8" ht="17.25">
      <c r="A44" s="342" t="s">
        <v>3339</v>
      </c>
      <c r="B44" s="257" t="s">
        <v>3367</v>
      </c>
      <c r="C44" s="365" t="s">
        <v>403</v>
      </c>
      <c r="D44" s="253">
        <v>2000</v>
      </c>
      <c r="E44" s="253">
        <v>2000</v>
      </c>
      <c r="F44" s="253"/>
      <c r="G44" s="432">
        <f t="shared" si="0"/>
        <v>0</v>
      </c>
      <c r="H44" s="311"/>
    </row>
    <row r="45" spans="1:8" ht="17.25">
      <c r="A45" s="342" t="s">
        <v>3592</v>
      </c>
      <c r="B45" s="257" t="s">
        <v>3604</v>
      </c>
      <c r="C45" s="365" t="s">
        <v>3603</v>
      </c>
      <c r="D45" s="253">
        <v>2000</v>
      </c>
      <c r="E45" s="253">
        <v>2000</v>
      </c>
      <c r="F45" s="253"/>
      <c r="G45" s="432">
        <f t="shared" si="0"/>
        <v>0</v>
      </c>
      <c r="H45" s="311"/>
    </row>
    <row r="46" spans="1:8" ht="17.25">
      <c r="A46" s="342"/>
      <c r="B46" s="250">
        <v>39</v>
      </c>
      <c r="C46" s="365" t="s">
        <v>3245</v>
      </c>
      <c r="D46" s="253">
        <v>2000</v>
      </c>
      <c r="E46" s="253">
        <v>2000</v>
      </c>
      <c r="F46" s="253"/>
      <c r="G46" s="432">
        <f t="shared" si="0"/>
        <v>0</v>
      </c>
      <c r="H46" s="311"/>
    </row>
    <row r="47" spans="1:8" ht="17.25">
      <c r="A47" s="342" t="s">
        <v>3339</v>
      </c>
      <c r="B47" s="257" t="s">
        <v>3408</v>
      </c>
      <c r="C47" s="365" t="s">
        <v>2560</v>
      </c>
      <c r="D47" s="253">
        <v>2000</v>
      </c>
      <c r="E47" s="253">
        <v>2000</v>
      </c>
      <c r="F47" s="253"/>
      <c r="G47" s="432">
        <f t="shared" si="0"/>
        <v>0</v>
      </c>
      <c r="H47" s="311"/>
    </row>
    <row r="48" spans="1:8" ht="17.25">
      <c r="A48" s="342" t="s">
        <v>3339</v>
      </c>
      <c r="B48" s="257" t="s">
        <v>3367</v>
      </c>
      <c r="C48" s="365" t="s">
        <v>3236</v>
      </c>
      <c r="D48" s="253">
        <v>2000</v>
      </c>
      <c r="E48" s="253">
        <v>2000</v>
      </c>
      <c r="F48" s="253"/>
      <c r="G48" s="432">
        <f t="shared" si="0"/>
        <v>0</v>
      </c>
      <c r="H48" s="311"/>
    </row>
    <row r="49" spans="1:8" ht="17.25">
      <c r="A49" s="342"/>
      <c r="B49" s="257" t="s">
        <v>3610</v>
      </c>
      <c r="C49" s="365" t="s">
        <v>3227</v>
      </c>
      <c r="D49" s="253">
        <v>2000</v>
      </c>
      <c r="E49" s="253">
        <v>2000</v>
      </c>
      <c r="F49" s="253"/>
      <c r="G49" s="432">
        <f t="shared" si="0"/>
        <v>0</v>
      </c>
      <c r="H49" s="311"/>
    </row>
    <row r="50" spans="1:8" ht="17.25">
      <c r="A50" s="342" t="s">
        <v>3339</v>
      </c>
      <c r="B50" s="257" t="s">
        <v>3401</v>
      </c>
      <c r="C50" s="365" t="s">
        <v>2550</v>
      </c>
      <c r="D50" s="253">
        <v>2000</v>
      </c>
      <c r="E50" s="253">
        <v>2000</v>
      </c>
      <c r="F50" s="253"/>
      <c r="G50" s="432">
        <f t="shared" si="0"/>
        <v>0</v>
      </c>
      <c r="H50" s="311"/>
    </row>
    <row r="51" spans="1:8" ht="17.25">
      <c r="A51" s="342" t="s">
        <v>3339</v>
      </c>
      <c r="B51" s="257" t="s">
        <v>3408</v>
      </c>
      <c r="C51" s="112" t="s">
        <v>3232</v>
      </c>
      <c r="D51" s="253">
        <v>2000</v>
      </c>
      <c r="E51" s="253">
        <v>2000</v>
      </c>
      <c r="F51" s="253"/>
      <c r="G51" s="432">
        <f t="shared" si="0"/>
        <v>0</v>
      </c>
      <c r="H51" s="311"/>
    </row>
    <row r="52" spans="1:8" ht="17.25">
      <c r="A52" s="342" t="s">
        <v>3339</v>
      </c>
      <c r="B52" s="257" t="s">
        <v>3367</v>
      </c>
      <c r="C52" s="365" t="s">
        <v>412</v>
      </c>
      <c r="D52" s="253">
        <v>2000</v>
      </c>
      <c r="E52" s="253">
        <v>2000</v>
      </c>
      <c r="F52" s="253"/>
      <c r="G52" s="432">
        <f t="shared" si="0"/>
        <v>0</v>
      </c>
      <c r="H52" s="311"/>
    </row>
    <row r="53" spans="1:8" ht="17.25">
      <c r="A53" s="342"/>
      <c r="B53" s="257" t="s">
        <v>3607</v>
      </c>
      <c r="C53" s="365" t="s">
        <v>3246</v>
      </c>
      <c r="D53" s="253">
        <v>2000</v>
      </c>
      <c r="E53" s="253">
        <v>2000</v>
      </c>
      <c r="F53" s="253"/>
      <c r="G53" s="432">
        <f t="shared" si="0"/>
        <v>0</v>
      </c>
      <c r="H53" s="311"/>
    </row>
    <row r="54" spans="1:8" ht="17.25">
      <c r="A54" s="342" t="s">
        <v>3339</v>
      </c>
      <c r="B54" s="257" t="s">
        <v>3367</v>
      </c>
      <c r="C54" s="365" t="s">
        <v>2555</v>
      </c>
      <c r="D54" s="253">
        <v>2000</v>
      </c>
      <c r="E54" s="253">
        <v>2000</v>
      </c>
      <c r="F54" s="253"/>
      <c r="G54" s="432">
        <f t="shared" si="0"/>
        <v>0</v>
      </c>
      <c r="H54" s="311"/>
    </row>
    <row r="55" spans="1:8" ht="17.25">
      <c r="A55" s="342" t="s">
        <v>3339</v>
      </c>
      <c r="B55" s="257" t="s">
        <v>3367</v>
      </c>
      <c r="C55" s="365" t="s">
        <v>2013</v>
      </c>
      <c r="D55" s="253">
        <v>2000</v>
      </c>
      <c r="E55" s="253">
        <v>2000</v>
      </c>
      <c r="F55" s="253"/>
      <c r="G55" s="432">
        <f t="shared" si="0"/>
        <v>0</v>
      </c>
      <c r="H55" s="311"/>
    </row>
    <row r="56" spans="1:8" ht="17.25">
      <c r="A56" s="342"/>
      <c r="B56" s="250" t="s">
        <v>3601</v>
      </c>
      <c r="C56" s="365" t="s">
        <v>2024</v>
      </c>
      <c r="D56" s="253">
        <v>2000</v>
      </c>
      <c r="E56" s="253">
        <v>2000</v>
      </c>
      <c r="F56" s="253"/>
      <c r="G56" s="432">
        <f t="shared" si="0"/>
        <v>0</v>
      </c>
      <c r="H56" s="311"/>
    </row>
    <row r="57" spans="1:8" ht="17.25">
      <c r="A57" s="342" t="s">
        <v>3339</v>
      </c>
      <c r="B57" s="257" t="s">
        <v>3407</v>
      </c>
      <c r="C57" s="365" t="s">
        <v>2566</v>
      </c>
      <c r="D57" s="253">
        <v>2000</v>
      </c>
      <c r="E57" s="253">
        <v>2000</v>
      </c>
      <c r="F57" s="253"/>
      <c r="G57" s="432">
        <f t="shared" si="0"/>
        <v>0</v>
      </c>
      <c r="H57" s="311"/>
    </row>
    <row r="58" spans="1:8" ht="17.25">
      <c r="A58" s="342"/>
      <c r="B58" s="257" t="s">
        <v>3610</v>
      </c>
      <c r="C58" s="365" t="s">
        <v>3247</v>
      </c>
      <c r="D58" s="253">
        <v>2000</v>
      </c>
      <c r="E58" s="253">
        <v>2000</v>
      </c>
      <c r="F58" s="253"/>
      <c r="G58" s="432">
        <f t="shared" si="0"/>
        <v>0</v>
      </c>
      <c r="H58" s="311"/>
    </row>
    <row r="59" spans="1:8" ht="17.25">
      <c r="A59" s="342"/>
      <c r="B59" s="257" t="s">
        <v>3605</v>
      </c>
      <c r="C59" s="365" t="s">
        <v>2532</v>
      </c>
      <c r="D59" s="253">
        <v>2000</v>
      </c>
      <c r="E59" s="253">
        <v>2000</v>
      </c>
      <c r="F59" s="253"/>
      <c r="G59" s="432">
        <f t="shared" si="0"/>
        <v>0</v>
      </c>
      <c r="H59" s="311"/>
    </row>
    <row r="60" spans="1:8" ht="17.25">
      <c r="A60" s="342" t="s">
        <v>3339</v>
      </c>
      <c r="B60" s="257" t="s">
        <v>3367</v>
      </c>
      <c r="C60" s="365" t="s">
        <v>3248</v>
      </c>
      <c r="D60" s="253">
        <v>2000</v>
      </c>
      <c r="E60" s="253">
        <v>2000</v>
      </c>
      <c r="F60" s="253"/>
      <c r="G60" s="432">
        <f t="shared" si="0"/>
        <v>0</v>
      </c>
      <c r="H60" s="311"/>
    </row>
    <row r="61" spans="1:8" ht="17.25">
      <c r="A61" s="342"/>
      <c r="B61" s="257" t="s">
        <v>3601</v>
      </c>
      <c r="C61" s="365" t="s">
        <v>415</v>
      </c>
      <c r="D61" s="253">
        <v>2000</v>
      </c>
      <c r="E61" s="253">
        <v>2000</v>
      </c>
      <c r="F61" s="253"/>
      <c r="G61" s="432">
        <f t="shared" si="0"/>
        <v>0</v>
      </c>
      <c r="H61" s="311"/>
    </row>
    <row r="62" spans="1:8" ht="17.25">
      <c r="A62" s="342" t="s">
        <v>3339</v>
      </c>
      <c r="B62" s="257" t="s">
        <v>3408</v>
      </c>
      <c r="C62" s="365" t="s">
        <v>3249</v>
      </c>
      <c r="D62" s="253">
        <v>2000</v>
      </c>
      <c r="E62" s="253">
        <v>2000</v>
      </c>
      <c r="F62" s="253"/>
      <c r="G62" s="432">
        <f t="shared" si="0"/>
        <v>0</v>
      </c>
      <c r="H62" s="311"/>
    </row>
    <row r="63" spans="1:8" ht="17.25">
      <c r="A63" s="342"/>
      <c r="B63" s="257">
        <v>0.685</v>
      </c>
      <c r="C63" s="365" t="s">
        <v>2028</v>
      </c>
      <c r="D63" s="253">
        <v>2000</v>
      </c>
      <c r="E63" s="253">
        <v>2000</v>
      </c>
      <c r="F63" s="253"/>
      <c r="G63" s="432">
        <f t="shared" si="0"/>
        <v>0</v>
      </c>
      <c r="H63" s="311"/>
    </row>
    <row r="64" spans="1:8" ht="17.25">
      <c r="A64" s="342"/>
      <c r="B64" s="257" t="s">
        <v>3601</v>
      </c>
      <c r="C64" s="365" t="s">
        <v>3250</v>
      </c>
      <c r="D64" s="253">
        <v>2000</v>
      </c>
      <c r="E64" s="253">
        <v>2000</v>
      </c>
      <c r="F64" s="253"/>
      <c r="G64" s="432">
        <f t="shared" si="0"/>
        <v>0</v>
      </c>
      <c r="H64" s="311"/>
    </row>
    <row r="65" spans="1:8" ht="17.25">
      <c r="A65" s="342"/>
      <c r="B65" s="257" t="s">
        <v>3704</v>
      </c>
      <c r="C65" s="365" t="s">
        <v>2032</v>
      </c>
      <c r="D65" s="253">
        <v>2000</v>
      </c>
      <c r="E65" s="253">
        <v>2000</v>
      </c>
      <c r="F65" s="253"/>
      <c r="G65" s="432">
        <f t="shared" si="0"/>
        <v>0</v>
      </c>
      <c r="H65" s="311"/>
    </row>
    <row r="66" spans="1:8" ht="17.25">
      <c r="A66" s="342" t="s">
        <v>3339</v>
      </c>
      <c r="B66" s="257" t="s">
        <v>3400</v>
      </c>
      <c r="C66" s="365" t="s">
        <v>2037</v>
      </c>
      <c r="D66" s="253">
        <v>2000</v>
      </c>
      <c r="E66" s="253">
        <v>2000</v>
      </c>
      <c r="F66" s="253"/>
      <c r="G66" s="432">
        <f t="shared" si="0"/>
        <v>0</v>
      </c>
      <c r="H66" s="311"/>
    </row>
    <row r="67" spans="1:8" ht="17.25">
      <c r="A67" s="342" t="s">
        <v>3339</v>
      </c>
      <c r="B67" s="257" t="s">
        <v>3407</v>
      </c>
      <c r="C67" s="365" t="s">
        <v>2008</v>
      </c>
      <c r="D67" s="253">
        <v>2000</v>
      </c>
      <c r="E67" s="253">
        <v>2000</v>
      </c>
      <c r="F67" s="253"/>
      <c r="G67" s="432">
        <f t="shared" si="0"/>
        <v>0</v>
      </c>
      <c r="H67" s="311"/>
    </row>
    <row r="68" spans="1:8" ht="17.25">
      <c r="A68" s="342" t="s">
        <v>3339</v>
      </c>
      <c r="B68" s="257" t="s">
        <v>3367</v>
      </c>
      <c r="C68" s="365" t="s">
        <v>2009</v>
      </c>
      <c r="D68" s="253">
        <v>2000</v>
      </c>
      <c r="E68" s="253">
        <v>2000</v>
      </c>
      <c r="F68" s="253"/>
      <c r="G68" s="432">
        <f t="shared" si="0"/>
        <v>0</v>
      </c>
      <c r="H68" s="311"/>
    </row>
    <row r="69" spans="1:8" ht="17.25">
      <c r="A69" s="342"/>
      <c r="B69" s="257" t="s">
        <v>3601</v>
      </c>
      <c r="C69" s="365" t="s">
        <v>1707</v>
      </c>
      <c r="D69" s="253">
        <v>2000</v>
      </c>
      <c r="E69" s="253">
        <v>2000</v>
      </c>
      <c r="F69" s="253"/>
      <c r="G69" s="432">
        <f t="shared" si="0"/>
        <v>0</v>
      </c>
      <c r="H69" s="311"/>
    </row>
    <row r="70" spans="1:8" ht="17.25">
      <c r="A70" s="342" t="s">
        <v>3339</v>
      </c>
      <c r="B70" s="257" t="s">
        <v>3367</v>
      </c>
      <c r="C70" s="365" t="s">
        <v>3251</v>
      </c>
      <c r="D70" s="253">
        <v>2000</v>
      </c>
      <c r="E70" s="253">
        <v>2000</v>
      </c>
      <c r="F70" s="253"/>
      <c r="G70" s="432">
        <f t="shared" si="0"/>
        <v>0</v>
      </c>
      <c r="H70" s="311"/>
    </row>
    <row r="71" spans="1:8" ht="17.25">
      <c r="A71" s="342"/>
      <c r="B71" s="257" t="s">
        <v>3601</v>
      </c>
      <c r="C71" s="365" t="s">
        <v>2565</v>
      </c>
      <c r="D71" s="253">
        <v>2000</v>
      </c>
      <c r="E71" s="253">
        <v>2000</v>
      </c>
      <c r="F71" s="253"/>
      <c r="G71" s="432">
        <f t="shared" si="0"/>
        <v>0</v>
      </c>
      <c r="H71" s="311"/>
    </row>
    <row r="72" spans="1:8" ht="17.25">
      <c r="A72" s="342"/>
      <c r="B72" s="257" t="s">
        <v>3609</v>
      </c>
      <c r="C72" s="365" t="s">
        <v>2012</v>
      </c>
      <c r="D72" s="253">
        <v>2000</v>
      </c>
      <c r="E72" s="253">
        <v>2000</v>
      </c>
      <c r="F72" s="253"/>
      <c r="G72" s="432">
        <f t="shared" si="0"/>
        <v>0</v>
      </c>
      <c r="H72" s="311"/>
    </row>
    <row r="73" spans="1:8" ht="17.25">
      <c r="A73" s="342" t="s">
        <v>3339</v>
      </c>
      <c r="B73" s="257" t="s">
        <v>3367</v>
      </c>
      <c r="C73" s="365" t="s">
        <v>2015</v>
      </c>
      <c r="D73" s="253">
        <v>2000</v>
      </c>
      <c r="E73" s="253">
        <v>2000</v>
      </c>
      <c r="F73" s="253"/>
      <c r="G73" s="432">
        <f aca="true" t="shared" si="1" ref="G73:G107">D73-E73</f>
        <v>0</v>
      </c>
      <c r="H73" s="311"/>
    </row>
    <row r="74" spans="1:8" ht="17.25">
      <c r="A74" s="342"/>
      <c r="B74" s="257" t="s">
        <v>3610</v>
      </c>
      <c r="C74" s="365" t="s">
        <v>3252</v>
      </c>
      <c r="D74" s="253">
        <v>2000</v>
      </c>
      <c r="E74" s="253">
        <v>2000</v>
      </c>
      <c r="F74" s="253"/>
      <c r="G74" s="432">
        <f t="shared" si="1"/>
        <v>0</v>
      </c>
      <c r="H74" s="311"/>
    </row>
    <row r="75" spans="1:8" ht="17.25">
      <c r="A75" s="342"/>
      <c r="B75" s="257" t="s">
        <v>3605</v>
      </c>
      <c r="C75" s="365" t="s">
        <v>2062</v>
      </c>
      <c r="D75" s="253">
        <v>2000</v>
      </c>
      <c r="E75" s="253">
        <v>2000</v>
      </c>
      <c r="F75" s="253"/>
      <c r="G75" s="432">
        <f t="shared" si="1"/>
        <v>0</v>
      </c>
      <c r="H75" s="311"/>
    </row>
    <row r="76" spans="1:8" ht="17.25">
      <c r="A76" s="342"/>
      <c r="B76" s="257" t="s">
        <v>3601</v>
      </c>
      <c r="C76" s="365" t="s">
        <v>2063</v>
      </c>
      <c r="D76" s="253">
        <v>2000</v>
      </c>
      <c r="E76" s="253">
        <v>2000</v>
      </c>
      <c r="F76" s="253"/>
      <c r="G76" s="432">
        <f t="shared" si="1"/>
        <v>0</v>
      </c>
      <c r="H76" s="311"/>
    </row>
    <row r="77" spans="1:8" ht="17.25">
      <c r="A77" s="342" t="s">
        <v>3339</v>
      </c>
      <c r="B77" s="257" t="s">
        <v>3367</v>
      </c>
      <c r="C77" s="365" t="s">
        <v>321</v>
      </c>
      <c r="D77" s="253">
        <v>2000</v>
      </c>
      <c r="E77" s="253">
        <v>2000</v>
      </c>
      <c r="F77" s="253"/>
      <c r="G77" s="432">
        <f t="shared" si="1"/>
        <v>0</v>
      </c>
      <c r="H77" s="311"/>
    </row>
    <row r="78" spans="1:8" ht="17.25">
      <c r="A78" s="342" t="s">
        <v>3409</v>
      </c>
      <c r="B78" s="257" t="s">
        <v>3413</v>
      </c>
      <c r="C78" s="365" t="s">
        <v>2056</v>
      </c>
      <c r="D78" s="253">
        <v>2000</v>
      </c>
      <c r="E78" s="253">
        <v>2000</v>
      </c>
      <c r="F78" s="253"/>
      <c r="G78" s="432">
        <f t="shared" si="1"/>
        <v>0</v>
      </c>
      <c r="H78" s="311"/>
    </row>
    <row r="79" spans="1:8" ht="17.25">
      <c r="A79" s="342"/>
      <c r="B79" s="257" t="s">
        <v>3610</v>
      </c>
      <c r="C79" s="365" t="s">
        <v>2057</v>
      </c>
      <c r="D79" s="253">
        <v>2000</v>
      </c>
      <c r="E79" s="253">
        <v>2000</v>
      </c>
      <c r="F79" s="253"/>
      <c r="G79" s="432">
        <f t="shared" si="1"/>
        <v>0</v>
      </c>
      <c r="H79" s="311"/>
    </row>
    <row r="80" spans="1:8" ht="17.25">
      <c r="A80" s="342"/>
      <c r="B80" s="257" t="s">
        <v>3610</v>
      </c>
      <c r="C80" s="365" t="s">
        <v>2045</v>
      </c>
      <c r="D80" s="253">
        <v>2000</v>
      </c>
      <c r="E80" s="253">
        <v>2000</v>
      </c>
      <c r="F80" s="253"/>
      <c r="G80" s="432">
        <f t="shared" si="1"/>
        <v>0</v>
      </c>
      <c r="H80" s="311"/>
    </row>
    <row r="81" spans="1:8" ht="17.25">
      <c r="A81" s="342"/>
      <c r="B81" s="257" t="s">
        <v>3610</v>
      </c>
      <c r="C81" s="365" t="s">
        <v>2053</v>
      </c>
      <c r="D81" s="253">
        <v>2000</v>
      </c>
      <c r="E81" s="253">
        <v>2000</v>
      </c>
      <c r="F81" s="253"/>
      <c r="G81" s="432">
        <f t="shared" si="1"/>
        <v>0</v>
      </c>
      <c r="H81" s="311"/>
    </row>
    <row r="82" spans="1:8" ht="17.25">
      <c r="A82" s="342" t="s">
        <v>3339</v>
      </c>
      <c r="B82" s="257" t="s">
        <v>3367</v>
      </c>
      <c r="C82" s="365" t="s">
        <v>2060</v>
      </c>
      <c r="D82" s="253">
        <v>2000</v>
      </c>
      <c r="E82" s="253">
        <v>2000</v>
      </c>
      <c r="F82" s="253"/>
      <c r="G82" s="432">
        <f t="shared" si="1"/>
        <v>0</v>
      </c>
      <c r="H82" s="311"/>
    </row>
    <row r="83" spans="1:8" ht="17.25">
      <c r="A83" s="342" t="s">
        <v>3339</v>
      </c>
      <c r="B83" s="257" t="s">
        <v>3367</v>
      </c>
      <c r="C83" s="365" t="s">
        <v>2061</v>
      </c>
      <c r="D83" s="253">
        <v>2000</v>
      </c>
      <c r="E83" s="253">
        <v>2000</v>
      </c>
      <c r="F83" s="253"/>
      <c r="G83" s="432">
        <f t="shared" si="1"/>
        <v>0</v>
      </c>
      <c r="H83" s="311"/>
    </row>
    <row r="84" spans="1:8" ht="17.25">
      <c r="A84" s="342"/>
      <c r="B84" s="257" t="s">
        <v>3601</v>
      </c>
      <c r="C84" s="365" t="s">
        <v>2050</v>
      </c>
      <c r="D84" s="253">
        <v>2000</v>
      </c>
      <c r="E84" s="253">
        <v>2000</v>
      </c>
      <c r="F84" s="253"/>
      <c r="G84" s="432">
        <f t="shared" si="1"/>
        <v>0</v>
      </c>
      <c r="H84" s="311"/>
    </row>
    <row r="85" spans="1:8" ht="17.25">
      <c r="A85" s="342" t="s">
        <v>3403</v>
      </c>
      <c r="B85" s="257" t="s">
        <v>3405</v>
      </c>
      <c r="C85" s="365" t="s">
        <v>2527</v>
      </c>
      <c r="D85" s="253">
        <v>2000</v>
      </c>
      <c r="E85" s="253">
        <v>2000</v>
      </c>
      <c r="F85" s="253"/>
      <c r="G85" s="432">
        <f t="shared" si="1"/>
        <v>0</v>
      </c>
      <c r="H85" s="311"/>
    </row>
    <row r="86" spans="1:8" ht="17.25">
      <c r="A86" s="342" t="s">
        <v>3403</v>
      </c>
      <c r="B86" s="257" t="s">
        <v>3406</v>
      </c>
      <c r="C86" s="365" t="s">
        <v>2537</v>
      </c>
      <c r="D86" s="253">
        <v>2000</v>
      </c>
      <c r="E86" s="253">
        <v>2000</v>
      </c>
      <c r="F86" s="253"/>
      <c r="G86" s="432">
        <f t="shared" si="1"/>
        <v>0</v>
      </c>
      <c r="H86" s="311"/>
    </row>
    <row r="87" spans="1:8" ht="17.25">
      <c r="A87" s="342" t="s">
        <v>3339</v>
      </c>
      <c r="B87" s="257" t="s">
        <v>3402</v>
      </c>
      <c r="C87" s="365" t="s">
        <v>766</v>
      </c>
      <c r="D87" s="253">
        <v>2000</v>
      </c>
      <c r="E87" s="253">
        <v>2000</v>
      </c>
      <c r="F87" s="253"/>
      <c r="G87" s="432">
        <f t="shared" si="1"/>
        <v>0</v>
      </c>
      <c r="H87" s="311"/>
    </row>
    <row r="88" spans="1:8" ht="17.25">
      <c r="A88" s="342"/>
      <c r="B88" s="257" t="s">
        <v>3610</v>
      </c>
      <c r="C88" s="365" t="s">
        <v>779</v>
      </c>
      <c r="D88" s="253">
        <v>2000</v>
      </c>
      <c r="E88" s="253">
        <v>2000</v>
      </c>
      <c r="F88" s="253"/>
      <c r="G88" s="432">
        <f t="shared" si="1"/>
        <v>0</v>
      </c>
      <c r="H88" s="311"/>
    </row>
    <row r="89" spans="1:8" ht="17.25">
      <c r="A89" s="342"/>
      <c r="B89" s="257" t="s">
        <v>3606</v>
      </c>
      <c r="C89" s="365" t="s">
        <v>2520</v>
      </c>
      <c r="D89" s="253">
        <v>2000</v>
      </c>
      <c r="E89" s="253">
        <v>2000</v>
      </c>
      <c r="F89" s="253"/>
      <c r="G89" s="432">
        <f t="shared" si="1"/>
        <v>0</v>
      </c>
      <c r="H89" s="311"/>
    </row>
    <row r="90" spans="1:8" ht="17.25">
      <c r="A90" s="342" t="s">
        <v>3403</v>
      </c>
      <c r="B90" s="257" t="s">
        <v>3410</v>
      </c>
      <c r="C90" s="365" t="s">
        <v>3253</v>
      </c>
      <c r="D90" s="253">
        <v>2000</v>
      </c>
      <c r="E90" s="253">
        <v>2000</v>
      </c>
      <c r="F90" s="253"/>
      <c r="G90" s="432">
        <f t="shared" si="1"/>
        <v>0</v>
      </c>
      <c r="H90" s="311"/>
    </row>
    <row r="91" spans="1:8" ht="17.25">
      <c r="A91" s="342" t="s">
        <v>3339</v>
      </c>
      <c r="B91" s="257" t="s">
        <v>3411</v>
      </c>
      <c r="C91" s="365" t="s">
        <v>2536</v>
      </c>
      <c r="D91" s="253">
        <v>2000</v>
      </c>
      <c r="E91" s="253">
        <v>2000</v>
      </c>
      <c r="F91" s="253"/>
      <c r="G91" s="432">
        <f t="shared" si="1"/>
        <v>0</v>
      </c>
      <c r="H91" s="311"/>
    </row>
    <row r="92" spans="1:8" ht="17.25">
      <c r="A92" s="342"/>
      <c r="B92" s="257" t="s">
        <v>3610</v>
      </c>
      <c r="C92" s="365" t="s">
        <v>2534</v>
      </c>
      <c r="D92" s="253">
        <v>2000</v>
      </c>
      <c r="E92" s="253">
        <v>2000</v>
      </c>
      <c r="F92" s="253"/>
      <c r="G92" s="432">
        <f t="shared" si="1"/>
        <v>0</v>
      </c>
      <c r="H92" s="311"/>
    </row>
    <row r="93" spans="1:8" ht="17.25">
      <c r="A93" s="342" t="s">
        <v>3339</v>
      </c>
      <c r="B93" s="257" t="s">
        <v>3411</v>
      </c>
      <c r="C93" s="365" t="s">
        <v>1289</v>
      </c>
      <c r="D93" s="253">
        <v>2000</v>
      </c>
      <c r="E93" s="253">
        <v>2000</v>
      </c>
      <c r="F93" s="253"/>
      <c r="G93" s="432">
        <f t="shared" si="1"/>
        <v>0</v>
      </c>
      <c r="H93" s="311"/>
    </row>
    <row r="94" spans="1:8" ht="17.25">
      <c r="A94" s="342" t="s">
        <v>3403</v>
      </c>
      <c r="B94" s="257" t="s">
        <v>3405</v>
      </c>
      <c r="C94" s="112" t="s">
        <v>3254</v>
      </c>
      <c r="D94" s="253">
        <v>2000</v>
      </c>
      <c r="E94" s="253">
        <v>2000</v>
      </c>
      <c r="F94" s="253"/>
      <c r="G94" s="432">
        <f t="shared" si="1"/>
        <v>0</v>
      </c>
      <c r="H94" s="311"/>
    </row>
    <row r="95" spans="1:8" ht="17.25">
      <c r="A95" s="342"/>
      <c r="B95" s="257" t="s">
        <v>3758</v>
      </c>
      <c r="C95" s="365" t="s">
        <v>3255</v>
      </c>
      <c r="D95" s="253">
        <v>2000</v>
      </c>
      <c r="E95" s="253">
        <v>2000</v>
      </c>
      <c r="F95" s="253"/>
      <c r="G95" s="432">
        <f t="shared" si="1"/>
        <v>0</v>
      </c>
      <c r="H95" s="311"/>
    </row>
    <row r="96" spans="1:8" ht="17.25">
      <c r="A96" s="342" t="s">
        <v>3403</v>
      </c>
      <c r="B96" s="257" t="s">
        <v>3404</v>
      </c>
      <c r="C96" s="365" t="s">
        <v>2528</v>
      </c>
      <c r="D96" s="253">
        <v>2000</v>
      </c>
      <c r="E96" s="253">
        <v>2000</v>
      </c>
      <c r="F96" s="253"/>
      <c r="G96" s="432">
        <f t="shared" si="1"/>
        <v>0</v>
      </c>
      <c r="H96" s="311"/>
    </row>
    <row r="97" spans="1:8" ht="17.25">
      <c r="A97" s="342" t="s">
        <v>3339</v>
      </c>
      <c r="B97" s="257" t="s">
        <v>3367</v>
      </c>
      <c r="C97" s="365" t="s">
        <v>2002</v>
      </c>
      <c r="D97" s="253">
        <v>2000</v>
      </c>
      <c r="E97" s="253">
        <v>2000</v>
      </c>
      <c r="F97" s="253"/>
      <c r="G97" s="432">
        <f t="shared" si="1"/>
        <v>0</v>
      </c>
      <c r="H97" s="311"/>
    </row>
    <row r="98" spans="1:8" ht="17.25">
      <c r="A98" s="342" t="s">
        <v>3409</v>
      </c>
      <c r="B98" s="257" t="s">
        <v>3413</v>
      </c>
      <c r="C98" s="365" t="s">
        <v>765</v>
      </c>
      <c r="D98" s="253">
        <v>2000</v>
      </c>
      <c r="E98" s="253">
        <v>2000</v>
      </c>
      <c r="F98" s="253"/>
      <c r="G98" s="432">
        <f t="shared" si="1"/>
        <v>0</v>
      </c>
      <c r="H98" s="311"/>
    </row>
    <row r="99" spans="1:8" ht="17.25">
      <c r="A99" s="342" t="s">
        <v>3339</v>
      </c>
      <c r="B99" s="257" t="s">
        <v>3408</v>
      </c>
      <c r="C99" s="365" t="s">
        <v>3256</v>
      </c>
      <c r="D99" s="253">
        <v>2000</v>
      </c>
      <c r="E99" s="253">
        <v>2000</v>
      </c>
      <c r="F99" s="253"/>
      <c r="G99" s="432">
        <f t="shared" si="1"/>
        <v>0</v>
      </c>
      <c r="H99" s="311"/>
    </row>
    <row r="100" spans="1:8" ht="17.25">
      <c r="A100" s="342" t="s">
        <v>3409</v>
      </c>
      <c r="B100" s="257" t="s">
        <v>3413</v>
      </c>
      <c r="C100" s="365" t="s">
        <v>2042</v>
      </c>
      <c r="D100" s="253">
        <v>2000</v>
      </c>
      <c r="E100" s="253">
        <v>2000</v>
      </c>
      <c r="F100" s="253"/>
      <c r="G100" s="432">
        <f t="shared" si="1"/>
        <v>0</v>
      </c>
      <c r="H100" s="311"/>
    </row>
    <row r="101" spans="1:8" ht="17.25">
      <c r="A101" s="342"/>
      <c r="B101" s="257" t="s">
        <v>3703</v>
      </c>
      <c r="C101" s="112" t="s">
        <v>2043</v>
      </c>
      <c r="D101" s="253">
        <v>2000</v>
      </c>
      <c r="E101" s="253">
        <v>2000</v>
      </c>
      <c r="F101" s="253"/>
      <c r="G101" s="432">
        <f t="shared" si="1"/>
        <v>0</v>
      </c>
      <c r="H101" s="311"/>
    </row>
    <row r="102" spans="1:8" ht="17.25">
      <c r="A102" s="342"/>
      <c r="B102" s="257" t="s">
        <v>3765</v>
      </c>
      <c r="C102" s="365" t="s">
        <v>3258</v>
      </c>
      <c r="D102" s="253">
        <v>2000</v>
      </c>
      <c r="E102" s="253">
        <v>2000</v>
      </c>
      <c r="F102" s="253"/>
      <c r="G102" s="432">
        <f t="shared" si="1"/>
        <v>0</v>
      </c>
      <c r="H102" s="311"/>
    </row>
    <row r="103" spans="1:8" ht="17.25">
      <c r="A103" s="342" t="s">
        <v>3403</v>
      </c>
      <c r="B103" s="257" t="s">
        <v>3406</v>
      </c>
      <c r="C103" s="365" t="s">
        <v>3257</v>
      </c>
      <c r="D103" s="253">
        <v>2000</v>
      </c>
      <c r="E103" s="253">
        <v>2000</v>
      </c>
      <c r="F103" s="253"/>
      <c r="G103" s="432">
        <f t="shared" si="1"/>
        <v>0</v>
      </c>
      <c r="H103" s="311"/>
    </row>
    <row r="104" spans="1:8" ht="17.25">
      <c r="A104" s="342"/>
      <c r="B104" s="257" t="s">
        <v>3607</v>
      </c>
      <c r="C104" s="365" t="s">
        <v>2552</v>
      </c>
      <c r="D104" s="253">
        <v>2000</v>
      </c>
      <c r="E104" s="253">
        <v>2000</v>
      </c>
      <c r="F104" s="253"/>
      <c r="G104" s="432">
        <f t="shared" si="1"/>
        <v>0</v>
      </c>
      <c r="H104" s="311"/>
    </row>
    <row r="105" spans="1:8" ht="17.25">
      <c r="A105" s="342"/>
      <c r="B105" s="257" t="s">
        <v>3606</v>
      </c>
      <c r="C105" s="365" t="s">
        <v>2553</v>
      </c>
      <c r="D105" s="253">
        <v>2000</v>
      </c>
      <c r="E105" s="253">
        <v>2000</v>
      </c>
      <c r="F105" s="253"/>
      <c r="G105" s="432">
        <f t="shared" si="1"/>
        <v>0</v>
      </c>
      <c r="H105" s="311"/>
    </row>
    <row r="106" spans="1:8" ht="17.25">
      <c r="A106" s="342" t="s">
        <v>3339</v>
      </c>
      <c r="B106" s="257" t="s">
        <v>3367</v>
      </c>
      <c r="C106" s="365" t="s">
        <v>2019</v>
      </c>
      <c r="D106" s="253">
        <v>2000</v>
      </c>
      <c r="E106" s="253">
        <v>2000</v>
      </c>
      <c r="F106" s="253"/>
      <c r="G106" s="432">
        <f t="shared" si="1"/>
        <v>0</v>
      </c>
      <c r="H106" s="311"/>
    </row>
    <row r="107" spans="1:8" ht="17.25">
      <c r="A107" s="342"/>
      <c r="B107" s="257"/>
      <c r="C107" s="365" t="s">
        <v>3259</v>
      </c>
      <c r="D107" s="253">
        <v>2000</v>
      </c>
      <c r="E107" s="253"/>
      <c r="F107" s="253"/>
      <c r="G107" s="432">
        <f t="shared" si="1"/>
        <v>2000</v>
      </c>
      <c r="H107" s="311"/>
    </row>
    <row r="108" spans="1:12" ht="17.25">
      <c r="A108" s="342"/>
      <c r="B108" s="257"/>
      <c r="C108" s="365"/>
      <c r="D108" s="295"/>
      <c r="E108" s="251"/>
      <c r="F108" s="251"/>
      <c r="G108" s="296"/>
      <c r="H108" s="311"/>
      <c r="K108" s="300"/>
      <c r="L108" s="299"/>
    </row>
    <row r="109" spans="1:12" ht="18" thickBot="1">
      <c r="A109" s="268"/>
      <c r="B109" s="304"/>
      <c r="C109" s="292"/>
      <c r="D109" s="331">
        <f>SUM(D8:D108)</f>
        <v>200000</v>
      </c>
      <c r="E109" s="331">
        <f>SUM(E7:E108)</f>
        <v>196000</v>
      </c>
      <c r="F109" s="331">
        <f>SUM(F7:F108)</f>
        <v>0</v>
      </c>
      <c r="G109" s="322">
        <f>D109-E109-F109</f>
        <v>4000</v>
      </c>
      <c r="H109" s="254"/>
      <c r="K109" s="300"/>
      <c r="L109" s="299"/>
    </row>
    <row r="110" spans="4:12" ht="18" thickTop="1">
      <c r="D110" s="298"/>
      <c r="F110" s="339"/>
      <c r="G110" s="414"/>
      <c r="J110" s="316"/>
      <c r="K110" s="300"/>
      <c r="L110" s="299"/>
    </row>
    <row r="111" spans="4:10" ht="17.25">
      <c r="D111" s="298"/>
      <c r="E111" s="293"/>
      <c r="F111" s="325"/>
      <c r="G111" s="293"/>
      <c r="J111" s="316"/>
    </row>
    <row r="112" spans="4:13" ht="17.25">
      <c r="D112" s="298"/>
      <c r="E112" s="293"/>
      <c r="G112" s="293"/>
      <c r="J112" s="293"/>
      <c r="M112" s="293"/>
    </row>
    <row r="113" spans="3:13" ht="17.25">
      <c r="C113" s="325"/>
      <c r="E113" s="293"/>
      <c r="G113" s="325"/>
      <c r="M113" s="293"/>
    </row>
    <row r="114" spans="3:15" ht="17.25">
      <c r="C114" s="325"/>
      <c r="E114" s="325"/>
      <c r="G114" s="325"/>
      <c r="M114" s="325"/>
      <c r="O114" s="325"/>
    </row>
    <row r="115" spans="5:15" ht="17.25">
      <c r="E115" s="300"/>
      <c r="F115" s="293"/>
      <c r="G115" s="325"/>
      <c r="M115" s="293"/>
      <c r="N115" s="293"/>
      <c r="O115" s="325"/>
    </row>
    <row r="116" spans="2:15" ht="17.25">
      <c r="B116" s="299"/>
      <c r="C116" s="307"/>
      <c r="D116" s="332"/>
      <c r="E116" s="333"/>
      <c r="G116" s="334"/>
      <c r="O116" s="334"/>
    </row>
    <row r="117" spans="2:5" ht="17.25">
      <c r="B117" s="299"/>
      <c r="C117" s="299"/>
      <c r="D117" s="301"/>
      <c r="E117" s="300"/>
    </row>
    <row r="118" spans="2:15" ht="17.25">
      <c r="B118" s="299"/>
      <c r="C118" s="299"/>
      <c r="D118" s="301"/>
      <c r="E118" s="300"/>
      <c r="G118" s="293"/>
      <c r="O118" s="293"/>
    </row>
    <row r="119" spans="2:7" ht="17.25">
      <c r="B119" s="299"/>
      <c r="C119" s="299"/>
      <c r="D119" s="301"/>
      <c r="E119" s="300"/>
      <c r="G119" s="293"/>
    </row>
    <row r="120" spans="2:5" ht="17.25">
      <c r="B120" s="299"/>
      <c r="C120" s="299"/>
      <c r="D120" s="335"/>
      <c r="E120" s="307"/>
    </row>
    <row r="121" spans="2:5" ht="17.25">
      <c r="B121" s="299"/>
      <c r="C121" s="299"/>
      <c r="D121" s="299"/>
      <c r="E121" s="300"/>
    </row>
    <row r="122" spans="2:5" ht="17.25">
      <c r="B122" s="299"/>
      <c r="C122" s="299"/>
      <c r="D122" s="299"/>
      <c r="E122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8">
      <selection activeCell="E35" sqref="E35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1.14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3.140625" style="238" customWidth="1"/>
    <col min="8" max="8" width="9.7109375" style="238" customWidth="1"/>
    <col min="9" max="9" width="9.8515625" style="298" bestFit="1" customWidth="1"/>
    <col min="10" max="10" width="11.281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5" width="11.7109375" style="238" customWidth="1"/>
    <col min="16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692"/>
    </row>
    <row r="2" spans="1:8" ht="17.25">
      <c r="A2" s="692" t="s">
        <v>3863</v>
      </c>
      <c r="B2" s="692"/>
      <c r="C2" s="692"/>
      <c r="D2" s="692"/>
      <c r="E2" s="692"/>
      <c r="F2" s="692"/>
      <c r="G2" s="692"/>
      <c r="H2" s="692"/>
    </row>
    <row r="3" spans="1:8" ht="17.25">
      <c r="A3" s="261" t="s">
        <v>583</v>
      </c>
      <c r="B3" s="236"/>
      <c r="C3" s="236"/>
      <c r="D3" s="236"/>
      <c r="E3" s="313"/>
      <c r="F3" s="236"/>
      <c r="G3" s="330" t="s">
        <v>5</v>
      </c>
      <c r="H3" s="330" t="s">
        <v>2243</v>
      </c>
    </row>
    <row r="4" spans="1:8" ht="17.25">
      <c r="A4" s="341" t="s">
        <v>34</v>
      </c>
      <c r="B4" s="317" t="s">
        <v>18</v>
      </c>
      <c r="C4" s="241" t="s">
        <v>4</v>
      </c>
      <c r="D4" s="242" t="s">
        <v>33</v>
      </c>
      <c r="E4" s="242" t="s">
        <v>1</v>
      </c>
      <c r="F4" s="242" t="s">
        <v>100</v>
      </c>
      <c r="G4" s="243" t="s">
        <v>2</v>
      </c>
      <c r="H4" s="241" t="s">
        <v>3</v>
      </c>
    </row>
    <row r="5" spans="1:8" ht="17.25">
      <c r="A5" s="265"/>
      <c r="B5" s="244"/>
      <c r="C5" s="245"/>
      <c r="D5" s="246" t="s">
        <v>0</v>
      </c>
      <c r="E5" s="246"/>
      <c r="F5" s="246" t="s">
        <v>101</v>
      </c>
      <c r="G5" s="247"/>
      <c r="H5" s="319"/>
    </row>
    <row r="6" spans="1:8" ht="18.75">
      <c r="A6" s="342" t="s">
        <v>2244</v>
      </c>
      <c r="B6" s="250" t="s">
        <v>2245</v>
      </c>
      <c r="C6" s="431" t="s">
        <v>2246</v>
      </c>
      <c r="D6" s="253">
        <v>1102400</v>
      </c>
      <c r="E6" s="253"/>
      <c r="F6" s="253"/>
      <c r="G6" s="432">
        <v>1102400</v>
      </c>
      <c r="H6" s="234" t="s">
        <v>991</v>
      </c>
    </row>
    <row r="7" spans="1:8" ht="18.75">
      <c r="A7" s="342" t="s">
        <v>2308</v>
      </c>
      <c r="B7" s="250" t="s">
        <v>2331</v>
      </c>
      <c r="C7" s="431" t="s">
        <v>2332</v>
      </c>
      <c r="D7" s="253"/>
      <c r="E7" s="253">
        <v>55210</v>
      </c>
      <c r="F7" s="253"/>
      <c r="G7" s="432">
        <f>G6-E7</f>
        <v>1047190</v>
      </c>
      <c r="H7" s="234"/>
    </row>
    <row r="8" spans="1:8" ht="18.75">
      <c r="A8" s="342"/>
      <c r="B8" s="250" t="s">
        <v>2333</v>
      </c>
      <c r="C8" s="431" t="s">
        <v>2334</v>
      </c>
      <c r="D8" s="253"/>
      <c r="E8" s="253">
        <v>61226</v>
      </c>
      <c r="F8" s="253"/>
      <c r="G8" s="432">
        <f aca="true" t="shared" si="0" ref="G8:G38">G7-E8</f>
        <v>985964</v>
      </c>
      <c r="H8" s="254"/>
    </row>
    <row r="9" spans="1:8" ht="18.75">
      <c r="A9" s="342"/>
      <c r="B9" s="250" t="s">
        <v>2339</v>
      </c>
      <c r="C9" s="431" t="s">
        <v>2335</v>
      </c>
      <c r="D9" s="253"/>
      <c r="E9" s="253">
        <v>18635</v>
      </c>
      <c r="F9" s="253"/>
      <c r="G9" s="432">
        <f t="shared" si="0"/>
        <v>967329</v>
      </c>
      <c r="H9" s="254"/>
    </row>
    <row r="10" spans="1:8" ht="18.75">
      <c r="A10" s="342"/>
      <c r="B10" s="250" t="s">
        <v>2340</v>
      </c>
      <c r="C10" s="431" t="s">
        <v>2336</v>
      </c>
      <c r="D10" s="253"/>
      <c r="E10" s="253">
        <v>33630</v>
      </c>
      <c r="F10" s="253"/>
      <c r="G10" s="432">
        <f t="shared" si="0"/>
        <v>933699</v>
      </c>
      <c r="H10" s="254"/>
    </row>
    <row r="11" spans="1:8" ht="18.75">
      <c r="A11" s="342"/>
      <c r="B11" s="250" t="s">
        <v>2341</v>
      </c>
      <c r="C11" s="431" t="s">
        <v>2337</v>
      </c>
      <c r="D11" s="253"/>
      <c r="E11" s="253">
        <v>36100</v>
      </c>
      <c r="F11" s="253"/>
      <c r="G11" s="432">
        <f t="shared" si="0"/>
        <v>897599</v>
      </c>
      <c r="H11" s="254"/>
    </row>
    <row r="12" spans="1:8" ht="18.75">
      <c r="A12" s="342"/>
      <c r="B12" s="250" t="s">
        <v>2342</v>
      </c>
      <c r="C12" s="431" t="s">
        <v>2337</v>
      </c>
      <c r="D12" s="253"/>
      <c r="E12" s="253">
        <v>38630</v>
      </c>
      <c r="F12" s="253"/>
      <c r="G12" s="432">
        <f t="shared" si="0"/>
        <v>858969</v>
      </c>
      <c r="H12" s="254"/>
    </row>
    <row r="13" spans="1:11" ht="18.75">
      <c r="A13" s="342"/>
      <c r="B13" s="250" t="s">
        <v>2343</v>
      </c>
      <c r="C13" s="431" t="s">
        <v>2338</v>
      </c>
      <c r="D13" s="253"/>
      <c r="E13" s="253">
        <v>82401</v>
      </c>
      <c r="F13" s="253"/>
      <c r="G13" s="432">
        <f t="shared" si="0"/>
        <v>776568</v>
      </c>
      <c r="H13" s="254"/>
      <c r="K13" s="293">
        <v>1319056</v>
      </c>
    </row>
    <row r="14" spans="1:11" ht="18.75">
      <c r="A14" s="342" t="s">
        <v>2353</v>
      </c>
      <c r="B14" s="250" t="s">
        <v>2354</v>
      </c>
      <c r="C14" s="431" t="s">
        <v>2355</v>
      </c>
      <c r="D14" s="253"/>
      <c r="E14" s="253">
        <v>11660</v>
      </c>
      <c r="F14" s="253"/>
      <c r="G14" s="432">
        <f t="shared" si="0"/>
        <v>764908</v>
      </c>
      <c r="H14" s="254"/>
      <c r="K14" s="293">
        <v>1067442</v>
      </c>
    </row>
    <row r="15" spans="1:11" ht="18.75">
      <c r="A15" s="342" t="s">
        <v>2361</v>
      </c>
      <c r="B15" s="250" t="s">
        <v>2360</v>
      </c>
      <c r="C15" s="431" t="s">
        <v>2359</v>
      </c>
      <c r="D15" s="253"/>
      <c r="E15" s="253">
        <v>19200</v>
      </c>
      <c r="F15" s="253"/>
      <c r="G15" s="432">
        <f t="shared" si="0"/>
        <v>745708</v>
      </c>
      <c r="H15" s="254"/>
      <c r="K15" s="293">
        <f>SUM(K13:K14)</f>
        <v>2386498</v>
      </c>
    </row>
    <row r="16" spans="1:11" ht="18.75">
      <c r="A16" s="342"/>
      <c r="B16" s="250" t="s">
        <v>2364</v>
      </c>
      <c r="C16" s="431" t="s">
        <v>2362</v>
      </c>
      <c r="D16" s="253"/>
      <c r="E16" s="253">
        <v>33100</v>
      </c>
      <c r="F16" s="253"/>
      <c r="G16" s="432">
        <f t="shared" si="0"/>
        <v>712608</v>
      </c>
      <c r="H16" s="254"/>
      <c r="K16" s="293">
        <v>3149420</v>
      </c>
    </row>
    <row r="17" spans="1:11" ht="18.75">
      <c r="A17" s="342"/>
      <c r="B17" s="250" t="s">
        <v>2365</v>
      </c>
      <c r="C17" s="431" t="s">
        <v>2363</v>
      </c>
      <c r="D17" s="253"/>
      <c r="E17" s="253">
        <v>51870</v>
      </c>
      <c r="F17" s="253"/>
      <c r="G17" s="432">
        <f t="shared" si="0"/>
        <v>660738</v>
      </c>
      <c r="H17" s="254"/>
      <c r="K17" s="293">
        <f>K16-K15</f>
        <v>762922</v>
      </c>
    </row>
    <row r="18" spans="1:8" ht="18.75">
      <c r="A18" s="342"/>
      <c r="B18" s="250" t="s">
        <v>2367</v>
      </c>
      <c r="C18" s="431" t="s">
        <v>2366</v>
      </c>
      <c r="D18" s="253"/>
      <c r="E18" s="253">
        <v>55516</v>
      </c>
      <c r="F18" s="253"/>
      <c r="G18" s="432">
        <f t="shared" si="0"/>
        <v>605222</v>
      </c>
      <c r="H18" s="254"/>
    </row>
    <row r="19" spans="1:8" ht="18.75">
      <c r="A19" s="342"/>
      <c r="B19" s="250" t="s">
        <v>2368</v>
      </c>
      <c r="C19" s="431" t="s">
        <v>2370</v>
      </c>
      <c r="D19" s="253"/>
      <c r="E19" s="253">
        <v>68218</v>
      </c>
      <c r="F19" s="253"/>
      <c r="G19" s="432">
        <f t="shared" si="0"/>
        <v>537004</v>
      </c>
      <c r="H19" s="254"/>
    </row>
    <row r="20" spans="1:17" ht="18.75">
      <c r="A20" s="342"/>
      <c r="B20" s="250" t="s">
        <v>2369</v>
      </c>
      <c r="C20" s="431" t="s">
        <v>2371</v>
      </c>
      <c r="D20" s="253"/>
      <c r="E20" s="253">
        <v>17038</v>
      </c>
      <c r="F20" s="253"/>
      <c r="G20" s="432">
        <f t="shared" si="0"/>
        <v>519966</v>
      </c>
      <c r="H20" s="254"/>
      <c r="O20" s="238">
        <v>319</v>
      </c>
      <c r="P20" s="238">
        <v>838</v>
      </c>
      <c r="Q20" s="238">
        <v>126</v>
      </c>
    </row>
    <row r="21" spans="1:17" ht="18.75">
      <c r="A21" s="342" t="s">
        <v>2372</v>
      </c>
      <c r="B21" s="250" t="s">
        <v>2373</v>
      </c>
      <c r="C21" s="431" t="s">
        <v>2363</v>
      </c>
      <c r="D21" s="253"/>
      <c r="E21" s="253">
        <v>57868</v>
      </c>
      <c r="F21" s="253"/>
      <c r="G21" s="432">
        <f t="shared" si="0"/>
        <v>462098</v>
      </c>
      <c r="H21" s="254"/>
      <c r="O21" s="238">
        <v>234</v>
      </c>
      <c r="P21" s="238">
        <v>138</v>
      </c>
      <c r="Q21" s="238">
        <v>196</v>
      </c>
    </row>
    <row r="22" spans="1:17" ht="18.75">
      <c r="A22" s="342"/>
      <c r="B22" s="250" t="s">
        <v>2374</v>
      </c>
      <c r="C22" s="431" t="s">
        <v>2375</v>
      </c>
      <c r="D22" s="253"/>
      <c r="E22" s="253">
        <v>64280</v>
      </c>
      <c r="F22" s="253"/>
      <c r="G22" s="432">
        <f t="shared" si="0"/>
        <v>397818</v>
      </c>
      <c r="H22" s="254"/>
      <c r="O22" s="238">
        <v>284</v>
      </c>
      <c r="P22" s="238">
        <v>476</v>
      </c>
      <c r="Q22" s="521">
        <f>SUM(Q20:Q21)</f>
        <v>322</v>
      </c>
    </row>
    <row r="23" spans="1:16" ht="18.75">
      <c r="A23" s="342"/>
      <c r="B23" s="250" t="s">
        <v>2377</v>
      </c>
      <c r="C23" s="431" t="s">
        <v>2376</v>
      </c>
      <c r="D23" s="253"/>
      <c r="E23" s="253">
        <v>25298</v>
      </c>
      <c r="F23" s="253"/>
      <c r="G23" s="432">
        <f t="shared" si="0"/>
        <v>372520</v>
      </c>
      <c r="H23" s="254"/>
      <c r="K23" s="293">
        <v>266</v>
      </c>
      <c r="L23" s="238">
        <v>206</v>
      </c>
      <c r="M23" s="238">
        <v>1226</v>
      </c>
      <c r="N23" s="238">
        <v>100</v>
      </c>
      <c r="O23" s="238">
        <v>2050</v>
      </c>
      <c r="P23" s="238">
        <v>76</v>
      </c>
    </row>
    <row r="24" spans="1:16" ht="18.75">
      <c r="A24" s="342" t="s">
        <v>2417</v>
      </c>
      <c r="B24" s="250" t="s">
        <v>2450</v>
      </c>
      <c r="C24" s="431" t="s">
        <v>2451</v>
      </c>
      <c r="D24" s="253"/>
      <c r="E24" s="253">
        <v>15684</v>
      </c>
      <c r="F24" s="253"/>
      <c r="G24" s="432">
        <f t="shared" si="0"/>
        <v>356836</v>
      </c>
      <c r="H24" s="254"/>
      <c r="K24" s="293">
        <v>246</v>
      </c>
      <c r="L24" s="238">
        <v>206</v>
      </c>
      <c r="M24" s="238">
        <v>46</v>
      </c>
      <c r="N24" s="238">
        <v>600</v>
      </c>
      <c r="O24" s="238">
        <v>1130</v>
      </c>
      <c r="P24" s="238">
        <v>200</v>
      </c>
    </row>
    <row r="25" spans="1:16" ht="18.75">
      <c r="A25" s="342" t="s">
        <v>2434</v>
      </c>
      <c r="B25" s="250" t="s">
        <v>2454</v>
      </c>
      <c r="C25" s="431" t="s">
        <v>2455</v>
      </c>
      <c r="D25" s="253"/>
      <c r="E25" s="253">
        <v>7160</v>
      </c>
      <c r="F25" s="253"/>
      <c r="G25" s="432">
        <f t="shared" si="0"/>
        <v>349676</v>
      </c>
      <c r="H25" s="254"/>
      <c r="K25" s="293">
        <v>376</v>
      </c>
      <c r="L25" s="238">
        <v>294</v>
      </c>
      <c r="M25" s="238">
        <v>336</v>
      </c>
      <c r="N25" s="238">
        <v>94</v>
      </c>
      <c r="O25" s="238">
        <v>2050</v>
      </c>
      <c r="P25" s="521">
        <f>SUM(P20:P24)</f>
        <v>1728</v>
      </c>
    </row>
    <row r="26" spans="1:15" ht="18.75">
      <c r="A26" s="342" t="s">
        <v>2468</v>
      </c>
      <c r="B26" s="250" t="s">
        <v>2469</v>
      </c>
      <c r="C26" s="431" t="s">
        <v>2471</v>
      </c>
      <c r="D26" s="253"/>
      <c r="E26" s="253">
        <v>65424</v>
      </c>
      <c r="F26" s="253"/>
      <c r="G26" s="432">
        <f t="shared" si="0"/>
        <v>284252</v>
      </c>
      <c r="H26" s="254"/>
      <c r="K26" s="293">
        <v>2104</v>
      </c>
      <c r="L26" s="238">
        <v>94</v>
      </c>
      <c r="M26" s="238">
        <v>720</v>
      </c>
      <c r="O26" s="238">
        <v>840</v>
      </c>
    </row>
    <row r="27" spans="1:15" ht="18.75">
      <c r="A27" s="342"/>
      <c r="B27" s="250" t="s">
        <v>2470</v>
      </c>
      <c r="C27" s="431" t="s">
        <v>2471</v>
      </c>
      <c r="D27" s="253"/>
      <c r="E27" s="253">
        <v>98930</v>
      </c>
      <c r="F27" s="253"/>
      <c r="G27" s="432">
        <f t="shared" si="0"/>
        <v>185322</v>
      </c>
      <c r="H27" s="254"/>
      <c r="K27" s="293">
        <v>68</v>
      </c>
      <c r="L27" s="238">
        <v>206</v>
      </c>
      <c r="M27" s="238">
        <v>60</v>
      </c>
      <c r="O27" s="238">
        <v>80</v>
      </c>
    </row>
    <row r="28" spans="1:15" ht="18.75">
      <c r="A28" s="342" t="s">
        <v>2461</v>
      </c>
      <c r="B28" s="250" t="s">
        <v>2462</v>
      </c>
      <c r="C28" s="431" t="s">
        <v>2463</v>
      </c>
      <c r="D28" s="253"/>
      <c r="E28" s="253">
        <v>50640</v>
      </c>
      <c r="F28" s="253"/>
      <c r="G28" s="432">
        <f t="shared" si="0"/>
        <v>134682</v>
      </c>
      <c r="H28" s="254"/>
      <c r="K28" s="293">
        <v>500</v>
      </c>
      <c r="L28" s="519">
        <f>SUM(L23:L27)</f>
        <v>1006</v>
      </c>
      <c r="M28" s="339">
        <v>504</v>
      </c>
      <c r="O28" s="238">
        <v>190</v>
      </c>
    </row>
    <row r="29" spans="1:15" ht="18.75">
      <c r="A29" s="342"/>
      <c r="B29" s="250" t="s">
        <v>2464</v>
      </c>
      <c r="C29" s="431" t="s">
        <v>2375</v>
      </c>
      <c r="D29" s="253"/>
      <c r="E29" s="253">
        <v>69120</v>
      </c>
      <c r="F29" s="253"/>
      <c r="G29" s="432">
        <f t="shared" si="0"/>
        <v>65562</v>
      </c>
      <c r="H29" s="254"/>
      <c r="K29" s="293">
        <v>194</v>
      </c>
      <c r="M29" s="521">
        <f>SUM(M23:M28)</f>
        <v>2892</v>
      </c>
      <c r="O29" s="238">
        <v>568</v>
      </c>
    </row>
    <row r="30" spans="1:15" ht="18.75">
      <c r="A30" s="342"/>
      <c r="B30" s="250" t="s">
        <v>2467</v>
      </c>
      <c r="C30" s="431" t="s">
        <v>2463</v>
      </c>
      <c r="D30" s="253"/>
      <c r="E30" s="253">
        <v>62095</v>
      </c>
      <c r="F30" s="253"/>
      <c r="G30" s="432">
        <f t="shared" si="0"/>
        <v>3467</v>
      </c>
      <c r="H30" s="254"/>
      <c r="K30" s="293">
        <v>214</v>
      </c>
      <c r="O30" s="238">
        <v>1792</v>
      </c>
    </row>
    <row r="31" spans="1:15" ht="18.75">
      <c r="A31" s="342" t="s">
        <v>2468</v>
      </c>
      <c r="B31" s="250"/>
      <c r="C31" s="431" t="s">
        <v>2631</v>
      </c>
      <c r="D31" s="253"/>
      <c r="E31" s="253">
        <v>-9340</v>
      </c>
      <c r="F31" s="253"/>
      <c r="G31" s="432">
        <f t="shared" si="0"/>
        <v>12807</v>
      </c>
      <c r="H31" s="254"/>
      <c r="K31" s="293">
        <v>3820</v>
      </c>
      <c r="O31" s="238">
        <v>1212</v>
      </c>
    </row>
    <row r="32" spans="1:15" ht="18.75">
      <c r="A32" s="342" t="s">
        <v>2461</v>
      </c>
      <c r="B32" s="250"/>
      <c r="C32" s="431" t="s">
        <v>2632</v>
      </c>
      <c r="D32" s="253"/>
      <c r="E32" s="253">
        <v>-1006</v>
      </c>
      <c r="F32" s="253"/>
      <c r="G32" s="432">
        <f t="shared" si="0"/>
        <v>13813</v>
      </c>
      <c r="H32" s="254"/>
      <c r="K32" s="293">
        <v>680</v>
      </c>
      <c r="O32" s="238">
        <v>530</v>
      </c>
    </row>
    <row r="33" spans="1:15" ht="18.75">
      <c r="A33" s="342" t="s">
        <v>2486</v>
      </c>
      <c r="B33" s="250"/>
      <c r="C33" s="431" t="s">
        <v>2633</v>
      </c>
      <c r="D33" s="253"/>
      <c r="E33" s="253">
        <v>-2892</v>
      </c>
      <c r="F33" s="253"/>
      <c r="G33" s="432">
        <f t="shared" si="0"/>
        <v>16705</v>
      </c>
      <c r="H33" s="254"/>
      <c r="K33" s="293">
        <v>46</v>
      </c>
      <c r="O33" s="238">
        <v>14</v>
      </c>
    </row>
    <row r="34" spans="1:15" ht="18.75">
      <c r="A34" s="342" t="s">
        <v>2494</v>
      </c>
      <c r="B34" s="250"/>
      <c r="C34" s="431" t="s">
        <v>2634</v>
      </c>
      <c r="D34" s="253"/>
      <c r="E34" s="253">
        <v>-794</v>
      </c>
      <c r="F34" s="253"/>
      <c r="G34" s="432">
        <f t="shared" si="0"/>
        <v>17499</v>
      </c>
      <c r="H34" s="254"/>
      <c r="K34" s="293">
        <v>46</v>
      </c>
      <c r="O34" s="238">
        <v>2630</v>
      </c>
    </row>
    <row r="35" spans="1:15" ht="18.75">
      <c r="A35" s="342" t="s">
        <v>2488</v>
      </c>
      <c r="B35" s="250"/>
      <c r="C35" s="431" t="s">
        <v>2635</v>
      </c>
      <c r="D35" s="253"/>
      <c r="E35" s="253">
        <v>-15409</v>
      </c>
      <c r="F35" s="253"/>
      <c r="G35" s="432">
        <f t="shared" si="0"/>
        <v>32908</v>
      </c>
      <c r="H35" s="254"/>
      <c r="K35" s="293">
        <v>780</v>
      </c>
      <c r="O35" s="238">
        <v>916</v>
      </c>
    </row>
    <row r="36" spans="1:15" ht="18.75">
      <c r="A36" s="342" t="s">
        <v>2614</v>
      </c>
      <c r="B36" s="250"/>
      <c r="C36" s="431" t="s">
        <v>2632</v>
      </c>
      <c r="D36" s="253"/>
      <c r="E36" s="253">
        <v>-1728</v>
      </c>
      <c r="F36" s="253"/>
      <c r="G36" s="432">
        <f t="shared" si="0"/>
        <v>34636</v>
      </c>
      <c r="H36" s="254"/>
      <c r="K36" s="520">
        <f>SUM(K23:K35)</f>
        <v>9340</v>
      </c>
      <c r="O36" s="238">
        <v>170</v>
      </c>
    </row>
    <row r="37" spans="1:11" ht="18.75">
      <c r="A37" s="342" t="s">
        <v>2622</v>
      </c>
      <c r="B37" s="257"/>
      <c r="C37" s="431" t="s">
        <v>2636</v>
      </c>
      <c r="D37" s="253"/>
      <c r="E37" s="253">
        <v>-322</v>
      </c>
      <c r="F37" s="253"/>
      <c r="G37" s="432">
        <f t="shared" si="0"/>
        <v>34958</v>
      </c>
      <c r="H37" s="311"/>
      <c r="K37" s="520"/>
    </row>
    <row r="38" spans="1:11" ht="17.25">
      <c r="A38" s="342" t="s">
        <v>2699</v>
      </c>
      <c r="B38" s="257" t="s">
        <v>2700</v>
      </c>
      <c r="C38" s="112" t="s">
        <v>2701</v>
      </c>
      <c r="D38" s="253"/>
      <c r="E38" s="253">
        <v>34505</v>
      </c>
      <c r="F38" s="253"/>
      <c r="G38" s="432">
        <f t="shared" si="0"/>
        <v>453</v>
      </c>
      <c r="H38" s="311"/>
      <c r="K38" s="520"/>
    </row>
    <row r="39" spans="1:15" ht="17.25">
      <c r="A39" s="342"/>
      <c r="B39" s="257"/>
      <c r="C39" s="365"/>
      <c r="D39" s="295">
        <v>-453</v>
      </c>
      <c r="E39" s="251"/>
      <c r="F39" s="251"/>
      <c r="G39" s="296">
        <f>G38+D39</f>
        <v>0</v>
      </c>
      <c r="H39" s="311"/>
      <c r="J39" s="238">
        <v>12070</v>
      </c>
      <c r="K39" s="300"/>
      <c r="L39" s="299"/>
      <c r="O39" s="238">
        <v>400</v>
      </c>
    </row>
    <row r="40" spans="1:15" ht="18" thickBot="1">
      <c r="A40" s="268"/>
      <c r="B40" s="304"/>
      <c r="C40" s="292" t="s">
        <v>391</v>
      </c>
      <c r="D40" s="331">
        <f>SUM(D6:D39)</f>
        <v>1101947</v>
      </c>
      <c r="E40" s="331">
        <f>SUM(E6:E39)</f>
        <v>1101947</v>
      </c>
      <c r="F40" s="331">
        <f>SUM(F6:F39)</f>
        <v>0</v>
      </c>
      <c r="G40" s="322">
        <f>D40-E40-F40</f>
        <v>0</v>
      </c>
      <c r="H40" s="254"/>
      <c r="J40" s="238">
        <v>34988</v>
      </c>
      <c r="K40" s="300"/>
      <c r="L40" s="299"/>
      <c r="O40" s="521">
        <f>SUM(O20:O39)</f>
        <v>15409</v>
      </c>
    </row>
    <row r="41" spans="4:12" ht="18" thickTop="1">
      <c r="D41" s="298"/>
      <c r="F41" s="339"/>
      <c r="G41" s="414"/>
      <c r="J41" s="316">
        <f>SUM(J39:J40)</f>
        <v>47058</v>
      </c>
      <c r="K41" s="300">
        <v>3149420</v>
      </c>
      <c r="L41" s="299"/>
    </row>
    <row r="42" spans="4:11" ht="17.25">
      <c r="D42" s="298"/>
      <c r="E42" s="293"/>
      <c r="F42" s="325"/>
      <c r="G42" s="293"/>
      <c r="J42" s="316"/>
      <c r="K42" s="293">
        <f>K41-J41</f>
        <v>3102362</v>
      </c>
    </row>
    <row r="43" spans="4:13" ht="17.25">
      <c r="D43" s="298"/>
      <c r="E43" s="293"/>
      <c r="G43" s="293"/>
      <c r="J43" s="293"/>
      <c r="M43" s="293"/>
    </row>
    <row r="44" spans="3:13" ht="17.25">
      <c r="C44" s="325"/>
      <c r="E44" s="293"/>
      <c r="G44" s="325"/>
      <c r="M44" s="293"/>
    </row>
    <row r="45" spans="3:15" ht="17.25">
      <c r="C45" s="325"/>
      <c r="E45" s="325"/>
      <c r="G45" s="325"/>
      <c r="M45" s="325"/>
      <c r="O45" s="325"/>
    </row>
    <row r="46" spans="5:15" ht="17.25">
      <c r="E46" s="300"/>
      <c r="F46" s="293"/>
      <c r="G46" s="325"/>
      <c r="M46" s="293"/>
      <c r="N46" s="293"/>
      <c r="O46" s="325"/>
    </row>
    <row r="47" spans="2:15" ht="17.25">
      <c r="B47" s="299"/>
      <c r="C47" s="307"/>
      <c r="D47" s="332"/>
      <c r="E47" s="333"/>
      <c r="G47" s="334"/>
      <c r="O47" s="334"/>
    </row>
    <row r="48" spans="2:5" ht="17.25">
      <c r="B48" s="299"/>
      <c r="C48" s="299"/>
      <c r="D48" s="301"/>
      <c r="E48" s="300"/>
    </row>
    <row r="49" spans="2:15" ht="17.25">
      <c r="B49" s="299"/>
      <c r="C49" s="299"/>
      <c r="D49" s="301"/>
      <c r="E49" s="300"/>
      <c r="G49" s="293"/>
      <c r="O49" s="293"/>
    </row>
    <row r="50" spans="2:7" ht="17.25">
      <c r="B50" s="299"/>
      <c r="C50" s="299"/>
      <c r="D50" s="301"/>
      <c r="E50" s="300"/>
      <c r="G50" s="293"/>
    </row>
    <row r="51" spans="2:5" ht="17.25">
      <c r="B51" s="299"/>
      <c r="C51" s="299"/>
      <c r="D51" s="335"/>
      <c r="E51" s="307"/>
    </row>
    <row r="52" spans="2:5" ht="17.25">
      <c r="B52" s="299"/>
      <c r="C52" s="299"/>
      <c r="D52" s="299"/>
      <c r="E52" s="300"/>
    </row>
    <row r="53" spans="2:5" ht="17.25">
      <c r="B53" s="299"/>
      <c r="C53" s="299"/>
      <c r="D53" s="299"/>
      <c r="E53" s="307"/>
    </row>
  </sheetData>
  <sheetProtection/>
  <mergeCells count="2">
    <mergeCell ref="A1:H1"/>
    <mergeCell ref="A2:H2"/>
  </mergeCells>
  <printOptions/>
  <pageMargins left="0.3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1.421875" style="238" customWidth="1"/>
    <col min="4" max="4" width="10.7109375" style="238" customWidth="1"/>
    <col min="5" max="5" width="11.140625" style="238" customWidth="1"/>
    <col min="6" max="6" width="10.42187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692"/>
    </row>
    <row r="2" spans="1:8" ht="17.25">
      <c r="A2" s="692" t="s">
        <v>3277</v>
      </c>
      <c r="B2" s="692"/>
      <c r="C2" s="692"/>
      <c r="D2" s="692"/>
      <c r="E2" s="692"/>
      <c r="F2" s="692"/>
      <c r="G2" s="692"/>
      <c r="H2" s="692"/>
    </row>
    <row r="3" spans="1:8" ht="17.25">
      <c r="A3" s="261" t="s">
        <v>583</v>
      </c>
      <c r="B3" s="236"/>
      <c r="C3" s="236"/>
      <c r="D3" s="236"/>
      <c r="E3" s="313"/>
      <c r="F3" s="236"/>
      <c r="G3" s="330" t="s">
        <v>5</v>
      </c>
      <c r="H3" s="330" t="s">
        <v>2243</v>
      </c>
    </row>
    <row r="4" spans="1:8" ht="17.25">
      <c r="A4" s="341" t="s">
        <v>34</v>
      </c>
      <c r="B4" s="317" t="s">
        <v>18</v>
      </c>
      <c r="C4" s="241" t="s">
        <v>4</v>
      </c>
      <c r="D4" s="242" t="s">
        <v>33</v>
      </c>
      <c r="E4" s="242" t="s">
        <v>1</v>
      </c>
      <c r="F4" s="242" t="s">
        <v>100</v>
      </c>
      <c r="G4" s="243" t="s">
        <v>2</v>
      </c>
      <c r="H4" s="241" t="s">
        <v>3</v>
      </c>
    </row>
    <row r="5" spans="1:8" ht="17.25">
      <c r="A5" s="265"/>
      <c r="B5" s="244"/>
      <c r="C5" s="245"/>
      <c r="D5" s="246" t="s">
        <v>0</v>
      </c>
      <c r="E5" s="246"/>
      <c r="F5" s="246" t="s">
        <v>101</v>
      </c>
      <c r="G5" s="247"/>
      <c r="H5" s="319"/>
    </row>
    <row r="6" spans="1:11" ht="18.75">
      <c r="A6" s="342" t="s">
        <v>2434</v>
      </c>
      <c r="B6" s="250" t="s">
        <v>2453</v>
      </c>
      <c r="C6" s="431" t="s">
        <v>2452</v>
      </c>
      <c r="D6" s="253">
        <v>2047420</v>
      </c>
      <c r="E6" s="253"/>
      <c r="F6" s="253"/>
      <c r="G6" s="432">
        <f>D6</f>
        <v>2047420</v>
      </c>
      <c r="H6" s="234" t="s">
        <v>991</v>
      </c>
      <c r="K6" s="293">
        <v>1102400</v>
      </c>
    </row>
    <row r="7" spans="1:11" ht="18.75">
      <c r="A7" s="342" t="s">
        <v>2461</v>
      </c>
      <c r="B7" s="250" t="s">
        <v>2465</v>
      </c>
      <c r="C7" s="431" t="s">
        <v>2363</v>
      </c>
      <c r="D7" s="253"/>
      <c r="E7" s="253">
        <v>68960</v>
      </c>
      <c r="F7" s="253"/>
      <c r="G7" s="432">
        <f>G6-E7</f>
        <v>1978460</v>
      </c>
      <c r="H7" s="234"/>
      <c r="K7" s="293">
        <v>2047420</v>
      </c>
    </row>
    <row r="8" spans="1:11" ht="18.75">
      <c r="A8" s="342" t="s">
        <v>2461</v>
      </c>
      <c r="B8" s="250" t="s">
        <v>2466</v>
      </c>
      <c r="C8" s="431" t="s">
        <v>2472</v>
      </c>
      <c r="D8" s="253"/>
      <c r="E8" s="253">
        <v>74667</v>
      </c>
      <c r="F8" s="253"/>
      <c r="G8" s="432">
        <f aca="true" t="shared" si="0" ref="G8:G18">G7-E8</f>
        <v>1903793</v>
      </c>
      <c r="H8" s="234"/>
      <c r="K8" s="293">
        <f>SUM(K6:K7)</f>
        <v>3149820</v>
      </c>
    </row>
    <row r="9" spans="1:8" ht="18.75">
      <c r="A9" s="342"/>
      <c r="B9" s="250" t="s">
        <v>2473</v>
      </c>
      <c r="C9" s="431" t="s">
        <v>2334</v>
      </c>
      <c r="D9" s="253"/>
      <c r="E9" s="253">
        <v>66905</v>
      </c>
      <c r="F9" s="253"/>
      <c r="G9" s="432">
        <f t="shared" si="0"/>
        <v>1836888</v>
      </c>
      <c r="H9" s="254"/>
    </row>
    <row r="10" spans="1:8" ht="18.75">
      <c r="A10" s="342"/>
      <c r="B10" s="250" t="s">
        <v>2474</v>
      </c>
      <c r="C10" s="431" t="s">
        <v>2477</v>
      </c>
      <c r="D10" s="253"/>
      <c r="E10" s="253">
        <v>73480</v>
      </c>
      <c r="F10" s="253"/>
      <c r="G10" s="432">
        <f t="shared" si="0"/>
        <v>1763408</v>
      </c>
      <c r="H10" s="254"/>
    </row>
    <row r="11" spans="1:8" ht="18.75">
      <c r="A11" s="342"/>
      <c r="B11" s="250" t="s">
        <v>2475</v>
      </c>
      <c r="C11" s="431" t="s">
        <v>2478</v>
      </c>
      <c r="D11" s="253"/>
      <c r="E11" s="253">
        <v>61286</v>
      </c>
      <c r="F11" s="253"/>
      <c r="G11" s="432">
        <f t="shared" si="0"/>
        <v>1702122</v>
      </c>
      <c r="H11" s="254"/>
    </row>
    <row r="12" spans="1:8" ht="18.75">
      <c r="A12" s="342"/>
      <c r="B12" s="250" t="s">
        <v>2476</v>
      </c>
      <c r="C12" s="431" t="s">
        <v>2334</v>
      </c>
      <c r="D12" s="253"/>
      <c r="E12" s="253">
        <v>62084</v>
      </c>
      <c r="F12" s="253"/>
      <c r="G12" s="432">
        <f t="shared" si="0"/>
        <v>1640038</v>
      </c>
      <c r="H12" s="254"/>
    </row>
    <row r="13" spans="1:8" ht="18.75">
      <c r="A13" s="342"/>
      <c r="B13" s="250" t="s">
        <v>747</v>
      </c>
      <c r="C13" s="431" t="s">
        <v>2479</v>
      </c>
      <c r="D13" s="253"/>
      <c r="E13" s="253">
        <v>88460</v>
      </c>
      <c r="F13" s="253"/>
      <c r="G13" s="432">
        <f t="shared" si="0"/>
        <v>1551578</v>
      </c>
      <c r="H13" s="254"/>
    </row>
    <row r="14" spans="1:8" ht="18.75">
      <c r="A14" s="342"/>
      <c r="B14" s="250" t="s">
        <v>2481</v>
      </c>
      <c r="C14" s="431" t="s">
        <v>2337</v>
      </c>
      <c r="D14" s="253"/>
      <c r="E14" s="253">
        <v>51866</v>
      </c>
      <c r="F14" s="253"/>
      <c r="G14" s="432">
        <f t="shared" si="0"/>
        <v>1499712</v>
      </c>
      <c r="H14" s="254"/>
    </row>
    <row r="15" spans="1:8" ht="18.75">
      <c r="A15" s="342"/>
      <c r="B15" s="250" t="s">
        <v>2482</v>
      </c>
      <c r="C15" s="431" t="s">
        <v>2336</v>
      </c>
      <c r="D15" s="253"/>
      <c r="E15" s="253">
        <v>47534</v>
      </c>
      <c r="F15" s="253"/>
      <c r="G15" s="432">
        <f t="shared" si="0"/>
        <v>1452178</v>
      </c>
      <c r="H15" s="254"/>
    </row>
    <row r="16" spans="1:8" ht="18.75">
      <c r="A16" s="342"/>
      <c r="B16" s="250" t="s">
        <v>2483</v>
      </c>
      <c r="C16" s="431" t="s">
        <v>2480</v>
      </c>
      <c r="D16" s="253"/>
      <c r="E16" s="253">
        <v>10000</v>
      </c>
      <c r="F16" s="253"/>
      <c r="G16" s="432">
        <f t="shared" si="0"/>
        <v>1442178</v>
      </c>
      <c r="H16" s="254"/>
    </row>
    <row r="17" spans="1:8" ht="18.75">
      <c r="A17" s="342" t="s">
        <v>2486</v>
      </c>
      <c r="B17" s="250" t="s">
        <v>2485</v>
      </c>
      <c r="C17" s="431" t="s">
        <v>2484</v>
      </c>
      <c r="D17" s="253"/>
      <c r="E17" s="253">
        <v>30000</v>
      </c>
      <c r="F17" s="253"/>
      <c r="G17" s="432">
        <f t="shared" si="0"/>
        <v>1412178</v>
      </c>
      <c r="H17" s="254"/>
    </row>
    <row r="18" spans="1:8" ht="18.75">
      <c r="A18" s="342"/>
      <c r="B18" s="250" t="s">
        <v>2487</v>
      </c>
      <c r="C18" s="431" t="s">
        <v>2336</v>
      </c>
      <c r="D18" s="253"/>
      <c r="E18" s="253">
        <v>37010</v>
      </c>
      <c r="F18" s="253"/>
      <c r="G18" s="432">
        <f t="shared" si="0"/>
        <v>1375168</v>
      </c>
      <c r="H18" s="254"/>
    </row>
    <row r="19" spans="1:8" ht="18.75">
      <c r="A19" s="342" t="s">
        <v>2488</v>
      </c>
      <c r="B19" s="250" t="s">
        <v>2489</v>
      </c>
      <c r="C19" s="431" t="s">
        <v>2484</v>
      </c>
      <c r="D19" s="253"/>
      <c r="E19" s="253">
        <v>15766</v>
      </c>
      <c r="F19" s="253"/>
      <c r="G19" s="432">
        <f>G18-E19</f>
        <v>1359402</v>
      </c>
      <c r="H19" s="254"/>
    </row>
    <row r="20" spans="1:8" ht="18.75">
      <c r="A20" s="342"/>
      <c r="B20" s="250" t="s">
        <v>2501</v>
      </c>
      <c r="C20" s="431" t="s">
        <v>2472</v>
      </c>
      <c r="D20" s="253"/>
      <c r="E20" s="253">
        <v>68368</v>
      </c>
      <c r="F20" s="253"/>
      <c r="G20" s="432">
        <f>G19-E20</f>
        <v>1291034</v>
      </c>
      <c r="H20" s="254"/>
    </row>
    <row r="21" spans="1:8" ht="18.75">
      <c r="A21" s="342"/>
      <c r="B21" s="250" t="s">
        <v>2502</v>
      </c>
      <c r="C21" s="431" t="s">
        <v>2478</v>
      </c>
      <c r="D21" s="253"/>
      <c r="E21" s="253">
        <v>62536</v>
      </c>
      <c r="F21" s="253"/>
      <c r="G21" s="432">
        <f>G20-E21</f>
        <v>1228498</v>
      </c>
      <c r="H21" s="254"/>
    </row>
    <row r="22" spans="1:8" ht="18.75">
      <c r="A22" s="342"/>
      <c r="B22" s="250" t="s">
        <v>2503</v>
      </c>
      <c r="C22" s="431" t="s">
        <v>2472</v>
      </c>
      <c r="D22" s="253"/>
      <c r="E22" s="253">
        <v>66740</v>
      </c>
      <c r="F22" s="253"/>
      <c r="G22" s="432">
        <f>G21-E22</f>
        <v>1161758</v>
      </c>
      <c r="H22" s="254"/>
    </row>
    <row r="23" spans="1:8" ht="17.25">
      <c r="A23" s="342" t="s">
        <v>2488</v>
      </c>
      <c r="B23" s="250" t="s">
        <v>2601</v>
      </c>
      <c r="C23" s="112" t="s">
        <v>2602</v>
      </c>
      <c r="D23" s="253"/>
      <c r="E23" s="253">
        <v>17968</v>
      </c>
      <c r="F23" s="253"/>
      <c r="G23" s="432">
        <f>G22-E23</f>
        <v>1143790</v>
      </c>
      <c r="H23" s="254"/>
    </row>
    <row r="24" spans="1:8" ht="18.75">
      <c r="A24" s="342" t="s">
        <v>2612</v>
      </c>
      <c r="B24" s="250" t="s">
        <v>750</v>
      </c>
      <c r="C24" s="431" t="s">
        <v>2603</v>
      </c>
      <c r="D24" s="253"/>
      <c r="E24" s="253">
        <v>55298</v>
      </c>
      <c r="F24" s="253"/>
      <c r="G24" s="432">
        <f aca="true" t="shared" si="1" ref="G24:G40">G23-E24</f>
        <v>1088492</v>
      </c>
      <c r="H24" s="254"/>
    </row>
    <row r="25" spans="1:8" ht="18.75">
      <c r="A25" s="342"/>
      <c r="B25" s="250" t="s">
        <v>751</v>
      </c>
      <c r="C25" s="431" t="s">
        <v>2604</v>
      </c>
      <c r="D25" s="253"/>
      <c r="E25" s="253">
        <v>81537</v>
      </c>
      <c r="F25" s="253"/>
      <c r="G25" s="432">
        <f t="shared" si="1"/>
        <v>1006955</v>
      </c>
      <c r="H25" s="254"/>
    </row>
    <row r="26" spans="1:8" ht="18.75">
      <c r="A26" s="342"/>
      <c r="B26" s="250" t="s">
        <v>2608</v>
      </c>
      <c r="C26" s="431" t="s">
        <v>2605</v>
      </c>
      <c r="D26" s="253"/>
      <c r="E26" s="253">
        <v>63900</v>
      </c>
      <c r="F26" s="253"/>
      <c r="G26" s="432">
        <f t="shared" si="1"/>
        <v>943055</v>
      </c>
      <c r="H26" s="254"/>
    </row>
    <row r="27" spans="1:8" ht="18.75">
      <c r="A27" s="342"/>
      <c r="B27" s="250" t="s">
        <v>2609</v>
      </c>
      <c r="C27" s="431" t="s">
        <v>2606</v>
      </c>
      <c r="D27" s="253"/>
      <c r="E27" s="253">
        <v>55162</v>
      </c>
      <c r="F27" s="253"/>
      <c r="G27" s="432">
        <f t="shared" si="1"/>
        <v>887893</v>
      </c>
      <c r="H27" s="254"/>
    </row>
    <row r="28" spans="1:8" ht="18.75">
      <c r="A28" s="342"/>
      <c r="B28" s="250" t="s">
        <v>2610</v>
      </c>
      <c r="C28" s="431" t="s">
        <v>2604</v>
      </c>
      <c r="D28" s="253"/>
      <c r="E28" s="253">
        <v>78250</v>
      </c>
      <c r="F28" s="253"/>
      <c r="G28" s="432">
        <f t="shared" si="1"/>
        <v>809643</v>
      </c>
      <c r="H28" s="254"/>
    </row>
    <row r="29" spans="1:8" ht="18.75">
      <c r="A29" s="342"/>
      <c r="B29" s="250" t="s">
        <v>2611</v>
      </c>
      <c r="C29" s="431" t="s">
        <v>2484</v>
      </c>
      <c r="D29" s="253"/>
      <c r="E29" s="253">
        <v>17330</v>
      </c>
      <c r="F29" s="253"/>
      <c r="G29" s="432">
        <f t="shared" si="1"/>
        <v>792313</v>
      </c>
      <c r="H29" s="254"/>
    </row>
    <row r="30" spans="1:8" ht="18.75">
      <c r="A30" s="342" t="s">
        <v>2666</v>
      </c>
      <c r="B30" s="250" t="s">
        <v>2656</v>
      </c>
      <c r="C30" s="431" t="s">
        <v>2665</v>
      </c>
      <c r="D30" s="253"/>
      <c r="E30" s="253">
        <v>94995</v>
      </c>
      <c r="F30" s="253"/>
      <c r="G30" s="432">
        <f t="shared" si="1"/>
        <v>697318</v>
      </c>
      <c r="H30" s="254"/>
    </row>
    <row r="31" spans="1:8" ht="18.75">
      <c r="A31" s="342"/>
      <c r="B31" s="250" t="s">
        <v>2657</v>
      </c>
      <c r="C31" s="431" t="s">
        <v>2332</v>
      </c>
      <c r="D31" s="253"/>
      <c r="E31" s="253">
        <v>48534</v>
      </c>
      <c r="F31" s="253"/>
      <c r="G31" s="432">
        <f t="shared" si="1"/>
        <v>648784</v>
      </c>
      <c r="H31" s="254"/>
    </row>
    <row r="32" spans="1:8" ht="18.75">
      <c r="A32" s="342"/>
      <c r="B32" s="250" t="s">
        <v>2658</v>
      </c>
      <c r="C32" s="431" t="s">
        <v>2478</v>
      </c>
      <c r="D32" s="253"/>
      <c r="E32" s="253">
        <v>65852</v>
      </c>
      <c r="F32" s="253"/>
      <c r="G32" s="432">
        <f t="shared" si="1"/>
        <v>582932</v>
      </c>
      <c r="H32" s="254"/>
    </row>
    <row r="33" spans="1:8" ht="18.75">
      <c r="A33" s="342"/>
      <c r="B33" s="250" t="s">
        <v>2659</v>
      </c>
      <c r="C33" s="431" t="s">
        <v>2479</v>
      </c>
      <c r="D33" s="253"/>
      <c r="E33" s="253">
        <v>77376</v>
      </c>
      <c r="F33" s="253"/>
      <c r="G33" s="432">
        <f t="shared" si="1"/>
        <v>505556</v>
      </c>
      <c r="H33" s="254"/>
    </row>
    <row r="34" spans="1:8" ht="18.75">
      <c r="A34" s="342"/>
      <c r="B34" s="250" t="s">
        <v>2660</v>
      </c>
      <c r="C34" s="431" t="s">
        <v>2338</v>
      </c>
      <c r="D34" s="253"/>
      <c r="E34" s="253">
        <v>67542</v>
      </c>
      <c r="F34" s="253"/>
      <c r="G34" s="432">
        <f t="shared" si="1"/>
        <v>438014</v>
      </c>
      <c r="H34" s="254"/>
    </row>
    <row r="35" spans="1:8" ht="18.75">
      <c r="A35" s="342"/>
      <c r="B35" s="250" t="s">
        <v>2661</v>
      </c>
      <c r="C35" s="431" t="s">
        <v>2336</v>
      </c>
      <c r="D35" s="253"/>
      <c r="E35" s="253">
        <v>27020</v>
      </c>
      <c r="F35" s="253"/>
      <c r="G35" s="432">
        <f t="shared" si="1"/>
        <v>410994</v>
      </c>
      <c r="H35" s="254"/>
    </row>
    <row r="36" spans="1:8" ht="18.75">
      <c r="A36" s="342"/>
      <c r="B36" s="250" t="s">
        <v>2662</v>
      </c>
      <c r="C36" s="431" t="s">
        <v>2336</v>
      </c>
      <c r="D36" s="253"/>
      <c r="E36" s="253">
        <v>22050</v>
      </c>
      <c r="F36" s="253"/>
      <c r="G36" s="432">
        <f t="shared" si="1"/>
        <v>388944</v>
      </c>
      <c r="H36" s="254"/>
    </row>
    <row r="37" spans="1:8" ht="18.75">
      <c r="A37" s="342"/>
      <c r="B37" s="250" t="s">
        <v>2663</v>
      </c>
      <c r="C37" s="431" t="s">
        <v>2667</v>
      </c>
      <c r="D37" s="253"/>
      <c r="E37" s="253">
        <v>113511</v>
      </c>
      <c r="F37" s="253"/>
      <c r="G37" s="432">
        <f t="shared" si="1"/>
        <v>275433</v>
      </c>
      <c r="H37" s="254"/>
    </row>
    <row r="38" spans="1:8" ht="18.75">
      <c r="A38" s="342"/>
      <c r="B38" s="250" t="s">
        <v>2664</v>
      </c>
      <c r="C38" s="431" t="s">
        <v>2667</v>
      </c>
      <c r="D38" s="253"/>
      <c r="E38" s="253">
        <v>105782</v>
      </c>
      <c r="F38" s="253"/>
      <c r="G38" s="432">
        <f t="shared" si="1"/>
        <v>169651</v>
      </c>
      <c r="H38" s="254"/>
    </row>
    <row r="39" spans="1:8" ht="17.25">
      <c r="A39" s="342" t="s">
        <v>2655</v>
      </c>
      <c r="B39" s="250" t="s">
        <v>2651</v>
      </c>
      <c r="C39" s="112" t="s">
        <v>2652</v>
      </c>
      <c r="D39" s="253"/>
      <c r="E39" s="253">
        <v>35953</v>
      </c>
      <c r="F39" s="253"/>
      <c r="G39" s="432">
        <f t="shared" si="1"/>
        <v>133698</v>
      </c>
      <c r="H39" s="254"/>
    </row>
    <row r="40" spans="1:8" ht="17.25">
      <c r="A40" s="342" t="s">
        <v>2654</v>
      </c>
      <c r="B40" s="250" t="s">
        <v>2653</v>
      </c>
      <c r="C40" s="112" t="s">
        <v>2652</v>
      </c>
      <c r="D40" s="253"/>
      <c r="E40" s="253">
        <v>27996</v>
      </c>
      <c r="F40" s="253"/>
      <c r="G40" s="432">
        <f t="shared" si="1"/>
        <v>105702</v>
      </c>
      <c r="H40" s="254"/>
    </row>
    <row r="41" spans="1:8" ht="17.25">
      <c r="A41" s="342" t="s">
        <v>2694</v>
      </c>
      <c r="B41" s="250" t="s">
        <v>2691</v>
      </c>
      <c r="C41" s="112" t="s">
        <v>2690</v>
      </c>
      <c r="D41" s="253"/>
      <c r="E41" s="253">
        <v>37912</v>
      </c>
      <c r="F41" s="253"/>
      <c r="G41" s="432">
        <f aca="true" t="shared" si="2" ref="G41:G47">G40-E41-F41</f>
        <v>67790</v>
      </c>
      <c r="H41" s="254"/>
    </row>
    <row r="42" spans="1:8" ht="17.25">
      <c r="A42" s="342"/>
      <c r="B42" s="250" t="s">
        <v>2692</v>
      </c>
      <c r="C42" s="112" t="s">
        <v>2690</v>
      </c>
      <c r="D42" s="253"/>
      <c r="E42" s="253">
        <v>20610</v>
      </c>
      <c r="F42" s="253"/>
      <c r="G42" s="432">
        <f t="shared" si="2"/>
        <v>47180</v>
      </c>
      <c r="H42" s="311"/>
    </row>
    <row r="43" spans="1:8" ht="17.25">
      <c r="A43" s="342"/>
      <c r="B43" s="250" t="s">
        <v>2693</v>
      </c>
      <c r="C43" s="112" t="s">
        <v>2690</v>
      </c>
      <c r="D43" s="253"/>
      <c r="E43" s="253">
        <v>35110</v>
      </c>
      <c r="F43" s="253"/>
      <c r="G43" s="432">
        <f t="shared" si="2"/>
        <v>12070</v>
      </c>
      <c r="H43" s="311"/>
    </row>
    <row r="44" spans="1:8" ht="17.25">
      <c r="A44" s="342" t="s">
        <v>2717</v>
      </c>
      <c r="B44" s="257" t="s">
        <v>2729</v>
      </c>
      <c r="C44" s="112" t="s">
        <v>2730</v>
      </c>
      <c r="D44" s="295"/>
      <c r="E44" s="251">
        <v>10410</v>
      </c>
      <c r="F44" s="253"/>
      <c r="G44" s="432">
        <f t="shared" si="2"/>
        <v>1660</v>
      </c>
      <c r="H44" s="311"/>
    </row>
    <row r="45" spans="1:8" ht="17.25">
      <c r="A45" s="342" t="s">
        <v>2884</v>
      </c>
      <c r="B45" s="257"/>
      <c r="C45" s="112" t="s">
        <v>3310</v>
      </c>
      <c r="D45" s="295"/>
      <c r="E45" s="251">
        <v>-52465</v>
      </c>
      <c r="F45" s="253"/>
      <c r="G45" s="432">
        <f t="shared" si="2"/>
        <v>54125</v>
      </c>
      <c r="H45" s="311"/>
    </row>
    <row r="46" spans="1:8" ht="17.25">
      <c r="A46" s="342" t="s">
        <v>3309</v>
      </c>
      <c r="B46" s="257"/>
      <c r="C46" s="112" t="s">
        <v>3311</v>
      </c>
      <c r="D46" s="295"/>
      <c r="E46" s="251">
        <v>-3432</v>
      </c>
      <c r="F46" s="253"/>
      <c r="G46" s="432">
        <f t="shared" si="2"/>
        <v>57557</v>
      </c>
      <c r="H46" s="311"/>
    </row>
    <row r="47" spans="1:8" ht="18.75">
      <c r="A47" s="342"/>
      <c r="B47" s="590" t="s">
        <v>3105</v>
      </c>
      <c r="C47" s="431" t="s">
        <v>3102</v>
      </c>
      <c r="D47" s="253"/>
      <c r="E47" s="396">
        <v>56268</v>
      </c>
      <c r="F47" s="253"/>
      <c r="G47" s="432">
        <f t="shared" si="2"/>
        <v>1289</v>
      </c>
      <c r="H47" s="311"/>
    </row>
    <row r="48" spans="1:8" ht="18.75">
      <c r="A48" s="342" t="s">
        <v>3371</v>
      </c>
      <c r="B48" s="257" t="s">
        <v>3372</v>
      </c>
      <c r="C48" s="431" t="s">
        <v>3373</v>
      </c>
      <c r="D48" s="297">
        <v>257300</v>
      </c>
      <c r="E48" s="253"/>
      <c r="F48" s="253"/>
      <c r="G48" s="432">
        <f>G47+D48</f>
        <v>258589</v>
      </c>
      <c r="H48" s="311"/>
    </row>
    <row r="49" spans="1:8" ht="17.25">
      <c r="A49" s="249" t="s">
        <v>2913</v>
      </c>
      <c r="B49" s="257" t="s">
        <v>3315</v>
      </c>
      <c r="C49" s="112" t="s">
        <v>3317</v>
      </c>
      <c r="D49" s="253"/>
      <c r="E49" s="253">
        <v>223806</v>
      </c>
      <c r="F49" s="253"/>
      <c r="G49" s="432">
        <f>G48-E49</f>
        <v>34783</v>
      </c>
      <c r="H49" s="311"/>
    </row>
    <row r="50" spans="1:8" ht="18.75">
      <c r="A50" s="249" t="s">
        <v>3475</v>
      </c>
      <c r="B50" s="257" t="s">
        <v>3480</v>
      </c>
      <c r="C50" s="431" t="s">
        <v>3482</v>
      </c>
      <c r="D50" s="253"/>
      <c r="E50" s="253">
        <v>13494</v>
      </c>
      <c r="F50" s="253"/>
      <c r="G50" s="432">
        <f>G49-E50</f>
        <v>21289</v>
      </c>
      <c r="H50" s="311"/>
    </row>
    <row r="51" spans="1:8" ht="18.75">
      <c r="A51" s="249"/>
      <c r="B51" s="257" t="s">
        <v>3481</v>
      </c>
      <c r="C51" s="431" t="s">
        <v>3482</v>
      </c>
      <c r="D51" s="253"/>
      <c r="E51" s="253">
        <v>21274</v>
      </c>
      <c r="F51" s="253"/>
      <c r="G51" s="432">
        <f>G50-E51</f>
        <v>15</v>
      </c>
      <c r="H51" s="311"/>
    </row>
    <row r="52" spans="1:12" ht="18.75">
      <c r="A52" s="342"/>
      <c r="B52" s="590"/>
      <c r="C52" s="431"/>
      <c r="D52" s="253"/>
      <c r="E52" s="396"/>
      <c r="F52" s="251"/>
      <c r="G52" s="432"/>
      <c r="H52" s="311"/>
      <c r="K52" s="300"/>
      <c r="L52" s="299"/>
    </row>
    <row r="53" spans="1:12" ht="18" thickBot="1">
      <c r="A53" s="268"/>
      <c r="B53" s="304"/>
      <c r="C53" s="292" t="s">
        <v>391</v>
      </c>
      <c r="D53" s="331">
        <f>SUM(D6:D52)</f>
        <v>2304720</v>
      </c>
      <c r="E53" s="331">
        <f>SUM(E6:E52)</f>
        <v>2304705</v>
      </c>
      <c r="F53" s="331">
        <f>SUM(F6:F52)</f>
        <v>0</v>
      </c>
      <c r="G53" s="322">
        <f>D53-E53-F53</f>
        <v>15</v>
      </c>
      <c r="H53" s="254"/>
      <c r="K53" s="300"/>
      <c r="L53" s="299"/>
    </row>
    <row r="54" spans="4:12" ht="18" thickTop="1">
      <c r="D54" s="298"/>
      <c r="F54" s="339"/>
      <c r="G54" s="414"/>
      <c r="J54" s="316"/>
      <c r="K54" s="300"/>
      <c r="L54" s="299"/>
    </row>
    <row r="55" spans="4:10" ht="17.25">
      <c r="D55" s="298"/>
      <c r="E55" s="293"/>
      <c r="F55" s="325"/>
      <c r="G55" s="293"/>
      <c r="J55" s="316"/>
    </row>
    <row r="56" spans="4:13" ht="17.25">
      <c r="D56" s="298"/>
      <c r="E56" s="293"/>
      <c r="G56" s="293"/>
      <c r="J56" s="293"/>
      <c r="M56" s="293"/>
    </row>
    <row r="57" spans="3:13" ht="17.25">
      <c r="C57" s="325"/>
      <c r="E57" s="293"/>
      <c r="G57" s="325"/>
      <c r="M57" s="293"/>
    </row>
    <row r="58" spans="3:15" ht="17.25">
      <c r="C58" s="325"/>
      <c r="E58" s="325"/>
      <c r="G58" s="325"/>
      <c r="M58" s="325"/>
      <c r="O58" s="325"/>
    </row>
    <row r="59" spans="5:15" ht="17.25">
      <c r="E59" s="300"/>
      <c r="F59" s="293"/>
      <c r="G59" s="325"/>
      <c r="M59" s="293"/>
      <c r="N59" s="293"/>
      <c r="O59" s="325"/>
    </row>
    <row r="60" spans="2:15" ht="17.25">
      <c r="B60" s="299"/>
      <c r="C60" s="307"/>
      <c r="D60" s="332"/>
      <c r="E60" s="333"/>
      <c r="G60" s="334"/>
      <c r="O60" s="334"/>
    </row>
    <row r="61" spans="2:5" ht="17.25">
      <c r="B61" s="299"/>
      <c r="C61" s="299"/>
      <c r="D61" s="301"/>
      <c r="E61" s="300"/>
    </row>
    <row r="62" spans="2:15" ht="17.25">
      <c r="B62" s="299"/>
      <c r="C62" s="299"/>
      <c r="D62" s="301"/>
      <c r="E62" s="300"/>
      <c r="G62" s="293"/>
      <c r="O62" s="293"/>
    </row>
    <row r="63" spans="2:7" ht="17.25">
      <c r="B63" s="299"/>
      <c r="C63" s="299"/>
      <c r="D63" s="301"/>
      <c r="E63" s="300"/>
      <c r="G63" s="293"/>
    </row>
    <row r="64" spans="2:5" ht="17.25">
      <c r="B64" s="299"/>
      <c r="C64" s="299"/>
      <c r="D64" s="335"/>
      <c r="E64" s="307"/>
    </row>
    <row r="65" spans="2:5" ht="17.25">
      <c r="B65" s="299"/>
      <c r="C65" s="299"/>
      <c r="D65" s="299"/>
      <c r="E65" s="300"/>
    </row>
    <row r="66" spans="2:5" ht="17.25">
      <c r="B66" s="299"/>
      <c r="C66" s="299"/>
      <c r="D66" s="299"/>
      <c r="E66" s="307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1.421875" style="238" customWidth="1"/>
    <col min="4" max="4" width="10.7109375" style="238" customWidth="1"/>
    <col min="5" max="5" width="11.140625" style="238" customWidth="1"/>
    <col min="6" max="6" width="10.42187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692"/>
    </row>
    <row r="2" spans="1:8" ht="17.25">
      <c r="A2" s="692" t="s">
        <v>3327</v>
      </c>
      <c r="B2" s="692"/>
      <c r="C2" s="692"/>
      <c r="D2" s="692"/>
      <c r="E2" s="692"/>
      <c r="F2" s="692"/>
      <c r="G2" s="692"/>
      <c r="H2" s="692"/>
    </row>
    <row r="3" spans="1:8" ht="17.25">
      <c r="A3" s="261" t="s">
        <v>583</v>
      </c>
      <c r="B3" s="236"/>
      <c r="C3" s="236"/>
      <c r="D3" s="236"/>
      <c r="E3" s="313"/>
      <c r="F3" s="236"/>
      <c r="G3" s="330" t="s">
        <v>5</v>
      </c>
      <c r="H3" s="330" t="s">
        <v>2243</v>
      </c>
    </row>
    <row r="4" spans="1:8" ht="17.25">
      <c r="A4" s="341" t="s">
        <v>34</v>
      </c>
      <c r="B4" s="317" t="s">
        <v>18</v>
      </c>
      <c r="C4" s="241" t="s">
        <v>4</v>
      </c>
      <c r="D4" s="242" t="s">
        <v>33</v>
      </c>
      <c r="E4" s="242" t="s">
        <v>1</v>
      </c>
      <c r="F4" s="242" t="s">
        <v>100</v>
      </c>
      <c r="G4" s="243" t="s">
        <v>2</v>
      </c>
      <c r="H4" s="241" t="s">
        <v>3</v>
      </c>
    </row>
    <row r="5" spans="1:8" ht="17.25">
      <c r="A5" s="265"/>
      <c r="B5" s="244"/>
      <c r="C5" s="245"/>
      <c r="D5" s="246" t="s">
        <v>0</v>
      </c>
      <c r="E5" s="246"/>
      <c r="F5" s="246" t="s">
        <v>101</v>
      </c>
      <c r="G5" s="247"/>
      <c r="H5" s="319"/>
    </row>
    <row r="6" spans="1:11" ht="18.75">
      <c r="A6" s="342" t="s">
        <v>2907</v>
      </c>
      <c r="B6" s="250" t="s">
        <v>3006</v>
      </c>
      <c r="C6" s="431" t="s">
        <v>3007</v>
      </c>
      <c r="D6" s="253">
        <v>577300</v>
      </c>
      <c r="E6" s="253"/>
      <c r="F6" s="253"/>
      <c r="G6" s="432">
        <f>D6</f>
        <v>577300</v>
      </c>
      <c r="H6" s="234" t="s">
        <v>991</v>
      </c>
      <c r="K6" s="293">
        <v>1102400</v>
      </c>
    </row>
    <row r="7" spans="1:8" ht="18.75">
      <c r="A7" s="342" t="s">
        <v>3072</v>
      </c>
      <c r="B7" s="250" t="s">
        <v>3093</v>
      </c>
      <c r="C7" s="431" t="s">
        <v>3094</v>
      </c>
      <c r="D7" s="253"/>
      <c r="E7" s="253">
        <v>1498</v>
      </c>
      <c r="F7" s="253"/>
      <c r="G7" s="432">
        <f>G6-E7</f>
        <v>575802</v>
      </c>
      <c r="H7" s="254"/>
    </row>
    <row r="8" spans="1:8" ht="18.75">
      <c r="A8" s="342" t="s">
        <v>3057</v>
      </c>
      <c r="B8" s="590" t="s">
        <v>3101</v>
      </c>
      <c r="C8" s="431" t="s">
        <v>3100</v>
      </c>
      <c r="D8" s="253"/>
      <c r="E8" s="258">
        <v>26796</v>
      </c>
      <c r="F8" s="253"/>
      <c r="G8" s="432">
        <f aca="true" t="shared" si="0" ref="G8:G23">G7-E8</f>
        <v>549006</v>
      </c>
      <c r="H8" s="254"/>
    </row>
    <row r="9" spans="1:8" ht="18.75">
      <c r="A9" s="342"/>
      <c r="B9" s="590" t="s">
        <v>3104</v>
      </c>
      <c r="C9" s="431" t="s">
        <v>3100</v>
      </c>
      <c r="D9" s="253"/>
      <c r="E9" s="258">
        <v>38218</v>
      </c>
      <c r="F9" s="253"/>
      <c r="G9" s="432">
        <f t="shared" si="0"/>
        <v>510788</v>
      </c>
      <c r="H9" s="254"/>
    </row>
    <row r="10" spans="1:10" ht="17.25">
      <c r="A10" s="342"/>
      <c r="B10" s="590" t="s">
        <v>3105</v>
      </c>
      <c r="C10" s="395" t="s">
        <v>3326</v>
      </c>
      <c r="D10" s="253"/>
      <c r="E10" s="396"/>
      <c r="F10" s="253"/>
      <c r="G10" s="432">
        <f t="shared" si="0"/>
        <v>510788</v>
      </c>
      <c r="H10" s="254"/>
      <c r="I10" s="298">
        <v>56268</v>
      </c>
      <c r="J10" s="238" t="s">
        <v>3325</v>
      </c>
    </row>
    <row r="11" spans="1:8" ht="18.75">
      <c r="A11" s="342"/>
      <c r="B11" s="590" t="s">
        <v>3106</v>
      </c>
      <c r="C11" s="431" t="s">
        <v>3103</v>
      </c>
      <c r="D11" s="253"/>
      <c r="E11" s="258">
        <v>23132</v>
      </c>
      <c r="F11" s="253"/>
      <c r="G11" s="432">
        <f t="shared" si="0"/>
        <v>487656</v>
      </c>
      <c r="H11" s="254"/>
    </row>
    <row r="12" spans="1:8" ht="18.75">
      <c r="A12" s="342" t="s">
        <v>3057</v>
      </c>
      <c r="B12" s="590" t="s">
        <v>3125</v>
      </c>
      <c r="C12" s="431" t="s">
        <v>3126</v>
      </c>
      <c r="D12" s="253"/>
      <c r="E12" s="258">
        <v>17790</v>
      </c>
      <c r="F12" s="253"/>
      <c r="G12" s="432">
        <f t="shared" si="0"/>
        <v>469866</v>
      </c>
      <c r="H12" s="254"/>
    </row>
    <row r="13" spans="1:8" ht="18.75">
      <c r="A13" s="342"/>
      <c r="B13" s="250" t="s">
        <v>3113</v>
      </c>
      <c r="C13" s="431" t="s">
        <v>3119</v>
      </c>
      <c r="D13" s="253"/>
      <c r="E13" s="253">
        <v>64936</v>
      </c>
      <c r="F13" s="253"/>
      <c r="G13" s="432">
        <f t="shared" si="0"/>
        <v>404930</v>
      </c>
      <c r="H13" s="254"/>
    </row>
    <row r="14" spans="1:8" ht="18.75">
      <c r="A14" s="342"/>
      <c r="B14" s="250" t="s">
        <v>3114</v>
      </c>
      <c r="C14" s="431" t="s">
        <v>3120</v>
      </c>
      <c r="D14" s="253"/>
      <c r="E14" s="253">
        <v>36384</v>
      </c>
      <c r="F14" s="253"/>
      <c r="G14" s="432">
        <f t="shared" si="0"/>
        <v>368546</v>
      </c>
      <c r="H14" s="254"/>
    </row>
    <row r="15" spans="1:8" ht="18.75">
      <c r="A15" s="342"/>
      <c r="B15" s="250" t="s">
        <v>3118</v>
      </c>
      <c r="C15" s="431" t="s">
        <v>3100</v>
      </c>
      <c r="D15" s="396"/>
      <c r="E15" s="258">
        <v>31952</v>
      </c>
      <c r="F15" s="253"/>
      <c r="G15" s="432">
        <f t="shared" si="0"/>
        <v>336594</v>
      </c>
      <c r="H15" s="254"/>
    </row>
    <row r="16" spans="1:8" ht="18.75">
      <c r="A16" s="342"/>
      <c r="B16" s="250" t="s">
        <v>3319</v>
      </c>
      <c r="C16" s="431" t="s">
        <v>3123</v>
      </c>
      <c r="D16" s="253"/>
      <c r="E16" s="253">
        <v>38245</v>
      </c>
      <c r="F16" s="253"/>
      <c r="G16" s="432">
        <f t="shared" si="0"/>
        <v>298349</v>
      </c>
      <c r="H16" s="254"/>
    </row>
    <row r="17" spans="1:11" ht="18.75">
      <c r="A17" s="342"/>
      <c r="B17" s="250" t="s">
        <v>3117</v>
      </c>
      <c r="C17" s="431" t="s">
        <v>3122</v>
      </c>
      <c r="D17" s="253"/>
      <c r="E17" s="253">
        <v>21060</v>
      </c>
      <c r="F17" s="253"/>
      <c r="G17" s="432">
        <f t="shared" si="0"/>
        <v>277289</v>
      </c>
      <c r="H17" s="254"/>
      <c r="K17" s="293">
        <v>271760</v>
      </c>
    </row>
    <row r="18" spans="1:11" ht="18.75">
      <c r="A18" s="342"/>
      <c r="B18" s="250" t="s">
        <v>3115</v>
      </c>
      <c r="C18" s="431" t="s">
        <v>3121</v>
      </c>
      <c r="D18" s="253"/>
      <c r="E18" s="253">
        <v>47816</v>
      </c>
      <c r="F18" s="253"/>
      <c r="G18" s="432">
        <f t="shared" si="0"/>
        <v>229473</v>
      </c>
      <c r="H18" s="254"/>
      <c r="K18" s="293">
        <v>117600</v>
      </c>
    </row>
    <row r="19" spans="1:8" ht="18.75">
      <c r="A19" s="342"/>
      <c r="B19" s="250" t="s">
        <v>3116</v>
      </c>
      <c r="C19" s="431" t="s">
        <v>3127</v>
      </c>
      <c r="D19" s="253"/>
      <c r="E19" s="253">
        <v>74310</v>
      </c>
      <c r="F19" s="253"/>
      <c r="G19" s="432">
        <f t="shared" si="0"/>
        <v>155163</v>
      </c>
      <c r="H19" s="254"/>
    </row>
    <row r="20" spans="1:8" ht="18.75">
      <c r="A20" s="342" t="s">
        <v>3064</v>
      </c>
      <c r="B20" s="250" t="s">
        <v>3177</v>
      </c>
      <c r="C20" s="431" t="s">
        <v>3122</v>
      </c>
      <c r="D20" s="253"/>
      <c r="E20" s="253">
        <v>29004</v>
      </c>
      <c r="F20" s="253"/>
      <c r="G20" s="432">
        <f t="shared" si="0"/>
        <v>126159</v>
      </c>
      <c r="H20" s="254"/>
    </row>
    <row r="21" spans="1:8" ht="18.75">
      <c r="A21" s="342"/>
      <c r="B21" s="250" t="s">
        <v>3178</v>
      </c>
      <c r="C21" s="431" t="s">
        <v>3123</v>
      </c>
      <c r="D21" s="253"/>
      <c r="E21" s="253">
        <v>45491</v>
      </c>
      <c r="F21" s="253"/>
      <c r="G21" s="432">
        <f t="shared" si="0"/>
        <v>80668</v>
      </c>
      <c r="H21" s="254"/>
    </row>
    <row r="22" spans="1:8" ht="18.75">
      <c r="A22" s="342"/>
      <c r="B22" s="250"/>
      <c r="C22" s="431" t="s">
        <v>3323</v>
      </c>
      <c r="D22" s="253"/>
      <c r="E22" s="253">
        <v>-52474</v>
      </c>
      <c r="F22" s="253"/>
      <c r="G22" s="432">
        <f t="shared" si="0"/>
        <v>133142</v>
      </c>
      <c r="H22" s="254"/>
    </row>
    <row r="23" spans="1:8" ht="18.75">
      <c r="A23" s="342"/>
      <c r="B23" s="250"/>
      <c r="C23" s="431" t="s">
        <v>3324</v>
      </c>
      <c r="D23" s="253"/>
      <c r="E23" s="253">
        <v>-21965</v>
      </c>
      <c r="F23" s="253"/>
      <c r="G23" s="432">
        <f t="shared" si="0"/>
        <v>155107</v>
      </c>
      <c r="H23" s="254"/>
    </row>
    <row r="24" spans="1:8" ht="18.75">
      <c r="A24" s="342" t="s">
        <v>3064</v>
      </c>
      <c r="B24" s="250" t="s">
        <v>3069</v>
      </c>
      <c r="C24" s="431" t="s">
        <v>3070</v>
      </c>
      <c r="D24" s="253">
        <v>438100</v>
      </c>
      <c r="E24" s="253"/>
      <c r="F24" s="253"/>
      <c r="G24" s="432">
        <f>G23+D24</f>
        <v>593207</v>
      </c>
      <c r="H24" s="254"/>
    </row>
    <row r="25" spans="1:8" ht="18.75">
      <c r="A25" s="342"/>
      <c r="B25" s="250" t="s">
        <v>3320</v>
      </c>
      <c r="C25" s="431" t="s">
        <v>3321</v>
      </c>
      <c r="D25" s="253"/>
      <c r="E25" s="253">
        <v>26560</v>
      </c>
      <c r="F25" s="253"/>
      <c r="G25" s="432">
        <f aca="true" t="shared" si="1" ref="G25:G30">G24-E25</f>
        <v>566647</v>
      </c>
      <c r="H25" s="254"/>
    </row>
    <row r="26" spans="1:8" ht="18.75">
      <c r="A26" s="342" t="s">
        <v>3203</v>
      </c>
      <c r="B26" s="250" t="s">
        <v>3208</v>
      </c>
      <c r="C26" s="431" t="s">
        <v>3207</v>
      </c>
      <c r="D26" s="253"/>
      <c r="E26" s="253">
        <v>5125</v>
      </c>
      <c r="F26" s="253"/>
      <c r="G26" s="432">
        <f t="shared" si="1"/>
        <v>561522</v>
      </c>
      <c r="H26" s="254"/>
    </row>
    <row r="27" spans="1:8" ht="18.75">
      <c r="A27" s="342"/>
      <c r="B27" s="250" t="s">
        <v>3209</v>
      </c>
      <c r="C27" s="431" t="s">
        <v>3206</v>
      </c>
      <c r="D27" s="253"/>
      <c r="E27" s="253">
        <v>1448</v>
      </c>
      <c r="F27" s="253"/>
      <c r="G27" s="432">
        <f t="shared" si="1"/>
        <v>560074</v>
      </c>
      <c r="H27" s="254"/>
    </row>
    <row r="28" spans="1:8" ht="18.75">
      <c r="A28" s="342" t="s">
        <v>3271</v>
      </c>
      <c r="B28" s="250" t="s">
        <v>3289</v>
      </c>
      <c r="C28" s="431" t="s">
        <v>3206</v>
      </c>
      <c r="D28" s="253"/>
      <c r="E28" s="253">
        <v>1718</v>
      </c>
      <c r="F28" s="253"/>
      <c r="G28" s="432">
        <f t="shared" si="1"/>
        <v>558356</v>
      </c>
      <c r="H28" s="254"/>
    </row>
    <row r="29" spans="1:8" ht="18.75">
      <c r="A29" s="342"/>
      <c r="B29" s="250"/>
      <c r="C29" s="431" t="s">
        <v>3322</v>
      </c>
      <c r="D29" s="253"/>
      <c r="E29" s="253">
        <v>-1448</v>
      </c>
      <c r="F29" s="253"/>
      <c r="G29" s="432">
        <f t="shared" si="1"/>
        <v>559804</v>
      </c>
      <c r="H29" s="254"/>
    </row>
    <row r="30" spans="1:8" ht="17.25">
      <c r="A30" s="595" t="s">
        <v>2654</v>
      </c>
      <c r="B30" s="596" t="s">
        <v>2683</v>
      </c>
      <c r="C30" s="485" t="s">
        <v>2684</v>
      </c>
      <c r="D30" s="340"/>
      <c r="E30" s="340">
        <v>97984</v>
      </c>
      <c r="F30" s="253"/>
      <c r="G30" s="432">
        <f t="shared" si="1"/>
        <v>461820</v>
      </c>
      <c r="H30" s="254"/>
    </row>
    <row r="31" spans="1:8" ht="17.25">
      <c r="A31" s="597" t="s">
        <v>2654</v>
      </c>
      <c r="B31" s="591" t="s">
        <v>2685</v>
      </c>
      <c r="C31" s="485" t="s">
        <v>2687</v>
      </c>
      <c r="D31" s="459"/>
      <c r="E31" s="459">
        <v>73104</v>
      </c>
      <c r="F31" s="253"/>
      <c r="G31" s="432">
        <f aca="true" t="shared" si="2" ref="G31:G40">G30-E31</f>
        <v>388716</v>
      </c>
      <c r="H31" s="254"/>
    </row>
    <row r="32" spans="1:8" ht="17.25">
      <c r="A32" s="595"/>
      <c r="B32" s="591" t="s">
        <v>3312</v>
      </c>
      <c r="C32" s="485" t="s">
        <v>3313</v>
      </c>
      <c r="D32" s="340"/>
      <c r="E32" s="340">
        <v>54904</v>
      </c>
      <c r="F32" s="253"/>
      <c r="G32" s="432">
        <f t="shared" si="2"/>
        <v>333812</v>
      </c>
      <c r="H32" s="254"/>
    </row>
    <row r="33" spans="1:8" ht="17.25">
      <c r="A33" s="595"/>
      <c r="B33" s="596" t="s">
        <v>2686</v>
      </c>
      <c r="C33" s="485" t="s">
        <v>2687</v>
      </c>
      <c r="D33" s="340"/>
      <c r="E33" s="340">
        <v>84822</v>
      </c>
      <c r="F33" s="253"/>
      <c r="G33" s="432">
        <f t="shared" si="2"/>
        <v>248990</v>
      </c>
      <c r="H33" s="254"/>
    </row>
    <row r="34" spans="1:8" ht="17.25">
      <c r="A34" s="595"/>
      <c r="B34" s="596" t="s">
        <v>2688</v>
      </c>
      <c r="C34" s="485" t="s">
        <v>2689</v>
      </c>
      <c r="D34" s="340"/>
      <c r="E34" s="340">
        <v>13720</v>
      </c>
      <c r="F34" s="253"/>
      <c r="G34" s="432">
        <f t="shared" si="2"/>
        <v>235270</v>
      </c>
      <c r="H34" s="254"/>
    </row>
    <row r="35" spans="1:8" ht="18.75">
      <c r="A35" s="597" t="s">
        <v>2734</v>
      </c>
      <c r="B35" s="596" t="s">
        <v>2740</v>
      </c>
      <c r="C35" s="394" t="s">
        <v>3314</v>
      </c>
      <c r="D35" s="548"/>
      <c r="E35" s="459">
        <v>57333</v>
      </c>
      <c r="F35" s="253"/>
      <c r="G35" s="432">
        <f t="shared" si="2"/>
        <v>177937</v>
      </c>
      <c r="H35" s="254"/>
    </row>
    <row r="36" spans="1:8" ht="18.75">
      <c r="A36" s="597"/>
      <c r="B36" s="596" t="s">
        <v>2736</v>
      </c>
      <c r="C36" s="394" t="s">
        <v>2737</v>
      </c>
      <c r="D36" s="598"/>
      <c r="E36" s="459">
        <v>77838</v>
      </c>
      <c r="F36" s="253"/>
      <c r="G36" s="432">
        <f t="shared" si="2"/>
        <v>100099</v>
      </c>
      <c r="H36" s="254"/>
    </row>
    <row r="37" spans="1:8" ht="17.25">
      <c r="A37" s="597" t="s">
        <v>2739</v>
      </c>
      <c r="B37" s="596" t="s">
        <v>2738</v>
      </c>
      <c r="C37" s="394" t="s">
        <v>2844</v>
      </c>
      <c r="D37" s="340"/>
      <c r="E37" s="340">
        <v>39962</v>
      </c>
      <c r="F37" s="253"/>
      <c r="G37" s="432">
        <f t="shared" si="2"/>
        <v>60137</v>
      </c>
      <c r="H37" s="254"/>
    </row>
    <row r="38" spans="1:8" ht="18.75">
      <c r="A38" s="342" t="s">
        <v>3309</v>
      </c>
      <c r="B38" s="250" t="s">
        <v>3329</v>
      </c>
      <c r="C38" s="431" t="s">
        <v>3330</v>
      </c>
      <c r="D38" s="253"/>
      <c r="E38" s="253">
        <v>16716</v>
      </c>
      <c r="F38" s="253"/>
      <c r="G38" s="432">
        <f t="shared" si="2"/>
        <v>43421</v>
      </c>
      <c r="H38" s="254"/>
    </row>
    <row r="39" spans="1:8" ht="17.25">
      <c r="A39" s="249" t="s">
        <v>2907</v>
      </c>
      <c r="B39" s="250" t="s">
        <v>3054</v>
      </c>
      <c r="C39" s="112" t="s">
        <v>3055</v>
      </c>
      <c r="D39" s="251"/>
      <c r="E39" s="251">
        <v>10680</v>
      </c>
      <c r="F39" s="253"/>
      <c r="G39" s="432">
        <f t="shared" si="2"/>
        <v>32741</v>
      </c>
      <c r="H39" s="254"/>
    </row>
    <row r="40" spans="1:8" ht="18.75">
      <c r="A40" s="342" t="s">
        <v>2907</v>
      </c>
      <c r="B40" s="250" t="s">
        <v>3318</v>
      </c>
      <c r="C40" s="431" t="s">
        <v>3043</v>
      </c>
      <c r="D40" s="251"/>
      <c r="E40" s="251">
        <v>6570</v>
      </c>
      <c r="F40" s="253"/>
      <c r="G40" s="432">
        <f t="shared" si="2"/>
        <v>26171</v>
      </c>
      <c r="H40" s="254"/>
    </row>
    <row r="41" spans="1:8" ht="18.75">
      <c r="A41" s="342"/>
      <c r="B41" s="250"/>
      <c r="C41" s="431" t="s">
        <v>3576</v>
      </c>
      <c r="D41" s="253">
        <v>453</v>
      </c>
      <c r="E41" s="253"/>
      <c r="F41" s="253"/>
      <c r="G41" s="432">
        <f>G40+D41</f>
        <v>26624</v>
      </c>
      <c r="H41" s="254"/>
    </row>
    <row r="42" spans="1:8" ht="18.75">
      <c r="A42" s="342"/>
      <c r="B42" s="250" t="s">
        <v>3038</v>
      </c>
      <c r="C42" s="431" t="s">
        <v>3039</v>
      </c>
      <c r="D42" s="253"/>
      <c r="E42" s="253">
        <v>26624</v>
      </c>
      <c r="F42" s="253"/>
      <c r="G42" s="432">
        <f>G41-E42</f>
        <v>0</v>
      </c>
      <c r="H42" s="254"/>
    </row>
    <row r="43" spans="1:8" ht="18.75">
      <c r="A43" s="342" t="s">
        <v>3599</v>
      </c>
      <c r="B43" s="250"/>
      <c r="C43" s="431" t="s">
        <v>3598</v>
      </c>
      <c r="D43" s="251"/>
      <c r="E43" s="251">
        <v>-13310</v>
      </c>
      <c r="F43" s="253"/>
      <c r="G43" s="432">
        <f>G42-E43</f>
        <v>13310</v>
      </c>
      <c r="H43" s="254"/>
    </row>
    <row r="44" spans="1:8" ht="18.75">
      <c r="A44" s="342" t="s">
        <v>3662</v>
      </c>
      <c r="B44" s="250" t="s">
        <v>3687</v>
      </c>
      <c r="C44" s="431" t="s">
        <v>3094</v>
      </c>
      <c r="D44" s="253"/>
      <c r="E44" s="253">
        <v>9050</v>
      </c>
      <c r="F44" s="253"/>
      <c r="G44" s="432">
        <f>G43-E44-F44</f>
        <v>4260</v>
      </c>
      <c r="H44" s="254"/>
    </row>
    <row r="45" spans="1:8" ht="18.75">
      <c r="A45" s="342"/>
      <c r="B45" s="250"/>
      <c r="C45" s="431"/>
      <c r="D45" s="253"/>
      <c r="E45" s="253"/>
      <c r="F45" s="253"/>
      <c r="G45" s="432"/>
      <c r="H45" s="254"/>
    </row>
    <row r="46" spans="1:12" ht="18" thickBot="1">
      <c r="A46" s="268"/>
      <c r="B46" s="304"/>
      <c r="C46" s="292" t="s">
        <v>391</v>
      </c>
      <c r="D46" s="331">
        <f>SUM(D6:D45)</f>
        <v>1015853</v>
      </c>
      <c r="E46" s="331">
        <f>SUM(E6:E45)</f>
        <v>1011593</v>
      </c>
      <c r="F46" s="331">
        <f>SUM(F6:F45)</f>
        <v>0</v>
      </c>
      <c r="G46" s="322">
        <f>D46-E46-F46</f>
        <v>4260</v>
      </c>
      <c r="H46" s="254"/>
      <c r="K46" s="300"/>
      <c r="L46" s="299"/>
    </row>
    <row r="47" spans="4:12" ht="18" thickTop="1">
      <c r="D47" s="298"/>
      <c r="F47" s="339"/>
      <c r="G47" s="414"/>
      <c r="J47" s="316"/>
      <c r="K47" s="300"/>
      <c r="L47" s="299"/>
    </row>
    <row r="48" spans="4:10" ht="17.25">
      <c r="D48" s="298"/>
      <c r="E48" s="293"/>
      <c r="F48" s="325"/>
      <c r="G48" s="293"/>
      <c r="J48" s="316"/>
    </row>
    <row r="49" spans="4:13" ht="17.25">
      <c r="D49" s="298"/>
      <c r="E49" s="293"/>
      <c r="G49" s="293"/>
      <c r="J49" s="293"/>
      <c r="M49" s="293"/>
    </row>
    <row r="50" spans="2:5" ht="17.25">
      <c r="B50" s="299"/>
      <c r="C50" s="299"/>
      <c r="D50" s="335"/>
      <c r="E50" s="307"/>
    </row>
    <row r="51" spans="2:5" ht="17.25">
      <c r="B51" s="299"/>
      <c r="C51" s="299"/>
      <c r="D51" s="299"/>
      <c r="E51" s="300"/>
    </row>
    <row r="52" spans="2:5" ht="17.25">
      <c r="B52" s="299"/>
      <c r="C52" s="299"/>
      <c r="D52" s="299"/>
      <c r="E52" s="307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6.8515625" style="298" customWidth="1"/>
    <col min="10" max="10" width="12.0039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692"/>
    </row>
    <row r="2" spans="1:8" ht="17.25">
      <c r="A2" s="692" t="s">
        <v>3277</v>
      </c>
      <c r="B2" s="692"/>
      <c r="C2" s="692"/>
      <c r="D2" s="692"/>
      <c r="E2" s="692"/>
      <c r="F2" s="692"/>
      <c r="G2" s="692"/>
      <c r="H2" s="692"/>
    </row>
    <row r="3" spans="1:8" ht="17.25">
      <c r="A3" s="261" t="s">
        <v>583</v>
      </c>
      <c r="B3" s="236"/>
      <c r="C3" s="236"/>
      <c r="D3" s="236"/>
      <c r="E3" s="313"/>
      <c r="F3" s="236"/>
      <c r="G3" s="330" t="s">
        <v>5</v>
      </c>
      <c r="H3" s="330" t="s">
        <v>988</v>
      </c>
    </row>
    <row r="4" spans="1:8" ht="17.25">
      <c r="A4" s="341" t="s">
        <v>34</v>
      </c>
      <c r="B4" s="317" t="s">
        <v>18</v>
      </c>
      <c r="C4" s="241" t="s">
        <v>4</v>
      </c>
      <c r="D4" s="242" t="s">
        <v>33</v>
      </c>
      <c r="E4" s="242" t="s">
        <v>1</v>
      </c>
      <c r="F4" s="242" t="s">
        <v>100</v>
      </c>
      <c r="G4" s="243" t="s">
        <v>2</v>
      </c>
      <c r="H4" s="241" t="s">
        <v>3</v>
      </c>
    </row>
    <row r="5" spans="1:8" ht="17.25">
      <c r="A5" s="265"/>
      <c r="B5" s="244"/>
      <c r="C5" s="245"/>
      <c r="D5" s="246" t="s">
        <v>0</v>
      </c>
      <c r="E5" s="246"/>
      <c r="F5" s="246" t="s">
        <v>101</v>
      </c>
      <c r="G5" s="247"/>
      <c r="H5" s="319"/>
    </row>
    <row r="6" spans="1:8" ht="17.25">
      <c r="A6" s="342" t="s">
        <v>1788</v>
      </c>
      <c r="B6" s="250" t="s">
        <v>1789</v>
      </c>
      <c r="C6" s="112" t="s">
        <v>1790</v>
      </c>
      <c r="D6" s="253">
        <v>2200</v>
      </c>
      <c r="E6" s="253"/>
      <c r="F6" s="253"/>
      <c r="G6" s="432">
        <v>2200</v>
      </c>
      <c r="H6" s="234" t="s">
        <v>1549</v>
      </c>
    </row>
    <row r="7" spans="1:10" ht="17.25">
      <c r="A7" s="342" t="s">
        <v>2417</v>
      </c>
      <c r="B7" s="250" t="s">
        <v>2448</v>
      </c>
      <c r="C7" s="112" t="s">
        <v>2258</v>
      </c>
      <c r="D7" s="253"/>
      <c r="E7" s="253">
        <v>1474</v>
      </c>
      <c r="F7" s="253"/>
      <c r="G7" s="563">
        <f>G6-E7</f>
        <v>726</v>
      </c>
      <c r="H7" s="234"/>
      <c r="J7" s="601">
        <f>G7</f>
        <v>726</v>
      </c>
    </row>
    <row r="8" spans="1:8" ht="17.25">
      <c r="A8" s="342"/>
      <c r="B8" s="250"/>
      <c r="C8" s="112"/>
      <c r="D8" s="253">
        <v>-726</v>
      </c>
      <c r="E8" s="253"/>
      <c r="F8" s="253"/>
      <c r="G8" s="252">
        <v>0</v>
      </c>
      <c r="H8" s="254"/>
    </row>
    <row r="9" spans="1:8" ht="17.25">
      <c r="A9" s="342" t="s">
        <v>2417</v>
      </c>
      <c r="B9" s="250" t="s">
        <v>2431</v>
      </c>
      <c r="C9" s="112" t="s">
        <v>2432</v>
      </c>
      <c r="D9" s="253">
        <v>5500</v>
      </c>
      <c r="E9" s="253"/>
      <c r="F9" s="253"/>
      <c r="G9" s="252">
        <v>5500</v>
      </c>
      <c r="H9" s="254" t="s">
        <v>39</v>
      </c>
    </row>
    <row r="10" spans="1:10" ht="17.25">
      <c r="A10" s="342" t="s">
        <v>2975</v>
      </c>
      <c r="B10" s="250" t="s">
        <v>2987</v>
      </c>
      <c r="C10" s="112" t="s">
        <v>2835</v>
      </c>
      <c r="D10" s="253"/>
      <c r="E10" s="253">
        <v>2486</v>
      </c>
      <c r="F10" s="253"/>
      <c r="G10" s="554">
        <f>G9-E10-F10</f>
        <v>3014</v>
      </c>
      <c r="H10" s="254"/>
      <c r="J10" s="600">
        <f>G10</f>
        <v>3014</v>
      </c>
    </row>
    <row r="11" spans="1:8" ht="17.25">
      <c r="A11" s="342"/>
      <c r="B11" s="250"/>
      <c r="C11" s="112"/>
      <c r="D11" s="253">
        <v>-3014</v>
      </c>
      <c r="E11" s="253"/>
      <c r="F11" s="253"/>
      <c r="G11" s="252">
        <v>0</v>
      </c>
      <c r="H11" s="254"/>
    </row>
    <row r="12" spans="1:8" ht="17.25">
      <c r="A12" s="342" t="s">
        <v>2614</v>
      </c>
      <c r="B12" s="250" t="s">
        <v>2637</v>
      </c>
      <c r="C12" s="112" t="s">
        <v>2639</v>
      </c>
      <c r="D12" s="253">
        <v>5000</v>
      </c>
      <c r="E12" s="253"/>
      <c r="F12" s="253"/>
      <c r="G12" s="252">
        <v>5000</v>
      </c>
      <c r="H12" s="254" t="s">
        <v>2283</v>
      </c>
    </row>
    <row r="13" spans="1:8" ht="17.25">
      <c r="A13" s="342"/>
      <c r="B13" s="250"/>
      <c r="C13" s="112" t="s">
        <v>2638</v>
      </c>
      <c r="D13" s="253"/>
      <c r="E13" s="253"/>
      <c r="F13" s="253"/>
      <c r="G13" s="252"/>
      <c r="H13" s="254"/>
    </row>
    <row r="14" spans="1:8" ht="17.25">
      <c r="A14" s="342" t="s">
        <v>2975</v>
      </c>
      <c r="B14" s="250" t="s">
        <v>2989</v>
      </c>
      <c r="C14" s="112" t="s">
        <v>2988</v>
      </c>
      <c r="D14" s="253"/>
      <c r="E14" s="253">
        <v>2948</v>
      </c>
      <c r="F14" s="253"/>
      <c r="G14" s="252">
        <f>G12-E14-F14</f>
        <v>2052</v>
      </c>
      <c r="H14" s="254"/>
    </row>
    <row r="15" spans="1:10" ht="17.25">
      <c r="A15" s="342"/>
      <c r="B15" s="250"/>
      <c r="C15" s="112" t="s">
        <v>2829</v>
      </c>
      <c r="D15" s="253"/>
      <c r="E15" s="253">
        <v>1474</v>
      </c>
      <c r="F15" s="253"/>
      <c r="G15" s="459">
        <f>G14-E15-F15</f>
        <v>578</v>
      </c>
      <c r="H15" s="254"/>
      <c r="J15" s="600">
        <f>G15</f>
        <v>578</v>
      </c>
    </row>
    <row r="16" spans="1:8" ht="17.25">
      <c r="A16" s="342"/>
      <c r="B16" s="250"/>
      <c r="C16" s="112"/>
      <c r="D16" s="253">
        <v>-578</v>
      </c>
      <c r="E16" s="253"/>
      <c r="F16" s="253"/>
      <c r="G16" s="252">
        <v>0</v>
      </c>
      <c r="H16" s="254"/>
    </row>
    <row r="17" spans="1:8" ht="17.25">
      <c r="A17" s="342"/>
      <c r="B17" s="250"/>
      <c r="C17" s="112"/>
      <c r="D17" s="253"/>
      <c r="E17" s="253"/>
      <c r="F17" s="253"/>
      <c r="G17" s="252"/>
      <c r="H17" s="254"/>
    </row>
    <row r="18" spans="1:8" ht="17.25">
      <c r="A18" s="342" t="s">
        <v>2647</v>
      </c>
      <c r="B18" s="250" t="s">
        <v>2668</v>
      </c>
      <c r="C18" s="112" t="s">
        <v>2669</v>
      </c>
      <c r="D18" s="253">
        <v>144750</v>
      </c>
      <c r="E18" s="253"/>
      <c r="F18" s="253"/>
      <c r="G18" s="252">
        <v>144750</v>
      </c>
      <c r="H18" s="234" t="s">
        <v>1549</v>
      </c>
    </row>
    <row r="19" spans="1:8" ht="17.25">
      <c r="A19" s="342" t="s">
        <v>3163</v>
      </c>
      <c r="B19" s="250" t="s">
        <v>3164</v>
      </c>
      <c r="C19" s="112" t="s">
        <v>3165</v>
      </c>
      <c r="D19" s="253"/>
      <c r="E19" s="253">
        <v>101800</v>
      </c>
      <c r="F19" s="253"/>
      <c r="G19" s="252">
        <f>G18-E19</f>
        <v>42950</v>
      </c>
      <c r="H19" s="254"/>
    </row>
    <row r="20" spans="1:10" ht="17.25">
      <c r="A20" s="342" t="s">
        <v>3378</v>
      </c>
      <c r="B20" s="250" t="s">
        <v>3379</v>
      </c>
      <c r="C20" s="112" t="s">
        <v>696</v>
      </c>
      <c r="D20" s="253"/>
      <c r="E20" s="253">
        <v>7270</v>
      </c>
      <c r="F20" s="253"/>
      <c r="G20" s="553">
        <f>G19-E20</f>
        <v>35680</v>
      </c>
      <c r="H20" s="254"/>
      <c r="J20" s="617">
        <f>G20</f>
        <v>35680</v>
      </c>
    </row>
    <row r="21" spans="1:8" ht="17.25">
      <c r="A21" s="342"/>
      <c r="B21" s="250"/>
      <c r="C21" s="112"/>
      <c r="D21" s="253">
        <v>-35680</v>
      </c>
      <c r="E21" s="253"/>
      <c r="F21" s="253"/>
      <c r="G21" s="252">
        <v>0</v>
      </c>
      <c r="H21" s="254"/>
    </row>
    <row r="22" spans="1:8" ht="17.25">
      <c r="A22" s="342"/>
      <c r="B22" s="250"/>
      <c r="C22" s="112"/>
      <c r="D22" s="253"/>
      <c r="E22" s="253"/>
      <c r="F22" s="253"/>
      <c r="G22" s="252"/>
      <c r="H22" s="254"/>
    </row>
    <row r="23" spans="1:8" ht="17.25">
      <c r="A23" s="342"/>
      <c r="B23" s="250"/>
      <c r="C23" s="112"/>
      <c r="D23" s="253"/>
      <c r="E23" s="253"/>
      <c r="F23" s="253"/>
      <c r="G23" s="252"/>
      <c r="H23" s="254"/>
    </row>
    <row r="24" spans="1:8" ht="17.25">
      <c r="A24" s="342" t="s">
        <v>2884</v>
      </c>
      <c r="B24" s="250" t="s">
        <v>2885</v>
      </c>
      <c r="C24" s="112" t="s">
        <v>2886</v>
      </c>
      <c r="D24" s="253">
        <v>28000</v>
      </c>
      <c r="E24" s="253"/>
      <c r="F24" s="253"/>
      <c r="G24" s="252">
        <v>28000</v>
      </c>
      <c r="H24" s="254"/>
    </row>
    <row r="25" spans="1:8" ht="17.25">
      <c r="A25" s="342" t="s">
        <v>3271</v>
      </c>
      <c r="B25" s="250" t="s">
        <v>3291</v>
      </c>
      <c r="C25" s="112" t="s">
        <v>3292</v>
      </c>
      <c r="D25" s="253"/>
      <c r="E25" s="253">
        <v>7720</v>
      </c>
      <c r="F25" s="253"/>
      <c r="G25" s="252">
        <f>G24-E25</f>
        <v>20280</v>
      </c>
      <c r="H25" s="254"/>
    </row>
    <row r="26" spans="1:10" ht="17.25">
      <c r="A26" s="342"/>
      <c r="B26" s="250" t="s">
        <v>3293</v>
      </c>
      <c r="C26" s="112" t="s">
        <v>1226</v>
      </c>
      <c r="D26" s="253"/>
      <c r="E26" s="253">
        <v>7510</v>
      </c>
      <c r="F26" s="253"/>
      <c r="G26" s="459">
        <f>G25-E26</f>
        <v>12770</v>
      </c>
      <c r="H26" s="254"/>
      <c r="J26" s="600">
        <f>G26</f>
        <v>12770</v>
      </c>
    </row>
    <row r="27" spans="1:8" ht="17.25">
      <c r="A27" s="342"/>
      <c r="B27" s="250"/>
      <c r="C27" s="112"/>
      <c r="D27" s="253">
        <v>-12770</v>
      </c>
      <c r="E27" s="253"/>
      <c r="F27" s="253"/>
      <c r="G27" s="252">
        <v>0</v>
      </c>
      <c r="H27" s="254"/>
    </row>
    <row r="28" spans="1:8" ht="17.25">
      <c r="A28" s="342"/>
      <c r="B28" s="250"/>
      <c r="C28" s="112"/>
      <c r="D28" s="253"/>
      <c r="E28" s="253"/>
      <c r="F28" s="253"/>
      <c r="G28" s="252"/>
      <c r="H28" s="254"/>
    </row>
    <row r="29" spans="1:8" ht="17.25">
      <c r="A29" s="342"/>
      <c r="B29" s="250"/>
      <c r="C29" s="112"/>
      <c r="D29" s="253"/>
      <c r="E29" s="253"/>
      <c r="F29" s="253"/>
      <c r="G29" s="252"/>
      <c r="H29" s="254"/>
    </row>
    <row r="30" spans="1:8" ht="17.25">
      <c r="A30" s="342"/>
      <c r="B30" s="250"/>
      <c r="C30" s="112"/>
      <c r="D30" s="253"/>
      <c r="E30" s="253"/>
      <c r="F30" s="253"/>
      <c r="G30" s="252"/>
      <c r="H30" s="254"/>
    </row>
    <row r="31" spans="1:12" ht="17.25">
      <c r="A31" s="342"/>
      <c r="B31" s="257"/>
      <c r="C31" s="365"/>
      <c r="D31" s="295"/>
      <c r="E31" s="251"/>
      <c r="F31" s="251"/>
      <c r="G31" s="296"/>
      <c r="H31" s="311"/>
      <c r="K31" s="300"/>
      <c r="L31" s="299"/>
    </row>
    <row r="32" spans="1:12" ht="18" thickBot="1">
      <c r="A32" s="268"/>
      <c r="B32" s="304"/>
      <c r="C32" s="292" t="s">
        <v>391</v>
      </c>
      <c r="D32" s="331">
        <f>SUM(D6:D31)</f>
        <v>132682</v>
      </c>
      <c r="E32" s="331">
        <f>SUM(E6:E31)</f>
        <v>132682</v>
      </c>
      <c r="F32" s="331">
        <f>SUM(F6:F31)</f>
        <v>0</v>
      </c>
      <c r="G32" s="322">
        <f>D32-E32-F32</f>
        <v>0</v>
      </c>
      <c r="H32" s="254"/>
      <c r="J32" s="559">
        <f>SUM(J6:J31)</f>
        <v>52768</v>
      </c>
      <c r="K32" s="300"/>
      <c r="L32" s="299"/>
    </row>
    <row r="33" spans="4:12" ht="18" thickTop="1">
      <c r="D33" s="298"/>
      <c r="F33" s="339"/>
      <c r="G33" s="414"/>
      <c r="J33" s="316"/>
      <c r="K33" s="300"/>
      <c r="L33" s="299"/>
    </row>
    <row r="34" spans="4:10" ht="17.25">
      <c r="D34" s="298"/>
      <c r="E34" s="293"/>
      <c r="F34" s="325"/>
      <c r="G34" s="293"/>
      <c r="J34" s="316"/>
    </row>
    <row r="35" spans="4:13" ht="17.25">
      <c r="D35" s="298"/>
      <c r="E35" s="293"/>
      <c r="G35" s="293"/>
      <c r="J35" s="293"/>
      <c r="M35" s="293"/>
    </row>
    <row r="36" spans="3:13" ht="17.25">
      <c r="C36" s="325"/>
      <c r="E36" s="293"/>
      <c r="G36" s="325"/>
      <c r="M36" s="293"/>
    </row>
    <row r="37" spans="3:15" ht="17.25">
      <c r="C37" s="325"/>
      <c r="E37" s="325"/>
      <c r="G37" s="325"/>
      <c r="M37" s="325"/>
      <c r="O37" s="325"/>
    </row>
    <row r="38" spans="5:15" ht="17.25">
      <c r="E38" s="300"/>
      <c r="F38" s="293"/>
      <c r="G38" s="325"/>
      <c r="M38" s="293"/>
      <c r="N38" s="293"/>
      <c r="O38" s="325"/>
    </row>
    <row r="39" spans="2:15" ht="17.25">
      <c r="B39" s="299"/>
      <c r="C39" s="307"/>
      <c r="D39" s="332"/>
      <c r="E39" s="333"/>
      <c r="G39" s="334"/>
      <c r="O39" s="334"/>
    </row>
    <row r="40" spans="2:5" ht="17.25">
      <c r="B40" s="299"/>
      <c r="C40" s="299"/>
      <c r="D40" s="301"/>
      <c r="E40" s="300"/>
    </row>
    <row r="41" spans="2:15" ht="17.25">
      <c r="B41" s="299"/>
      <c r="C41" s="299"/>
      <c r="D41" s="301"/>
      <c r="E41" s="300"/>
      <c r="G41" s="293"/>
      <c r="O41" s="293"/>
    </row>
    <row r="42" spans="2:7" ht="17.25">
      <c r="B42" s="299"/>
      <c r="C42" s="299"/>
      <c r="D42" s="301"/>
      <c r="E42" s="300"/>
      <c r="G42" s="293"/>
    </row>
    <row r="43" spans="2:5" ht="17.25">
      <c r="B43" s="299"/>
      <c r="C43" s="299"/>
      <c r="D43" s="335"/>
      <c r="E43" s="307"/>
    </row>
    <row r="44" spans="2:5" ht="17.25">
      <c r="B44" s="299"/>
      <c r="C44" s="299"/>
      <c r="D44" s="299"/>
      <c r="E44" s="300"/>
    </row>
    <row r="45" spans="2:5" ht="17.25">
      <c r="B45" s="299"/>
      <c r="C45" s="299"/>
      <c r="D45" s="299"/>
      <c r="E45" s="307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8"/>
  <sheetViews>
    <sheetView zoomScalePageLayoutView="0" workbookViewId="0" topLeftCell="A364">
      <selection activeCell="B377" sqref="B377"/>
    </sheetView>
  </sheetViews>
  <sheetFormatPr defaultColWidth="9.140625" defaultRowHeight="12.75"/>
  <cols>
    <col min="1" max="1" width="9.140625" style="238" customWidth="1"/>
    <col min="2" max="2" width="8.57421875" style="238" customWidth="1"/>
    <col min="3" max="3" width="26.8515625" style="238" customWidth="1"/>
    <col min="4" max="4" width="12.421875" style="238" bestFit="1" customWidth="1"/>
    <col min="5" max="5" width="11.57421875" style="238" customWidth="1"/>
    <col min="6" max="6" width="10.8515625" style="238" bestFit="1" customWidth="1"/>
    <col min="7" max="7" width="11.28125" style="238" customWidth="1"/>
    <col min="8" max="8" width="9.140625" style="238" customWidth="1"/>
    <col min="9" max="9" width="9.8515625" style="298" bestFit="1" customWidth="1"/>
    <col min="10" max="10" width="12.140625" style="238" customWidth="1"/>
    <col min="11" max="11" width="9.140625" style="238" customWidth="1"/>
    <col min="12" max="12" width="14.7109375" style="15" customWidth="1"/>
    <col min="13" max="13" width="9.140625" style="238" customWidth="1"/>
    <col min="14" max="14" width="12.421875" style="238" bestFit="1" customWidth="1"/>
    <col min="15" max="16384" width="9.140625" style="238" customWidth="1"/>
  </cols>
  <sheetData>
    <row r="1" spans="1:8" ht="19.5" thickBot="1">
      <c r="A1" s="236"/>
      <c r="B1" s="236"/>
      <c r="C1" s="236"/>
      <c r="D1" s="236"/>
      <c r="E1" s="236"/>
      <c r="F1" s="237" t="s">
        <v>623</v>
      </c>
      <c r="G1" s="236"/>
      <c r="H1" s="236"/>
    </row>
    <row r="2" spans="1:8" ht="18.75">
      <c r="A2" s="236" t="s">
        <v>3851</v>
      </c>
      <c r="B2" s="236"/>
      <c r="C2" s="236"/>
      <c r="D2" s="236"/>
      <c r="E2" s="236"/>
      <c r="F2" s="236"/>
      <c r="G2" s="236"/>
      <c r="H2" s="239" t="s">
        <v>790</v>
      </c>
    </row>
    <row r="3" spans="1:8" ht="18.75">
      <c r="A3" s="236" t="s">
        <v>32</v>
      </c>
      <c r="B3" s="236"/>
      <c r="C3" s="236"/>
      <c r="D3" s="236"/>
      <c r="E3" s="236"/>
      <c r="F3" s="236"/>
      <c r="G3" s="236"/>
      <c r="H3" s="236"/>
    </row>
    <row r="4" spans="1:8" ht="18.7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41" t="s">
        <v>3</v>
      </c>
    </row>
    <row r="5" spans="1:8" ht="18.75">
      <c r="A5" s="244"/>
      <c r="B5" s="244"/>
      <c r="C5" s="245"/>
      <c r="D5" s="246" t="s">
        <v>0</v>
      </c>
      <c r="E5" s="246"/>
      <c r="F5" s="246" t="s">
        <v>100</v>
      </c>
      <c r="G5" s="247"/>
      <c r="H5" s="248" t="s">
        <v>37</v>
      </c>
    </row>
    <row r="6" spans="1:9" ht="18.75">
      <c r="A6" s="249" t="s">
        <v>792</v>
      </c>
      <c r="B6" s="250">
        <v>309123</v>
      </c>
      <c r="C6" s="230" t="s">
        <v>624</v>
      </c>
      <c r="D6" s="231"/>
      <c r="E6" s="251"/>
      <c r="F6" s="251"/>
      <c r="G6" s="252"/>
      <c r="H6" s="429"/>
      <c r="I6" s="298" t="s">
        <v>1100</v>
      </c>
    </row>
    <row r="7" spans="1:12" ht="18.75">
      <c r="A7" s="249"/>
      <c r="B7" s="250"/>
      <c r="C7" s="233" t="s">
        <v>935</v>
      </c>
      <c r="D7" s="253">
        <v>21000</v>
      </c>
      <c r="E7" s="253"/>
      <c r="F7" s="253"/>
      <c r="G7" s="252">
        <f>D7</f>
        <v>21000</v>
      </c>
      <c r="H7" s="254" t="s">
        <v>625</v>
      </c>
      <c r="J7" s="238">
        <v>15000</v>
      </c>
      <c r="L7" s="15">
        <v>190000</v>
      </c>
    </row>
    <row r="8" spans="1:12" ht="18.75">
      <c r="A8" s="249" t="s">
        <v>876</v>
      </c>
      <c r="B8" s="250" t="s">
        <v>897</v>
      </c>
      <c r="C8" s="112" t="s">
        <v>898</v>
      </c>
      <c r="D8" s="253"/>
      <c r="E8" s="253">
        <v>2890</v>
      </c>
      <c r="F8" s="253"/>
      <c r="G8" s="252">
        <f>G7-E8</f>
        <v>18110</v>
      </c>
      <c r="H8" s="254"/>
      <c r="L8" s="15">
        <v>190000</v>
      </c>
    </row>
    <row r="9" spans="1:12" ht="18.75">
      <c r="A9" s="249" t="s">
        <v>919</v>
      </c>
      <c r="B9" s="250" t="s">
        <v>927</v>
      </c>
      <c r="C9" s="112" t="s">
        <v>898</v>
      </c>
      <c r="D9" s="253"/>
      <c r="E9" s="253">
        <v>12190</v>
      </c>
      <c r="F9" s="253"/>
      <c r="G9" s="252">
        <f>G8-E9</f>
        <v>5920</v>
      </c>
      <c r="H9" s="254"/>
      <c r="L9" s="15">
        <v>270000</v>
      </c>
    </row>
    <row r="10" spans="1:8" ht="18.75">
      <c r="A10" s="249" t="s">
        <v>919</v>
      </c>
      <c r="B10" s="250" t="s">
        <v>928</v>
      </c>
      <c r="C10" s="112" t="s">
        <v>898</v>
      </c>
      <c r="D10" s="253"/>
      <c r="E10" s="253">
        <v>5650</v>
      </c>
      <c r="F10" s="253"/>
      <c r="G10" s="252">
        <f>G9-E10</f>
        <v>270</v>
      </c>
      <c r="H10" s="254"/>
    </row>
    <row r="11" spans="1:8" ht="18.75">
      <c r="A11" s="249"/>
      <c r="B11" s="250"/>
      <c r="C11" s="112" t="s">
        <v>1187</v>
      </c>
      <c r="D11" s="253">
        <v>30000</v>
      </c>
      <c r="E11" s="253"/>
      <c r="F11" s="253"/>
      <c r="G11" s="252">
        <f>G10+D11</f>
        <v>30270</v>
      </c>
      <c r="H11" s="254"/>
    </row>
    <row r="12" spans="1:8" ht="18.75">
      <c r="A12" s="249" t="s">
        <v>1188</v>
      </c>
      <c r="B12" s="250" t="s">
        <v>1189</v>
      </c>
      <c r="C12" s="112" t="s">
        <v>898</v>
      </c>
      <c r="D12" s="253"/>
      <c r="E12" s="253">
        <v>12200</v>
      </c>
      <c r="F12" s="253"/>
      <c r="G12" s="252">
        <f>G11-E12</f>
        <v>18070</v>
      </c>
      <c r="H12" s="254"/>
    </row>
    <row r="13" spans="1:8" ht="18.75">
      <c r="A13" s="249" t="s">
        <v>1195</v>
      </c>
      <c r="B13" s="250" t="s">
        <v>1196</v>
      </c>
      <c r="C13" s="112" t="s">
        <v>898</v>
      </c>
      <c r="D13" s="253"/>
      <c r="E13" s="253">
        <v>1200</v>
      </c>
      <c r="F13" s="253"/>
      <c r="G13" s="252">
        <f>G12-E13</f>
        <v>16870</v>
      </c>
      <c r="H13" s="254"/>
    </row>
    <row r="14" spans="1:8" ht="18.75">
      <c r="A14" s="249"/>
      <c r="B14" s="250"/>
      <c r="C14" s="486" t="s">
        <v>1437</v>
      </c>
      <c r="D14" s="258">
        <v>30000</v>
      </c>
      <c r="E14" s="253"/>
      <c r="F14" s="253"/>
      <c r="G14" s="252">
        <f>G13+D14</f>
        <v>46870</v>
      </c>
      <c r="H14" s="254"/>
    </row>
    <row r="15" spans="1:8" ht="18.75">
      <c r="A15" s="249" t="s">
        <v>1444</v>
      </c>
      <c r="B15" s="250" t="s">
        <v>1483</v>
      </c>
      <c r="C15" s="112" t="s">
        <v>898</v>
      </c>
      <c r="D15" s="258"/>
      <c r="E15" s="253">
        <v>16500</v>
      </c>
      <c r="F15" s="253"/>
      <c r="G15" s="252">
        <f>G14-E15</f>
        <v>30370</v>
      </c>
      <c r="H15" s="254"/>
    </row>
    <row r="16" spans="1:8" ht="18.75">
      <c r="A16" s="249"/>
      <c r="B16" s="250"/>
      <c r="C16" s="394" t="s">
        <v>1954</v>
      </c>
      <c r="D16" s="258">
        <v>-15000</v>
      </c>
      <c r="E16" s="253"/>
      <c r="F16" s="253"/>
      <c r="G16" s="252">
        <f>G15+D16</f>
        <v>15370</v>
      </c>
      <c r="H16" s="254"/>
    </row>
    <row r="17" spans="1:8" ht="18.75">
      <c r="A17" s="249" t="s">
        <v>1942</v>
      </c>
      <c r="B17" s="250"/>
      <c r="C17" s="486" t="s">
        <v>1955</v>
      </c>
      <c r="D17" s="258">
        <v>20000</v>
      </c>
      <c r="E17" s="253"/>
      <c r="F17" s="253"/>
      <c r="G17" s="252">
        <f>G16+D17</f>
        <v>35370</v>
      </c>
      <c r="H17" s="254"/>
    </row>
    <row r="18" spans="1:8" ht="18.75">
      <c r="A18" s="249" t="s">
        <v>2378</v>
      </c>
      <c r="B18" s="250" t="s">
        <v>2409</v>
      </c>
      <c r="C18" s="112" t="s">
        <v>898</v>
      </c>
      <c r="D18" s="258"/>
      <c r="E18" s="253">
        <v>3300</v>
      </c>
      <c r="F18" s="253"/>
      <c r="G18" s="252">
        <f>G17-E18</f>
        <v>32070</v>
      </c>
      <c r="H18" s="254"/>
    </row>
    <row r="19" spans="1:8" ht="18.75">
      <c r="A19" s="249" t="s">
        <v>2488</v>
      </c>
      <c r="B19" s="250" t="s">
        <v>2592</v>
      </c>
      <c r="C19" s="112" t="s">
        <v>2593</v>
      </c>
      <c r="D19" s="258"/>
      <c r="E19" s="253">
        <v>3050</v>
      </c>
      <c r="F19" s="253"/>
      <c r="G19" s="252">
        <f>G18-E19</f>
        <v>29020</v>
      </c>
      <c r="H19" s="254"/>
    </row>
    <row r="20" spans="1:8" ht="18.75">
      <c r="A20" s="249" t="s">
        <v>2734</v>
      </c>
      <c r="B20" s="250" t="s">
        <v>2758</v>
      </c>
      <c r="C20" s="112" t="s">
        <v>898</v>
      </c>
      <c r="D20" s="258"/>
      <c r="E20" s="253">
        <v>6950</v>
      </c>
      <c r="F20" s="253"/>
      <c r="G20" s="252">
        <f>G19-E20</f>
        <v>22070</v>
      </c>
      <c r="H20" s="254"/>
    </row>
    <row r="21" spans="1:8" ht="18.75">
      <c r="A21" s="249" t="s">
        <v>3210</v>
      </c>
      <c r="B21" s="250" t="s">
        <v>3219</v>
      </c>
      <c r="C21" s="112" t="s">
        <v>898</v>
      </c>
      <c r="D21" s="258"/>
      <c r="E21" s="253">
        <v>5690</v>
      </c>
      <c r="F21" s="253"/>
      <c r="G21" s="252">
        <f>G20-E21</f>
        <v>16380</v>
      </c>
      <c r="H21" s="254"/>
    </row>
    <row r="22" spans="1:8" ht="18.75">
      <c r="A22" s="249" t="s">
        <v>3339</v>
      </c>
      <c r="B22" s="250" t="s">
        <v>3340</v>
      </c>
      <c r="C22" s="112" t="s">
        <v>898</v>
      </c>
      <c r="D22" s="258"/>
      <c r="E22" s="253">
        <v>2600</v>
      </c>
      <c r="F22" s="253"/>
      <c r="G22" s="252">
        <f>G21-E22</f>
        <v>13780</v>
      </c>
      <c r="H22" s="254"/>
    </row>
    <row r="23" spans="1:8" ht="18.75">
      <c r="A23" s="249" t="s">
        <v>3736</v>
      </c>
      <c r="B23" s="250" t="s">
        <v>3763</v>
      </c>
      <c r="C23" s="112" t="s">
        <v>898</v>
      </c>
      <c r="D23" s="258"/>
      <c r="E23" s="253">
        <v>3500</v>
      </c>
      <c r="F23" s="253"/>
      <c r="G23" s="252">
        <f>G22-E23-F23</f>
        <v>10280</v>
      </c>
      <c r="H23" s="254"/>
    </row>
    <row r="24" spans="1:8" ht="18.75">
      <c r="A24" s="249" t="s">
        <v>3764</v>
      </c>
      <c r="B24" s="250" t="s">
        <v>3842</v>
      </c>
      <c r="C24" s="112" t="s">
        <v>898</v>
      </c>
      <c r="D24" s="253"/>
      <c r="E24" s="253">
        <v>3700</v>
      </c>
      <c r="F24" s="253"/>
      <c r="G24" s="252">
        <f>G23-E24-F24</f>
        <v>6580</v>
      </c>
      <c r="H24" s="254"/>
    </row>
    <row r="25" spans="1:8" ht="18.75">
      <c r="A25" s="249"/>
      <c r="B25" s="250"/>
      <c r="C25" s="112" t="s">
        <v>3727</v>
      </c>
      <c r="D25" s="253">
        <v>-6580</v>
      </c>
      <c r="E25" s="253"/>
      <c r="F25" s="253"/>
      <c r="G25" s="252">
        <f>G24+D25</f>
        <v>0</v>
      </c>
      <c r="H25" s="254"/>
    </row>
    <row r="26" spans="1:8" ht="18.75">
      <c r="A26" s="249"/>
      <c r="B26" s="250"/>
      <c r="C26" s="112"/>
      <c r="D26" s="253"/>
      <c r="E26" s="253"/>
      <c r="F26" s="253"/>
      <c r="G26" s="252"/>
      <c r="H26" s="254"/>
    </row>
    <row r="27" spans="1:10" ht="18.75">
      <c r="A27" s="249"/>
      <c r="B27" s="250"/>
      <c r="C27" s="233" t="s">
        <v>684</v>
      </c>
      <c r="D27" s="253">
        <v>161300</v>
      </c>
      <c r="E27" s="253"/>
      <c r="F27" s="253"/>
      <c r="G27" s="252">
        <f>D27</f>
        <v>161300</v>
      </c>
      <c r="H27" s="254" t="s">
        <v>625</v>
      </c>
      <c r="I27" s="298">
        <v>161300</v>
      </c>
      <c r="J27" s="238">
        <v>20000</v>
      </c>
    </row>
    <row r="28" spans="1:8" ht="18.75">
      <c r="A28" s="249" t="s">
        <v>876</v>
      </c>
      <c r="B28" s="257" t="s">
        <v>893</v>
      </c>
      <c r="C28" s="235" t="s">
        <v>894</v>
      </c>
      <c r="D28" s="258"/>
      <c r="E28" s="258">
        <v>450</v>
      </c>
      <c r="F28" s="253"/>
      <c r="G28" s="252">
        <f>G27-E28</f>
        <v>160850</v>
      </c>
      <c r="H28" s="254"/>
    </row>
    <row r="29" spans="1:10" ht="18.75">
      <c r="A29" s="249" t="s">
        <v>876</v>
      </c>
      <c r="B29" s="257" t="s">
        <v>896</v>
      </c>
      <c r="C29" s="235" t="s">
        <v>895</v>
      </c>
      <c r="D29" s="258"/>
      <c r="E29" s="258">
        <v>2310</v>
      </c>
      <c r="F29" s="297"/>
      <c r="G29" s="252">
        <f>G28-E29</f>
        <v>158540</v>
      </c>
      <c r="H29" s="254"/>
      <c r="J29" s="298">
        <v>86000</v>
      </c>
    </row>
    <row r="30" spans="1:10" ht="18.75">
      <c r="A30" s="249" t="s">
        <v>868</v>
      </c>
      <c r="B30" s="257" t="s">
        <v>913</v>
      </c>
      <c r="C30" s="235" t="s">
        <v>895</v>
      </c>
      <c r="D30" s="258"/>
      <c r="E30" s="258">
        <v>2200</v>
      </c>
      <c r="F30" s="253"/>
      <c r="G30" s="252">
        <f>G29-E30</f>
        <v>156340</v>
      </c>
      <c r="H30" s="254"/>
      <c r="J30" s="298">
        <v>321300</v>
      </c>
    </row>
    <row r="31" spans="1:10" ht="18.75">
      <c r="A31" s="249" t="s">
        <v>964</v>
      </c>
      <c r="B31" s="257" t="s">
        <v>969</v>
      </c>
      <c r="C31" s="235" t="s">
        <v>970</v>
      </c>
      <c r="D31" s="258"/>
      <c r="E31" s="258">
        <v>600</v>
      </c>
      <c r="F31" s="253"/>
      <c r="G31" s="252">
        <f>G30-E31</f>
        <v>155740</v>
      </c>
      <c r="H31" s="254"/>
      <c r="J31" s="298">
        <v>81000</v>
      </c>
    </row>
    <row r="32" spans="1:10" ht="18.75">
      <c r="A32" s="249" t="s">
        <v>1105</v>
      </c>
      <c r="B32" s="257" t="s">
        <v>1118</v>
      </c>
      <c r="C32" s="235" t="s">
        <v>1119</v>
      </c>
      <c r="D32" s="258"/>
      <c r="E32" s="258">
        <v>3800</v>
      </c>
      <c r="F32" s="253"/>
      <c r="G32" s="252">
        <f>G31-E32</f>
        <v>151940</v>
      </c>
      <c r="H32" s="254"/>
      <c r="J32" s="298">
        <v>390000</v>
      </c>
    </row>
    <row r="33" spans="1:10" ht="18.75">
      <c r="A33" s="249"/>
      <c r="B33" s="257"/>
      <c r="C33" s="458" t="s">
        <v>1415</v>
      </c>
      <c r="D33" s="258">
        <v>-30000</v>
      </c>
      <c r="E33" s="258"/>
      <c r="F33" s="253"/>
      <c r="G33" s="252">
        <f>G32+D33</f>
        <v>121940</v>
      </c>
      <c r="H33" s="254"/>
      <c r="J33" s="298">
        <v>219000</v>
      </c>
    </row>
    <row r="34" spans="1:10" ht="18.75">
      <c r="A34" s="249" t="s">
        <v>1195</v>
      </c>
      <c r="B34" s="257" t="s">
        <v>1198</v>
      </c>
      <c r="C34" s="235" t="s">
        <v>1199</v>
      </c>
      <c r="D34" s="258"/>
      <c r="E34" s="258">
        <v>4980</v>
      </c>
      <c r="F34" s="253"/>
      <c r="G34" s="252">
        <f>G33-E34</f>
        <v>116960</v>
      </c>
      <c r="H34" s="254"/>
      <c r="J34" s="298">
        <v>20000</v>
      </c>
    </row>
    <row r="35" spans="1:10" ht="18.75">
      <c r="A35" s="249"/>
      <c r="B35" s="257"/>
      <c r="C35" s="458" t="s">
        <v>1416</v>
      </c>
      <c r="D35" s="258">
        <v>-50000</v>
      </c>
      <c r="E35" s="258"/>
      <c r="F35" s="253"/>
      <c r="G35" s="252">
        <f>G34+D35</f>
        <v>66960</v>
      </c>
      <c r="H35" s="254"/>
      <c r="J35" s="298">
        <v>213100</v>
      </c>
    </row>
    <row r="36" spans="1:10" ht="18.75">
      <c r="A36" s="249" t="s">
        <v>1257</v>
      </c>
      <c r="B36" s="257" t="s">
        <v>698</v>
      </c>
      <c r="C36" s="235" t="s">
        <v>1352</v>
      </c>
      <c r="D36" s="258"/>
      <c r="E36" s="258">
        <v>1165</v>
      </c>
      <c r="F36" s="253"/>
      <c r="G36" s="252">
        <f>G35-E36</f>
        <v>65795</v>
      </c>
      <c r="H36" s="254"/>
      <c r="J36" s="298">
        <v>16600</v>
      </c>
    </row>
    <row r="37" spans="1:10" ht="18.75">
      <c r="A37" s="249"/>
      <c r="B37" s="257"/>
      <c r="C37" s="394" t="s">
        <v>1437</v>
      </c>
      <c r="D37" s="258">
        <v>80000</v>
      </c>
      <c r="E37" s="258"/>
      <c r="F37" s="253"/>
      <c r="G37" s="252">
        <f>G36+D37</f>
        <v>145795</v>
      </c>
      <c r="H37" s="254"/>
      <c r="J37" s="298">
        <v>95400</v>
      </c>
    </row>
    <row r="38" spans="1:10" ht="18.75">
      <c r="A38" s="249" t="s">
        <v>1453</v>
      </c>
      <c r="B38" s="257" t="s">
        <v>1492</v>
      </c>
      <c r="C38" s="235" t="s">
        <v>1493</v>
      </c>
      <c r="D38" s="258"/>
      <c r="E38" s="258">
        <v>70370</v>
      </c>
      <c r="F38" s="253"/>
      <c r="G38" s="252">
        <f>G37-E38</f>
        <v>75425</v>
      </c>
      <c r="H38" s="254"/>
      <c r="J38" s="298">
        <v>6600</v>
      </c>
    </row>
    <row r="39" spans="1:10" ht="18.75">
      <c r="A39" s="249" t="s">
        <v>1726</v>
      </c>
      <c r="B39" s="257" t="s">
        <v>1727</v>
      </c>
      <c r="C39" s="235" t="s">
        <v>1728</v>
      </c>
      <c r="D39" s="258"/>
      <c r="E39" s="258">
        <v>280</v>
      </c>
      <c r="F39" s="253"/>
      <c r="G39" s="252">
        <f>G38-E39</f>
        <v>75145</v>
      </c>
      <c r="H39" s="254"/>
      <c r="J39" s="298">
        <v>15000</v>
      </c>
    </row>
    <row r="40" spans="1:10" ht="18.75">
      <c r="A40" s="249" t="s">
        <v>1560</v>
      </c>
      <c r="B40" s="257" t="s">
        <v>1748</v>
      </c>
      <c r="C40" s="235" t="s">
        <v>1747</v>
      </c>
      <c r="D40" s="258"/>
      <c r="E40" s="258">
        <v>1650</v>
      </c>
      <c r="F40" s="253"/>
      <c r="G40" s="252">
        <f>G39-E40</f>
        <v>73495</v>
      </c>
      <c r="H40" s="254"/>
      <c r="J40" s="298">
        <v>16000</v>
      </c>
    </row>
    <row r="41" spans="1:10" ht="18.75">
      <c r="A41" s="249" t="s">
        <v>1891</v>
      </c>
      <c r="B41" s="257" t="s">
        <v>1916</v>
      </c>
      <c r="C41" s="235" t="s">
        <v>1493</v>
      </c>
      <c r="D41" s="258"/>
      <c r="E41" s="258">
        <v>15600</v>
      </c>
      <c r="F41" s="253"/>
      <c r="G41" s="252">
        <f>G40-E41</f>
        <v>57895</v>
      </c>
      <c r="H41" s="254"/>
      <c r="J41" s="298">
        <f>SUM(J29:J40)</f>
        <v>1480000</v>
      </c>
    </row>
    <row r="42" spans="1:10" ht="18.75">
      <c r="A42" s="249"/>
      <c r="B42" s="257"/>
      <c r="C42" s="394" t="s">
        <v>1954</v>
      </c>
      <c r="D42" s="258">
        <v>-20000</v>
      </c>
      <c r="E42" s="258"/>
      <c r="F42" s="253"/>
      <c r="G42" s="252">
        <f>G41+D42</f>
        <v>37895</v>
      </c>
      <c r="H42" s="254"/>
      <c r="J42" s="298"/>
    </row>
    <row r="43" spans="1:10" ht="18.75">
      <c r="A43" s="249" t="s">
        <v>1942</v>
      </c>
      <c r="B43" s="250"/>
      <c r="C43" s="486" t="s">
        <v>1955</v>
      </c>
      <c r="D43" s="258">
        <v>30000</v>
      </c>
      <c r="E43" s="258"/>
      <c r="F43" s="253"/>
      <c r="G43" s="252">
        <f>G42+D43</f>
        <v>67895</v>
      </c>
      <c r="H43" s="254"/>
      <c r="J43" s="298"/>
    </row>
    <row r="44" spans="1:10" ht="18.75">
      <c r="A44" s="249" t="s">
        <v>2144</v>
      </c>
      <c r="B44" s="250" t="s">
        <v>2148</v>
      </c>
      <c r="C44" s="112" t="s">
        <v>1199</v>
      </c>
      <c r="D44" s="258"/>
      <c r="E44" s="258">
        <v>46380</v>
      </c>
      <c r="F44" s="253"/>
      <c r="G44" s="252">
        <f>G43-E44</f>
        <v>21515</v>
      </c>
      <c r="H44" s="254"/>
      <c r="J44" s="298">
        <v>91000</v>
      </c>
    </row>
    <row r="45" spans="1:10" ht="18.75">
      <c r="A45" s="249" t="s">
        <v>2144</v>
      </c>
      <c r="B45" s="250" t="s">
        <v>718</v>
      </c>
      <c r="C45" s="112" t="s">
        <v>696</v>
      </c>
      <c r="D45" s="258"/>
      <c r="E45" s="258">
        <v>1250</v>
      </c>
      <c r="F45" s="253"/>
      <c r="G45" s="252">
        <f>G44-E45</f>
        <v>20265</v>
      </c>
      <c r="H45" s="254"/>
      <c r="J45" s="298">
        <v>875200</v>
      </c>
    </row>
    <row r="46" spans="1:10" ht="18.75">
      <c r="A46" s="249" t="s">
        <v>2378</v>
      </c>
      <c r="B46" s="250"/>
      <c r="C46" s="486" t="s">
        <v>2386</v>
      </c>
      <c r="D46" s="258">
        <v>150000</v>
      </c>
      <c r="E46" s="258"/>
      <c r="F46" s="253"/>
      <c r="G46" s="252">
        <f>G45+D46</f>
        <v>170265</v>
      </c>
      <c r="H46" s="254"/>
      <c r="J46" s="298">
        <v>94000</v>
      </c>
    </row>
    <row r="47" spans="1:10" ht="18.75">
      <c r="A47" s="249" t="s">
        <v>2734</v>
      </c>
      <c r="B47" s="250" t="s">
        <v>2750</v>
      </c>
      <c r="C47" s="112" t="s">
        <v>2751</v>
      </c>
      <c r="D47" s="258"/>
      <c r="E47" s="258">
        <v>13200</v>
      </c>
      <c r="F47" s="253"/>
      <c r="G47" s="252">
        <f>G46-E47</f>
        <v>157065</v>
      </c>
      <c r="H47" s="254"/>
      <c r="J47" s="298">
        <v>89800</v>
      </c>
    </row>
    <row r="48" spans="1:10" ht="18.75">
      <c r="A48" s="249" t="s">
        <v>3210</v>
      </c>
      <c r="B48" s="250" t="s">
        <v>3221</v>
      </c>
      <c r="C48" s="112" t="s">
        <v>3224</v>
      </c>
      <c r="D48" s="258"/>
      <c r="E48" s="258">
        <v>97805</v>
      </c>
      <c r="F48" s="253"/>
      <c r="G48" s="252">
        <f>G47-E48</f>
        <v>59260</v>
      </c>
      <c r="H48" s="254"/>
      <c r="J48" s="298"/>
    </row>
    <row r="49" spans="1:10" ht="18.75">
      <c r="A49" s="249" t="s">
        <v>3210</v>
      </c>
      <c r="B49" s="250" t="s">
        <v>3222</v>
      </c>
      <c r="C49" s="112" t="s">
        <v>1199</v>
      </c>
      <c r="D49" s="258"/>
      <c r="E49" s="258">
        <v>87000</v>
      </c>
      <c r="F49" s="253"/>
      <c r="G49" s="252">
        <f>G48-E49</f>
        <v>-27740</v>
      </c>
      <c r="H49" s="254"/>
      <c r="J49" s="298"/>
    </row>
    <row r="50" spans="1:10" ht="18.75">
      <c r="A50" s="249" t="s">
        <v>3210</v>
      </c>
      <c r="B50" s="250"/>
      <c r="C50" s="112" t="s">
        <v>3223</v>
      </c>
      <c r="D50" s="258">
        <v>29572</v>
      </c>
      <c r="E50" s="258"/>
      <c r="F50" s="253"/>
      <c r="G50" s="252">
        <f>G49+D50</f>
        <v>1832</v>
      </c>
      <c r="H50" s="254"/>
      <c r="J50" s="298"/>
    </row>
    <row r="51" spans="1:10" ht="18.75">
      <c r="A51" s="249"/>
      <c r="B51" s="250"/>
      <c r="C51" s="112"/>
      <c r="D51" s="258"/>
      <c r="E51" s="258"/>
      <c r="F51" s="253"/>
      <c r="G51" s="252">
        <f>G50+D51</f>
        <v>1832</v>
      </c>
      <c r="H51" s="254"/>
      <c r="J51" s="298"/>
    </row>
    <row r="52" spans="1:10" ht="18.75">
      <c r="A52" s="249"/>
      <c r="B52" s="250"/>
      <c r="C52" s="233" t="s">
        <v>3328</v>
      </c>
      <c r="D52" s="258">
        <v>45000</v>
      </c>
      <c r="E52" s="258"/>
      <c r="F52" s="253"/>
      <c r="G52" s="252">
        <f>G51+D52</f>
        <v>46832</v>
      </c>
      <c r="H52" s="254"/>
      <c r="J52" s="298">
        <f>SUM(J44:J47)</f>
        <v>1150000</v>
      </c>
    </row>
    <row r="53" spans="1:10" ht="18.75">
      <c r="A53" s="249" t="s">
        <v>3339</v>
      </c>
      <c r="B53" s="250" t="s">
        <v>3382</v>
      </c>
      <c r="C53" s="112" t="s">
        <v>696</v>
      </c>
      <c r="D53" s="258"/>
      <c r="E53" s="258">
        <v>46000</v>
      </c>
      <c r="F53" s="253"/>
      <c r="G53" s="252">
        <f>G52-E53</f>
        <v>832</v>
      </c>
      <c r="H53" s="254"/>
      <c r="J53" s="298"/>
    </row>
    <row r="54" spans="1:10" ht="18.75">
      <c r="A54" s="249"/>
      <c r="B54" s="250"/>
      <c r="C54" s="486" t="s">
        <v>3639</v>
      </c>
      <c r="D54" s="258">
        <v>2298</v>
      </c>
      <c r="E54" s="258"/>
      <c r="F54" s="253"/>
      <c r="G54" s="252">
        <f aca="true" t="shared" si="0" ref="G54:G61">G53+D54</f>
        <v>3130</v>
      </c>
      <c r="H54" s="254"/>
      <c r="J54" s="298"/>
    </row>
    <row r="55" spans="1:10" ht="18.75">
      <c r="A55" s="249"/>
      <c r="B55" s="250"/>
      <c r="C55" s="486" t="s">
        <v>3639</v>
      </c>
      <c r="D55" s="258">
        <v>27476.88</v>
      </c>
      <c r="E55" s="258"/>
      <c r="F55" s="253"/>
      <c r="G55" s="252">
        <f t="shared" si="0"/>
        <v>30606.88</v>
      </c>
      <c r="H55" s="254"/>
      <c r="J55" s="298"/>
    </row>
    <row r="56" spans="1:10" ht="18.75">
      <c r="A56" s="249"/>
      <c r="B56" s="250"/>
      <c r="C56" s="486" t="s">
        <v>3726</v>
      </c>
      <c r="D56" s="258">
        <v>7473.5</v>
      </c>
      <c r="E56" s="258"/>
      <c r="F56" s="253"/>
      <c r="G56" s="252">
        <f t="shared" si="0"/>
        <v>38080.380000000005</v>
      </c>
      <c r="H56" s="254"/>
      <c r="J56" s="298"/>
    </row>
    <row r="57" spans="1:10" ht="18.75">
      <c r="A57" s="249"/>
      <c r="B57" s="250"/>
      <c r="C57" s="486" t="s">
        <v>3726</v>
      </c>
      <c r="D57" s="258">
        <v>1551.6</v>
      </c>
      <c r="E57" s="258"/>
      <c r="F57" s="253"/>
      <c r="G57" s="252">
        <f t="shared" si="0"/>
        <v>39631.98</v>
      </c>
      <c r="H57" s="254"/>
      <c r="J57" s="293"/>
    </row>
    <row r="58" spans="1:10" ht="18.75">
      <c r="A58" s="249"/>
      <c r="B58" s="250"/>
      <c r="C58" s="486" t="s">
        <v>3730</v>
      </c>
      <c r="D58" s="258">
        <v>6580</v>
      </c>
      <c r="E58" s="258"/>
      <c r="F58" s="253"/>
      <c r="G58" s="252">
        <f t="shared" si="0"/>
        <v>46211.98</v>
      </c>
      <c r="H58" s="254"/>
      <c r="J58" s="293"/>
    </row>
    <row r="59" spans="1:10" ht="18.75">
      <c r="A59" s="249"/>
      <c r="B59" s="250"/>
      <c r="C59" s="233" t="s">
        <v>3743</v>
      </c>
      <c r="D59" s="258">
        <v>3147.35</v>
      </c>
      <c r="E59" s="258"/>
      <c r="F59" s="253"/>
      <c r="G59" s="252">
        <f t="shared" si="0"/>
        <v>49359.33</v>
      </c>
      <c r="H59" s="254"/>
      <c r="J59" s="298"/>
    </row>
    <row r="60" spans="1:10" ht="18.75">
      <c r="A60" s="249"/>
      <c r="B60" s="250"/>
      <c r="C60" s="233" t="s">
        <v>3744</v>
      </c>
      <c r="D60" s="258">
        <v>6900</v>
      </c>
      <c r="E60" s="258"/>
      <c r="F60" s="253"/>
      <c r="G60" s="252">
        <f t="shared" si="0"/>
        <v>56259.33</v>
      </c>
      <c r="H60" s="254"/>
      <c r="J60" s="298"/>
    </row>
    <row r="61" spans="1:10" ht="18.75">
      <c r="A61" s="249"/>
      <c r="B61" s="250"/>
      <c r="C61" s="233"/>
      <c r="D61" s="258"/>
      <c r="E61" s="258"/>
      <c r="F61" s="253"/>
      <c r="G61" s="252">
        <f t="shared" si="0"/>
        <v>56259.33</v>
      </c>
      <c r="H61" s="254"/>
      <c r="J61" s="298">
        <v>65355</v>
      </c>
    </row>
    <row r="62" spans="1:10" ht="18.75">
      <c r="A62" s="249" t="s">
        <v>3764</v>
      </c>
      <c r="B62" s="250"/>
      <c r="C62" s="233" t="s">
        <v>3753</v>
      </c>
      <c r="D62" s="258"/>
      <c r="E62" s="258">
        <v>56259.33</v>
      </c>
      <c r="F62" s="253"/>
      <c r="G62" s="252">
        <f>G61-E62-F62</f>
        <v>0</v>
      </c>
      <c r="H62" s="254"/>
      <c r="J62" s="293">
        <f>J61-F62</f>
        <v>65355</v>
      </c>
    </row>
    <row r="63" spans="1:10" ht="18.75">
      <c r="A63" s="249"/>
      <c r="B63" s="250"/>
      <c r="C63" s="233"/>
      <c r="D63" s="258"/>
      <c r="E63" s="258"/>
      <c r="F63" s="253"/>
      <c r="G63" s="252"/>
      <c r="H63" s="254"/>
      <c r="J63" s="298"/>
    </row>
    <row r="64" spans="1:8" ht="18.75">
      <c r="A64" s="249"/>
      <c r="B64" s="250"/>
      <c r="C64" s="233" t="s">
        <v>933</v>
      </c>
      <c r="D64" s="253">
        <v>15000</v>
      </c>
      <c r="E64" s="253"/>
      <c r="F64" s="253"/>
      <c r="G64" s="252">
        <v>15000</v>
      </c>
      <c r="H64" s="254" t="s">
        <v>625</v>
      </c>
    </row>
    <row r="65" spans="1:8" ht="18.75">
      <c r="A65" s="249" t="s">
        <v>1497</v>
      </c>
      <c r="B65" s="250"/>
      <c r="C65" s="394" t="s">
        <v>1496</v>
      </c>
      <c r="D65" s="253">
        <v>16000</v>
      </c>
      <c r="E65" s="253"/>
      <c r="F65" s="253"/>
      <c r="G65" s="252">
        <f>G64+D65</f>
        <v>31000</v>
      </c>
      <c r="H65" s="254"/>
    </row>
    <row r="66" spans="1:8" ht="18.75">
      <c r="A66" s="249" t="s">
        <v>1518</v>
      </c>
      <c r="B66" s="250" t="s">
        <v>707</v>
      </c>
      <c r="C66" s="112" t="s">
        <v>1519</v>
      </c>
      <c r="D66" s="253"/>
      <c r="E66" s="253">
        <v>26400</v>
      </c>
      <c r="F66" s="253"/>
      <c r="G66" s="252">
        <f>G65-E66</f>
        <v>4600</v>
      </c>
      <c r="H66" s="254"/>
    </row>
    <row r="67" spans="1:8" ht="18.75">
      <c r="A67" s="249" t="s">
        <v>1942</v>
      </c>
      <c r="B67" s="250"/>
      <c r="C67" s="486" t="s">
        <v>1955</v>
      </c>
      <c r="D67" s="258">
        <v>10000</v>
      </c>
      <c r="E67" s="253"/>
      <c r="F67" s="253"/>
      <c r="G67" s="252">
        <f>G66+D67</f>
        <v>14600</v>
      </c>
      <c r="H67" s="254"/>
    </row>
    <row r="68" spans="1:8" ht="18.75">
      <c r="A68" s="249" t="s">
        <v>2378</v>
      </c>
      <c r="B68" s="250"/>
      <c r="C68" s="486" t="s">
        <v>2386</v>
      </c>
      <c r="D68" s="253">
        <v>40000</v>
      </c>
      <c r="E68" s="253"/>
      <c r="F68" s="253"/>
      <c r="G68" s="252">
        <f>G67+D68</f>
        <v>54600</v>
      </c>
      <c r="H68" s="254"/>
    </row>
    <row r="69" spans="1:8" ht="18.75">
      <c r="A69" s="249" t="s">
        <v>2461</v>
      </c>
      <c r="B69" s="250" t="s">
        <v>2491</v>
      </c>
      <c r="C69" s="112" t="s">
        <v>2492</v>
      </c>
      <c r="D69" s="253"/>
      <c r="E69" s="253">
        <v>7000</v>
      </c>
      <c r="F69" s="253"/>
      <c r="G69" s="252">
        <f>G68-E69</f>
        <v>47600</v>
      </c>
      <c r="H69" s="254"/>
    </row>
    <row r="70" spans="1:8" ht="18.75">
      <c r="A70" s="249" t="s">
        <v>2666</v>
      </c>
      <c r="B70" s="250" t="s">
        <v>2674</v>
      </c>
      <c r="C70" s="112" t="s">
        <v>2675</v>
      </c>
      <c r="D70" s="253"/>
      <c r="E70" s="253">
        <v>4700</v>
      </c>
      <c r="F70" s="253"/>
      <c r="G70" s="252">
        <f>G69-E70</f>
        <v>42900</v>
      </c>
      <c r="H70" s="254"/>
    </row>
    <row r="71" spans="1:8" ht="18.75">
      <c r="A71" s="249"/>
      <c r="B71" s="250"/>
      <c r="C71" s="112" t="s">
        <v>3583</v>
      </c>
      <c r="D71" s="253">
        <v>7580</v>
      </c>
      <c r="E71" s="253"/>
      <c r="F71" s="253"/>
      <c r="G71" s="252">
        <f>G70+D71</f>
        <v>50480</v>
      </c>
      <c r="H71" s="254"/>
    </row>
    <row r="72" spans="1:8" ht="18.75">
      <c r="A72" s="249" t="s">
        <v>3764</v>
      </c>
      <c r="B72" s="250" t="s">
        <v>3806</v>
      </c>
      <c r="C72" s="112" t="s">
        <v>3723</v>
      </c>
      <c r="D72" s="253"/>
      <c r="E72" s="253">
        <v>50480</v>
      </c>
      <c r="F72" s="253"/>
      <c r="G72" s="252">
        <f>G71-E72-F72</f>
        <v>0</v>
      </c>
      <c r="H72" s="254"/>
    </row>
    <row r="73" spans="1:8" ht="18.75">
      <c r="A73" s="249"/>
      <c r="B73" s="250"/>
      <c r="C73" s="112"/>
      <c r="D73" s="253"/>
      <c r="E73" s="253"/>
      <c r="F73" s="253"/>
      <c r="G73" s="252"/>
      <c r="H73" s="254"/>
    </row>
    <row r="74" spans="1:8" ht="18.75">
      <c r="A74" s="249"/>
      <c r="B74" s="250"/>
      <c r="C74" s="394"/>
      <c r="D74" s="253"/>
      <c r="E74" s="253"/>
      <c r="F74" s="253"/>
      <c r="G74" s="252"/>
      <c r="H74" s="254"/>
    </row>
    <row r="75" spans="1:9" ht="18.75">
      <c r="A75" s="249"/>
      <c r="B75" s="250"/>
      <c r="C75" s="233" t="s">
        <v>934</v>
      </c>
      <c r="D75" s="253">
        <v>100000</v>
      </c>
      <c r="E75" s="253"/>
      <c r="F75" s="253"/>
      <c r="G75" s="252">
        <f>D75</f>
        <v>100000</v>
      </c>
      <c r="H75" s="254" t="s">
        <v>625</v>
      </c>
      <c r="I75" s="298">
        <v>100000</v>
      </c>
    </row>
    <row r="76" spans="1:8" ht="18.75">
      <c r="A76" s="249" t="s">
        <v>852</v>
      </c>
      <c r="B76" s="250" t="s">
        <v>853</v>
      </c>
      <c r="C76" s="112" t="s">
        <v>851</v>
      </c>
      <c r="D76" s="253"/>
      <c r="E76" s="253">
        <v>26580</v>
      </c>
      <c r="F76" s="253"/>
      <c r="G76" s="252">
        <f>G75-E76</f>
        <v>73420</v>
      </c>
      <c r="H76" s="254"/>
    </row>
    <row r="77" spans="1:8" ht="18.75">
      <c r="A77" s="249" t="s">
        <v>964</v>
      </c>
      <c r="B77" s="250" t="s">
        <v>966</v>
      </c>
      <c r="C77" s="112" t="s">
        <v>880</v>
      </c>
      <c r="D77" s="253"/>
      <c r="E77" s="253">
        <v>34220</v>
      </c>
      <c r="F77" s="253"/>
      <c r="G77" s="252">
        <f>G76-E77</f>
        <v>39200</v>
      </c>
      <c r="H77" s="254"/>
    </row>
    <row r="78" spans="1:8" ht="18.75">
      <c r="A78" s="249" t="s">
        <v>1146</v>
      </c>
      <c r="B78" s="250" t="s">
        <v>1156</v>
      </c>
      <c r="C78" s="112" t="s">
        <v>985</v>
      </c>
      <c r="D78" s="253"/>
      <c r="E78" s="253">
        <v>38300</v>
      </c>
      <c r="F78" s="253"/>
      <c r="G78" s="252">
        <f>G77-E78</f>
        <v>900</v>
      </c>
      <c r="H78" s="254"/>
    </row>
    <row r="79" spans="1:8" ht="18.75">
      <c r="A79" s="249" t="s">
        <v>1217</v>
      </c>
      <c r="B79" s="250" t="s">
        <v>1236</v>
      </c>
      <c r="C79" s="112" t="s">
        <v>1211</v>
      </c>
      <c r="D79" s="253"/>
      <c r="E79" s="253">
        <v>423.6</v>
      </c>
      <c r="F79" s="253"/>
      <c r="G79" s="252">
        <f>G78-E79</f>
        <v>476.4</v>
      </c>
      <c r="H79" s="254"/>
    </row>
    <row r="80" spans="1:8" ht="18.75">
      <c r="A80" s="249"/>
      <c r="B80" s="250"/>
      <c r="C80" s="394" t="s">
        <v>1215</v>
      </c>
      <c r="D80" s="253">
        <v>50000</v>
      </c>
      <c r="E80" s="253"/>
      <c r="F80" s="253"/>
      <c r="G80" s="252">
        <f>G79+D80</f>
        <v>50476.4</v>
      </c>
      <c r="H80" s="254"/>
    </row>
    <row r="81" spans="1:8" ht="18.75">
      <c r="A81" s="249" t="s">
        <v>1237</v>
      </c>
      <c r="B81" s="250" t="s">
        <v>1239</v>
      </c>
      <c r="C81" s="112" t="s">
        <v>1161</v>
      </c>
      <c r="D81" s="253"/>
      <c r="E81" s="253">
        <v>34900</v>
      </c>
      <c r="F81" s="253"/>
      <c r="G81" s="252">
        <f>G80-E81</f>
        <v>15576.400000000001</v>
      </c>
      <c r="H81" s="254"/>
    </row>
    <row r="82" spans="1:8" ht="18.75">
      <c r="A82" s="249"/>
      <c r="B82" s="250"/>
      <c r="C82" s="394" t="s">
        <v>1437</v>
      </c>
      <c r="D82" s="253">
        <v>100000</v>
      </c>
      <c r="E82" s="253"/>
      <c r="F82" s="253"/>
      <c r="G82" s="252">
        <f>G81+D82</f>
        <v>115576.4</v>
      </c>
      <c r="H82" s="254"/>
    </row>
    <row r="83" spans="1:8" ht="18.75">
      <c r="A83" s="249" t="s">
        <v>1436</v>
      </c>
      <c r="B83" s="250" t="s">
        <v>1472</v>
      </c>
      <c r="C83" s="112" t="s">
        <v>1736</v>
      </c>
      <c r="D83" s="253"/>
      <c r="E83" s="253">
        <v>33640</v>
      </c>
      <c r="F83" s="253"/>
      <c r="G83" s="252">
        <f>G82-E83</f>
        <v>81936.4</v>
      </c>
      <c r="H83" s="254"/>
    </row>
    <row r="84" spans="1:8" ht="18.75">
      <c r="A84" s="249" t="s">
        <v>1726</v>
      </c>
      <c r="B84" s="250" t="s">
        <v>1738</v>
      </c>
      <c r="C84" s="112" t="s">
        <v>1737</v>
      </c>
      <c r="D84" s="253"/>
      <c r="E84" s="253">
        <v>25120</v>
      </c>
      <c r="F84" s="253"/>
      <c r="G84" s="252">
        <f>G83-E84</f>
        <v>56816.399999999994</v>
      </c>
      <c r="H84" s="254"/>
    </row>
    <row r="85" spans="1:8" ht="18.75">
      <c r="A85" s="249" t="s">
        <v>1881</v>
      </c>
      <c r="B85" s="250" t="s">
        <v>1884</v>
      </c>
      <c r="C85" s="112" t="s">
        <v>1885</v>
      </c>
      <c r="D85" s="253"/>
      <c r="E85" s="253">
        <v>28490</v>
      </c>
      <c r="F85" s="253"/>
      <c r="G85" s="252">
        <f>G84-E85</f>
        <v>28326.399999999994</v>
      </c>
      <c r="H85" s="254"/>
    </row>
    <row r="86" spans="1:8" ht="18.75">
      <c r="A86" s="249" t="s">
        <v>1942</v>
      </c>
      <c r="B86" s="250"/>
      <c r="C86" s="486" t="s">
        <v>1955</v>
      </c>
      <c r="D86" s="258">
        <v>90000</v>
      </c>
      <c r="E86" s="253"/>
      <c r="F86" s="253"/>
      <c r="G86" s="252">
        <f>G85+D86</f>
        <v>118326.4</v>
      </c>
      <c r="H86" s="254"/>
    </row>
    <row r="87" spans="1:8" ht="18.75">
      <c r="A87" s="249" t="s">
        <v>2087</v>
      </c>
      <c r="B87" s="250" t="s">
        <v>2109</v>
      </c>
      <c r="C87" s="112" t="s">
        <v>1211</v>
      </c>
      <c r="D87" s="253"/>
      <c r="E87" s="253">
        <v>305.4</v>
      </c>
      <c r="F87" s="253"/>
      <c r="G87" s="252">
        <f>G86-E87</f>
        <v>118021</v>
      </c>
      <c r="H87" s="254"/>
    </row>
    <row r="88" spans="1:10" ht="18.75">
      <c r="A88" s="249" t="s">
        <v>2093</v>
      </c>
      <c r="B88" s="250" t="s">
        <v>2131</v>
      </c>
      <c r="C88" s="112" t="s">
        <v>1975</v>
      </c>
      <c r="D88" s="253"/>
      <c r="E88" s="253">
        <v>25460</v>
      </c>
      <c r="F88" s="253"/>
      <c r="G88" s="252">
        <f>G87-E88</f>
        <v>92561</v>
      </c>
      <c r="H88" s="254"/>
      <c r="J88" s="325"/>
    </row>
    <row r="89" spans="1:8" ht="18.75">
      <c r="A89" s="249" t="s">
        <v>2378</v>
      </c>
      <c r="B89" s="250"/>
      <c r="C89" s="486" t="s">
        <v>2386</v>
      </c>
      <c r="D89" s="253">
        <v>50000</v>
      </c>
      <c r="E89" s="253"/>
      <c r="F89" s="253"/>
      <c r="G89" s="252">
        <f>G88+D89</f>
        <v>142561</v>
      </c>
      <c r="H89" s="254"/>
    </row>
    <row r="90" spans="1:8" ht="18.75">
      <c r="A90" s="249" t="s">
        <v>2378</v>
      </c>
      <c r="B90" s="250" t="s">
        <v>2415</v>
      </c>
      <c r="C90" s="112" t="s">
        <v>2400</v>
      </c>
      <c r="D90" s="253"/>
      <c r="E90" s="253">
        <v>30810</v>
      </c>
      <c r="F90" s="253"/>
      <c r="G90" s="252">
        <f>G89-E90</f>
        <v>111751</v>
      </c>
      <c r="H90" s="254"/>
    </row>
    <row r="91" spans="1:8" ht="18.75">
      <c r="A91" s="249" t="s">
        <v>2928</v>
      </c>
      <c r="B91" s="250" t="s">
        <v>2931</v>
      </c>
      <c r="C91" s="112" t="s">
        <v>2784</v>
      </c>
      <c r="D91" s="253"/>
      <c r="E91" s="253">
        <v>39190</v>
      </c>
      <c r="F91" s="253"/>
      <c r="G91" s="252">
        <f>G90-E91-F91</f>
        <v>72561</v>
      </c>
      <c r="H91" s="254"/>
    </row>
    <row r="92" spans="1:8" ht="18.75">
      <c r="A92" s="249" t="s">
        <v>3064</v>
      </c>
      <c r="B92" s="250" t="s">
        <v>3176</v>
      </c>
      <c r="C92" s="112" t="s">
        <v>3175</v>
      </c>
      <c r="D92" s="253"/>
      <c r="E92" s="253">
        <v>31725</v>
      </c>
      <c r="F92" s="253"/>
      <c r="G92" s="252">
        <f>G91-E92-F92</f>
        <v>40836</v>
      </c>
      <c r="H92" s="254"/>
    </row>
    <row r="93" spans="1:8" ht="18.75">
      <c r="A93" s="249" t="s">
        <v>3210</v>
      </c>
      <c r="B93" s="250" t="s">
        <v>3218</v>
      </c>
      <c r="C93" s="112" t="s">
        <v>1211</v>
      </c>
      <c r="D93" s="253"/>
      <c r="E93" s="253">
        <v>304.4</v>
      </c>
      <c r="F93" s="253"/>
      <c r="G93" s="252">
        <f>G92-E93-F93</f>
        <v>40531.6</v>
      </c>
      <c r="H93" s="254"/>
    </row>
    <row r="94" spans="1:8" ht="18.75">
      <c r="A94" s="249" t="s">
        <v>3764</v>
      </c>
      <c r="B94" s="250" t="s">
        <v>3813</v>
      </c>
      <c r="C94" s="112" t="s">
        <v>3812</v>
      </c>
      <c r="D94" s="253"/>
      <c r="E94" s="253">
        <v>38980</v>
      </c>
      <c r="F94" s="654"/>
      <c r="G94" s="252">
        <f>G93-E94-F94</f>
        <v>1551.5999999999985</v>
      </c>
      <c r="H94" s="254"/>
    </row>
    <row r="95" spans="1:8" ht="18.75">
      <c r="A95" s="249"/>
      <c r="B95" s="250"/>
      <c r="C95" s="112" t="s">
        <v>3727</v>
      </c>
      <c r="D95" s="253">
        <v>-1551.6</v>
      </c>
      <c r="E95" s="253"/>
      <c r="F95" s="654"/>
      <c r="G95" s="252">
        <f>G94+D95</f>
        <v>0</v>
      </c>
      <c r="H95" s="254"/>
    </row>
    <row r="96" spans="1:8" ht="18.75">
      <c r="A96" s="249"/>
      <c r="B96" s="250"/>
      <c r="C96" s="112"/>
      <c r="D96" s="253"/>
      <c r="E96" s="253"/>
      <c r="F96" s="654"/>
      <c r="G96" s="252"/>
      <c r="H96" s="254"/>
    </row>
    <row r="97" spans="1:8" ht="18.75">
      <c r="A97" s="249"/>
      <c r="B97" s="250"/>
      <c r="C97" s="112"/>
      <c r="D97" s="253"/>
      <c r="E97" s="253"/>
      <c r="F97" s="253"/>
      <c r="G97" s="252"/>
      <c r="H97" s="254"/>
    </row>
    <row r="98" spans="1:9" ht="18.75">
      <c r="A98" s="249"/>
      <c r="B98" s="250"/>
      <c r="C98" s="233" t="s">
        <v>673</v>
      </c>
      <c r="D98" s="253">
        <v>100000</v>
      </c>
      <c r="E98" s="253"/>
      <c r="F98" s="253"/>
      <c r="G98" s="252">
        <f>D98</f>
        <v>100000</v>
      </c>
      <c r="H98" s="254" t="s">
        <v>625</v>
      </c>
      <c r="I98" s="298">
        <v>100000</v>
      </c>
    </row>
    <row r="99" spans="1:8" ht="18.75">
      <c r="A99" s="249" t="s">
        <v>899</v>
      </c>
      <c r="B99" s="250" t="s">
        <v>900</v>
      </c>
      <c r="C99" s="431" t="s">
        <v>901</v>
      </c>
      <c r="D99" s="253"/>
      <c r="E99" s="253">
        <v>3228.19</v>
      </c>
      <c r="F99" s="253"/>
      <c r="G99" s="252">
        <f aca="true" t="shared" si="1" ref="G99:G105">G98-E99</f>
        <v>96771.81</v>
      </c>
      <c r="H99" s="254"/>
    </row>
    <row r="100" spans="1:8" ht="18.75">
      <c r="A100" s="249" t="s">
        <v>964</v>
      </c>
      <c r="B100" s="250" t="s">
        <v>963</v>
      </c>
      <c r="C100" s="431" t="s">
        <v>965</v>
      </c>
      <c r="D100" s="253"/>
      <c r="E100" s="253">
        <v>2710.85</v>
      </c>
      <c r="F100" s="253"/>
      <c r="G100" s="252">
        <f t="shared" si="1"/>
        <v>94060.95999999999</v>
      </c>
      <c r="H100" s="254"/>
    </row>
    <row r="101" spans="1:8" ht="18.75">
      <c r="A101" s="249" t="s">
        <v>981</v>
      </c>
      <c r="B101" s="250" t="s">
        <v>986</v>
      </c>
      <c r="C101" s="431" t="s">
        <v>987</v>
      </c>
      <c r="D101" s="253"/>
      <c r="E101" s="253">
        <v>8600</v>
      </c>
      <c r="F101" s="253"/>
      <c r="G101" s="252">
        <f t="shared" si="1"/>
        <v>85460.95999999999</v>
      </c>
      <c r="H101" s="254"/>
    </row>
    <row r="102" spans="1:8" ht="18.75">
      <c r="A102" s="249" t="s">
        <v>1105</v>
      </c>
      <c r="B102" s="250" t="s">
        <v>1123</v>
      </c>
      <c r="C102" s="431" t="s">
        <v>1126</v>
      </c>
      <c r="D102" s="253"/>
      <c r="E102" s="253">
        <v>6400</v>
      </c>
      <c r="F102" s="253"/>
      <c r="G102" s="252">
        <f t="shared" si="1"/>
        <v>79060.95999999999</v>
      </c>
      <c r="H102" s="254"/>
    </row>
    <row r="103" spans="1:8" ht="18.75">
      <c r="A103" s="249" t="s">
        <v>1105</v>
      </c>
      <c r="B103" s="250" t="s">
        <v>1124</v>
      </c>
      <c r="C103" s="431" t="s">
        <v>1125</v>
      </c>
      <c r="D103" s="253"/>
      <c r="E103" s="253">
        <v>4766.85</v>
      </c>
      <c r="F103" s="253"/>
      <c r="G103" s="252">
        <f t="shared" si="1"/>
        <v>74294.10999999999</v>
      </c>
      <c r="H103" s="254"/>
    </row>
    <row r="104" spans="1:8" ht="18.75">
      <c r="A104" s="249" t="s">
        <v>1224</v>
      </c>
      <c r="B104" s="250" t="s">
        <v>1350</v>
      </c>
      <c r="C104" s="431" t="s">
        <v>1126</v>
      </c>
      <c r="D104" s="253"/>
      <c r="E104" s="253">
        <v>3248.52</v>
      </c>
      <c r="F104" s="253"/>
      <c r="G104" s="252">
        <f t="shared" si="1"/>
        <v>71045.58999999998</v>
      </c>
      <c r="H104" s="254"/>
    </row>
    <row r="105" spans="1:8" ht="18.75">
      <c r="A105" s="249" t="s">
        <v>1257</v>
      </c>
      <c r="B105" s="250" t="s">
        <v>1351</v>
      </c>
      <c r="C105" s="431" t="s">
        <v>901</v>
      </c>
      <c r="D105" s="253"/>
      <c r="E105" s="253">
        <v>2821.59</v>
      </c>
      <c r="F105" s="253"/>
      <c r="G105" s="252">
        <f t="shared" si="1"/>
        <v>68223.99999999999</v>
      </c>
      <c r="H105" s="254"/>
    </row>
    <row r="106" spans="1:8" ht="18.75">
      <c r="A106" s="249"/>
      <c r="B106" s="250"/>
      <c r="C106" s="394" t="s">
        <v>1437</v>
      </c>
      <c r="D106" s="253">
        <v>20000</v>
      </c>
      <c r="E106" s="253"/>
      <c r="F106" s="253"/>
      <c r="G106" s="252">
        <f>G105+D106</f>
        <v>88223.99999999999</v>
      </c>
      <c r="H106" s="254"/>
    </row>
    <row r="107" spans="1:8" ht="18.75">
      <c r="A107" s="249" t="s">
        <v>1453</v>
      </c>
      <c r="B107" s="250" t="s">
        <v>1490</v>
      </c>
      <c r="C107" s="431" t="s">
        <v>987</v>
      </c>
      <c r="D107" s="253"/>
      <c r="E107" s="253">
        <v>14230</v>
      </c>
      <c r="F107" s="253"/>
      <c r="G107" s="252">
        <f>G106-E107</f>
        <v>73993.99999999999</v>
      </c>
      <c r="H107" s="254"/>
    </row>
    <row r="108" spans="1:8" ht="18.75">
      <c r="A108" s="249"/>
      <c r="B108" s="250" t="s">
        <v>1491</v>
      </c>
      <c r="C108" s="431" t="s">
        <v>901</v>
      </c>
      <c r="D108" s="253"/>
      <c r="E108" s="253">
        <v>22760</v>
      </c>
      <c r="F108" s="253"/>
      <c r="G108" s="252">
        <f>G107-E108</f>
        <v>51233.999999999985</v>
      </c>
      <c r="H108" s="254"/>
    </row>
    <row r="109" spans="1:8" ht="18.75">
      <c r="A109" s="249" t="s">
        <v>1567</v>
      </c>
      <c r="B109" s="250" t="s">
        <v>1772</v>
      </c>
      <c r="C109" s="431" t="s">
        <v>965</v>
      </c>
      <c r="D109" s="253"/>
      <c r="E109" s="253">
        <v>650</v>
      </c>
      <c r="F109" s="253"/>
      <c r="G109" s="252">
        <f>G108-E109</f>
        <v>50583.999999999985</v>
      </c>
      <c r="H109" s="254"/>
    </row>
    <row r="110" spans="1:8" ht="18.75">
      <c r="A110" s="249" t="s">
        <v>1898</v>
      </c>
      <c r="B110" s="250" t="s">
        <v>1929</v>
      </c>
      <c r="C110" s="431" t="s">
        <v>1125</v>
      </c>
      <c r="D110" s="253"/>
      <c r="E110" s="253">
        <v>7800</v>
      </c>
      <c r="F110" s="253"/>
      <c r="G110" s="252">
        <f>G109-E110</f>
        <v>42783.999999999985</v>
      </c>
      <c r="H110" s="254"/>
    </row>
    <row r="111" spans="1:10" ht="18.75">
      <c r="A111" s="249"/>
      <c r="B111" s="250" t="s">
        <v>1930</v>
      </c>
      <c r="C111" s="431" t="s">
        <v>987</v>
      </c>
      <c r="D111" s="253"/>
      <c r="E111" s="253">
        <v>800</v>
      </c>
      <c r="F111" s="253"/>
      <c r="G111" s="252">
        <f>G110-E111</f>
        <v>41983.999999999985</v>
      </c>
      <c r="H111" s="254"/>
      <c r="J111" s="238">
        <v>9000</v>
      </c>
    </row>
    <row r="112" spans="1:8" ht="18.75">
      <c r="A112" s="249"/>
      <c r="B112" s="250"/>
      <c r="C112" s="394" t="s">
        <v>1954</v>
      </c>
      <c r="D112" s="253">
        <v>-9000</v>
      </c>
      <c r="E112" s="253"/>
      <c r="F112" s="253"/>
      <c r="G112" s="252">
        <f>G111+D112</f>
        <v>32983.999999999985</v>
      </c>
      <c r="H112" s="254"/>
    </row>
    <row r="113" spans="1:8" ht="18.75">
      <c r="A113" s="249" t="s">
        <v>1942</v>
      </c>
      <c r="B113" s="250"/>
      <c r="C113" s="486" t="s">
        <v>1955</v>
      </c>
      <c r="D113" s="258">
        <v>8000</v>
      </c>
      <c r="E113" s="253"/>
      <c r="F113" s="253"/>
      <c r="G113" s="252">
        <f>G112+D113</f>
        <v>40983.999999999985</v>
      </c>
      <c r="H113" s="254"/>
    </row>
    <row r="114" spans="1:8" ht="18.75">
      <c r="A114" s="249" t="s">
        <v>2093</v>
      </c>
      <c r="B114" s="250" t="s">
        <v>2127</v>
      </c>
      <c r="C114" s="431" t="s">
        <v>901</v>
      </c>
      <c r="D114" s="253"/>
      <c r="E114" s="253">
        <v>5586</v>
      </c>
      <c r="F114" s="253"/>
      <c r="G114" s="252">
        <f>G113-E114</f>
        <v>35397.999999999985</v>
      </c>
      <c r="H114" s="254"/>
    </row>
    <row r="115" spans="1:8" ht="18.75">
      <c r="A115" s="249" t="s">
        <v>2122</v>
      </c>
      <c r="B115" s="250" t="s">
        <v>2133</v>
      </c>
      <c r="C115" s="431" t="s">
        <v>2132</v>
      </c>
      <c r="D115" s="253"/>
      <c r="E115" s="253">
        <v>2392.52</v>
      </c>
      <c r="F115" s="253"/>
      <c r="G115" s="252">
        <f>G114-E115</f>
        <v>33005.47999999999</v>
      </c>
      <c r="H115" s="254"/>
    </row>
    <row r="116" spans="1:8" ht="18.75">
      <c r="A116" s="249" t="s">
        <v>2378</v>
      </c>
      <c r="B116" s="250"/>
      <c r="C116" s="486" t="s">
        <v>2386</v>
      </c>
      <c r="D116" s="253">
        <v>100000</v>
      </c>
      <c r="E116" s="253"/>
      <c r="F116" s="253"/>
      <c r="G116" s="252">
        <f>G115+D116</f>
        <v>133005.47999999998</v>
      </c>
      <c r="H116" s="254"/>
    </row>
    <row r="117" spans="1:8" ht="18.75">
      <c r="A117" s="249" t="s">
        <v>2417</v>
      </c>
      <c r="B117" s="250" t="s">
        <v>2445</v>
      </c>
      <c r="C117" s="235" t="s">
        <v>2446</v>
      </c>
      <c r="D117" s="253"/>
      <c r="E117" s="253">
        <v>12800</v>
      </c>
      <c r="F117" s="253"/>
      <c r="G117" s="252">
        <f aca="true" t="shared" si="2" ref="G117:G124">G116-E117</f>
        <v>120205.47999999998</v>
      </c>
      <c r="H117" s="254"/>
    </row>
    <row r="118" spans="1:8" ht="18.75">
      <c r="A118" s="249"/>
      <c r="B118" s="250" t="s">
        <v>2447</v>
      </c>
      <c r="C118" s="431" t="s">
        <v>1125</v>
      </c>
      <c r="D118" s="253"/>
      <c r="E118" s="253">
        <v>17410</v>
      </c>
      <c r="F118" s="253"/>
      <c r="G118" s="252">
        <f t="shared" si="2"/>
        <v>102795.47999999998</v>
      </c>
      <c r="H118" s="254"/>
    </row>
    <row r="119" spans="1:8" ht="18.75">
      <c r="A119" s="249" t="s">
        <v>2486</v>
      </c>
      <c r="B119" s="250" t="s">
        <v>2493</v>
      </c>
      <c r="C119" s="431" t="s">
        <v>965</v>
      </c>
      <c r="D119" s="253"/>
      <c r="E119" s="253">
        <v>3100</v>
      </c>
      <c r="F119" s="253"/>
      <c r="G119" s="252">
        <f t="shared" si="2"/>
        <v>99695.47999999998</v>
      </c>
      <c r="H119" s="254"/>
    </row>
    <row r="120" spans="1:8" ht="18.75">
      <c r="A120" s="249" t="s">
        <v>2488</v>
      </c>
      <c r="B120" s="250" t="s">
        <v>744</v>
      </c>
      <c r="C120" s="431" t="s">
        <v>965</v>
      </c>
      <c r="D120" s="253"/>
      <c r="E120" s="253">
        <v>800</v>
      </c>
      <c r="F120" s="253"/>
      <c r="G120" s="252">
        <f t="shared" si="2"/>
        <v>98895.47999999998</v>
      </c>
      <c r="H120" s="254"/>
    </row>
    <row r="121" spans="1:8" ht="18.75">
      <c r="A121" s="249" t="s">
        <v>3005</v>
      </c>
      <c r="B121" s="250" t="s">
        <v>3025</v>
      </c>
      <c r="C121" s="431" t="s">
        <v>901</v>
      </c>
      <c r="D121" s="253"/>
      <c r="E121" s="253">
        <v>8118.09</v>
      </c>
      <c r="F121" s="253"/>
      <c r="G121" s="252">
        <f t="shared" si="2"/>
        <v>90777.38999999998</v>
      </c>
      <c r="H121" s="254"/>
    </row>
    <row r="122" spans="1:8" ht="18.75">
      <c r="A122" s="249" t="s">
        <v>3131</v>
      </c>
      <c r="B122" s="250" t="s">
        <v>3147</v>
      </c>
      <c r="C122" s="431" t="s">
        <v>1125</v>
      </c>
      <c r="D122" s="253"/>
      <c r="E122" s="253">
        <v>11085.2</v>
      </c>
      <c r="F122" s="253"/>
      <c r="G122" s="252">
        <f t="shared" si="2"/>
        <v>79692.18999999999</v>
      </c>
      <c r="H122" s="254"/>
    </row>
    <row r="123" spans="1:8" ht="18.75">
      <c r="A123" s="249" t="s">
        <v>3339</v>
      </c>
      <c r="B123" s="250" t="s">
        <v>3397</v>
      </c>
      <c r="C123" s="431" t="s">
        <v>3396</v>
      </c>
      <c r="D123" s="253"/>
      <c r="E123" s="253">
        <v>8503.29</v>
      </c>
      <c r="F123" s="253"/>
      <c r="G123" s="252">
        <f t="shared" si="2"/>
        <v>71188.9</v>
      </c>
      <c r="H123" s="254"/>
    </row>
    <row r="124" spans="1:8" ht="18.75">
      <c r="A124" s="249"/>
      <c r="B124" s="250" t="s">
        <v>3398</v>
      </c>
      <c r="C124" s="431" t="s">
        <v>3399</v>
      </c>
      <c r="D124" s="253"/>
      <c r="E124" s="253">
        <v>6184.6</v>
      </c>
      <c r="F124" s="253"/>
      <c r="G124" s="252">
        <f t="shared" si="2"/>
        <v>65004.299999999996</v>
      </c>
      <c r="H124" s="254"/>
    </row>
    <row r="125" spans="1:10" ht="18.75">
      <c r="A125" s="249"/>
      <c r="B125" s="250"/>
      <c r="C125" s="402" t="s">
        <v>3584</v>
      </c>
      <c r="D125" s="253">
        <v>-7580</v>
      </c>
      <c r="E125" s="253"/>
      <c r="F125" s="253"/>
      <c r="G125" s="252">
        <f>G124+D125</f>
        <v>57424.299999999996</v>
      </c>
      <c r="H125" s="254"/>
      <c r="J125" s="238">
        <v>14669.7</v>
      </c>
    </row>
    <row r="126" spans="1:10" ht="18.75">
      <c r="A126" s="249"/>
      <c r="B126" s="250"/>
      <c r="C126" s="402" t="s">
        <v>3585</v>
      </c>
      <c r="D126" s="253">
        <v>-2298</v>
      </c>
      <c r="E126" s="253"/>
      <c r="F126" s="253"/>
      <c r="G126" s="252">
        <f>G125+D126</f>
        <v>55126.299999999996</v>
      </c>
      <c r="H126" s="254"/>
      <c r="J126" s="238">
        <v>6250</v>
      </c>
    </row>
    <row r="127" spans="1:10" ht="18.75">
      <c r="A127" s="249" t="s">
        <v>3764</v>
      </c>
      <c r="B127" s="250" t="s">
        <v>3828</v>
      </c>
      <c r="C127" s="431" t="s">
        <v>3724</v>
      </c>
      <c r="D127" s="253"/>
      <c r="E127" s="253">
        <v>3013.12</v>
      </c>
      <c r="F127" s="253"/>
      <c r="G127" s="252">
        <f>G126-E127-F127</f>
        <v>52113.17999999999</v>
      </c>
      <c r="H127" s="254"/>
      <c r="J127" s="238">
        <v>1500</v>
      </c>
    </row>
    <row r="128" spans="1:12" ht="18.75">
      <c r="A128" s="249" t="s">
        <v>3599</v>
      </c>
      <c r="B128" s="250" t="s">
        <v>3827</v>
      </c>
      <c r="C128" s="431" t="s">
        <v>987</v>
      </c>
      <c r="D128" s="253"/>
      <c r="E128" s="253">
        <v>2186.8</v>
      </c>
      <c r="F128" s="253"/>
      <c r="G128" s="252">
        <f>G127-E128-F128</f>
        <v>49926.37999999999</v>
      </c>
      <c r="H128" s="254"/>
      <c r="J128" s="293">
        <v>32000</v>
      </c>
      <c r="L128" s="689">
        <v>3013.12</v>
      </c>
    </row>
    <row r="129" spans="1:12" ht="18.75">
      <c r="A129" s="249"/>
      <c r="B129" s="250" t="s">
        <v>3830</v>
      </c>
      <c r="C129" s="402" t="s">
        <v>3829</v>
      </c>
      <c r="D129" s="253"/>
      <c r="E129" s="253">
        <v>22449.7</v>
      </c>
      <c r="F129" s="253"/>
      <c r="G129" s="459">
        <f>G128-E129-F129</f>
        <v>27476.67999999999</v>
      </c>
      <c r="H129" s="254"/>
      <c r="J129" s="293"/>
      <c r="L129" s="689">
        <v>2186.8</v>
      </c>
    </row>
    <row r="130" spans="1:10" ht="18.75">
      <c r="A130" s="249"/>
      <c r="B130" s="250"/>
      <c r="C130" s="402" t="s">
        <v>3341</v>
      </c>
      <c r="D130" s="253">
        <v>-27476.68</v>
      </c>
      <c r="E130" s="253"/>
      <c r="F130" s="253"/>
      <c r="G130" s="252">
        <f>G129+D130</f>
        <v>0</v>
      </c>
      <c r="H130" s="254"/>
      <c r="J130" s="293">
        <f>F129</f>
        <v>0</v>
      </c>
    </row>
    <row r="131" spans="1:10" ht="18.75">
      <c r="A131" s="249"/>
      <c r="B131" s="250"/>
      <c r="C131" s="402" t="s">
        <v>3658</v>
      </c>
      <c r="D131" s="253">
        <v>5045</v>
      </c>
      <c r="E131" s="253"/>
      <c r="F131" s="253"/>
      <c r="G131" s="252">
        <v>5045</v>
      </c>
      <c r="H131" s="254"/>
      <c r="J131" s="293"/>
    </row>
    <row r="132" spans="1:10" ht="18.75">
      <c r="A132" s="249"/>
      <c r="B132" s="250" t="s">
        <v>3830</v>
      </c>
      <c r="C132" s="431" t="s">
        <v>965</v>
      </c>
      <c r="D132" s="253"/>
      <c r="E132" s="253">
        <v>2438</v>
      </c>
      <c r="F132" s="253"/>
      <c r="G132" s="252">
        <f>G131-E132</f>
        <v>2607</v>
      </c>
      <c r="H132" s="254"/>
      <c r="J132" s="293"/>
    </row>
    <row r="133" spans="1:12" ht="18.75">
      <c r="A133" s="249"/>
      <c r="B133" s="250"/>
      <c r="C133" s="458"/>
      <c r="D133" s="253"/>
      <c r="E133" s="253"/>
      <c r="F133" s="253"/>
      <c r="G133" s="252"/>
      <c r="H133" s="254"/>
      <c r="L133" s="15">
        <v>14669.7</v>
      </c>
    </row>
    <row r="134" spans="1:12" ht="18.75">
      <c r="A134" s="249"/>
      <c r="B134" s="250"/>
      <c r="C134" s="233" t="s">
        <v>683</v>
      </c>
      <c r="D134" s="253"/>
      <c r="E134" s="253"/>
      <c r="F134" s="253"/>
      <c r="G134" s="252"/>
      <c r="H134" s="254"/>
      <c r="L134" s="15">
        <f>F129-L133</f>
        <v>-14669.7</v>
      </c>
    </row>
    <row r="135" spans="1:8" ht="18.75">
      <c r="A135" s="249"/>
      <c r="B135" s="250"/>
      <c r="C135" s="112" t="s">
        <v>674</v>
      </c>
      <c r="D135" s="253">
        <v>20000</v>
      </c>
      <c r="E135" s="253"/>
      <c r="F135" s="253"/>
      <c r="G135" s="252">
        <f>D135</f>
        <v>20000</v>
      </c>
      <c r="H135" s="254"/>
    </row>
    <row r="136" spans="1:8" ht="18.75">
      <c r="A136" s="249" t="s">
        <v>2588</v>
      </c>
      <c r="B136" s="250" t="s">
        <v>2589</v>
      </c>
      <c r="C136" s="112" t="s">
        <v>2590</v>
      </c>
      <c r="D136" s="253"/>
      <c r="E136" s="253">
        <v>1280</v>
      </c>
      <c r="F136" s="253"/>
      <c r="G136" s="252">
        <f>G135-E136</f>
        <v>18720</v>
      </c>
      <c r="H136" s="254"/>
    </row>
    <row r="137" spans="1:8" ht="18.75">
      <c r="A137" s="249" t="s">
        <v>2694</v>
      </c>
      <c r="B137" s="250" t="s">
        <v>2698</v>
      </c>
      <c r="C137" s="112" t="s">
        <v>713</v>
      </c>
      <c r="D137" s="253"/>
      <c r="E137" s="253">
        <v>11710</v>
      </c>
      <c r="F137" s="253"/>
      <c r="G137" s="252">
        <f>G136-E137</f>
        <v>7010</v>
      </c>
      <c r="H137" s="254" t="s">
        <v>782</v>
      </c>
    </row>
    <row r="138" spans="1:8" ht="18.75">
      <c r="A138" s="249"/>
      <c r="B138" s="250"/>
      <c r="C138" s="112"/>
      <c r="D138" s="253">
        <v>-7010</v>
      </c>
      <c r="E138" s="253"/>
      <c r="F138" s="253"/>
      <c r="G138" s="252">
        <f>G137+D138</f>
        <v>0</v>
      </c>
      <c r="H138" s="254"/>
    </row>
    <row r="139" spans="1:8" ht="18.75">
      <c r="A139" s="249"/>
      <c r="B139" s="250"/>
      <c r="C139" s="112"/>
      <c r="D139" s="253"/>
      <c r="E139" s="258"/>
      <c r="F139" s="253"/>
      <c r="G139" s="252"/>
      <c r="H139" s="254"/>
    </row>
    <row r="140" spans="1:8" ht="18.75">
      <c r="A140" s="249"/>
      <c r="B140" s="250"/>
      <c r="C140" s="233" t="s">
        <v>682</v>
      </c>
      <c r="D140" s="253">
        <v>133100</v>
      </c>
      <c r="E140" s="253"/>
      <c r="F140" s="253"/>
      <c r="G140" s="252">
        <f>D140</f>
        <v>133100</v>
      </c>
      <c r="H140" s="254"/>
    </row>
    <row r="141" spans="1:8" ht="18.75">
      <c r="A141" s="249" t="s">
        <v>837</v>
      </c>
      <c r="B141" s="250" t="s">
        <v>838</v>
      </c>
      <c r="C141" s="112" t="s">
        <v>839</v>
      </c>
      <c r="D141" s="253"/>
      <c r="E141" s="253">
        <v>5970</v>
      </c>
      <c r="F141" s="253"/>
      <c r="G141" s="252">
        <f aca="true" t="shared" si="3" ref="G141:G155">G140-E141</f>
        <v>127130</v>
      </c>
      <c r="H141" s="254"/>
    </row>
    <row r="142" spans="1:8" ht="18.75">
      <c r="A142" s="249"/>
      <c r="B142" s="250" t="s">
        <v>840</v>
      </c>
      <c r="C142" s="112" t="s">
        <v>842</v>
      </c>
      <c r="D142" s="253"/>
      <c r="E142" s="253">
        <v>6460</v>
      </c>
      <c r="F142" s="253"/>
      <c r="G142" s="252">
        <f t="shared" si="3"/>
        <v>120670</v>
      </c>
      <c r="H142" s="254"/>
    </row>
    <row r="143" spans="1:8" ht="18.75">
      <c r="A143" s="249"/>
      <c r="B143" s="250" t="s">
        <v>841</v>
      </c>
      <c r="C143" s="112" t="s">
        <v>2281</v>
      </c>
      <c r="D143" s="253"/>
      <c r="E143" s="253">
        <v>960</v>
      </c>
      <c r="F143" s="253"/>
      <c r="G143" s="252">
        <f t="shared" si="3"/>
        <v>119710</v>
      </c>
      <c r="H143" s="254"/>
    </row>
    <row r="144" spans="1:8" ht="18.75">
      <c r="A144" s="249" t="s">
        <v>876</v>
      </c>
      <c r="B144" s="250" t="s">
        <v>887</v>
      </c>
      <c r="C144" s="112" t="s">
        <v>888</v>
      </c>
      <c r="D144" s="253"/>
      <c r="E144" s="253">
        <v>3842</v>
      </c>
      <c r="F144" s="253"/>
      <c r="G144" s="252">
        <f t="shared" si="3"/>
        <v>115868</v>
      </c>
      <c r="H144" s="254"/>
    </row>
    <row r="145" spans="1:8" ht="18.75">
      <c r="A145" s="249" t="s">
        <v>876</v>
      </c>
      <c r="B145" s="250" t="s">
        <v>907</v>
      </c>
      <c r="C145" s="112" t="s">
        <v>906</v>
      </c>
      <c r="D145" s="253"/>
      <c r="E145" s="253">
        <v>1420</v>
      </c>
      <c r="F145" s="253"/>
      <c r="G145" s="252">
        <f t="shared" si="3"/>
        <v>114448</v>
      </c>
      <c r="H145" s="254"/>
    </row>
    <row r="146" spans="1:8" ht="18.75">
      <c r="A146" s="249" t="s">
        <v>952</v>
      </c>
      <c r="B146" s="250" t="s">
        <v>954</v>
      </c>
      <c r="C146" s="112" t="s">
        <v>955</v>
      </c>
      <c r="D146" s="253"/>
      <c r="E146" s="253">
        <v>3380</v>
      </c>
      <c r="F146" s="253"/>
      <c r="G146" s="252">
        <f t="shared" si="3"/>
        <v>111068</v>
      </c>
      <c r="H146" s="254"/>
    </row>
    <row r="147" spans="1:8" ht="18.75">
      <c r="A147" s="249" t="s">
        <v>952</v>
      </c>
      <c r="B147" s="250" t="s">
        <v>957</v>
      </c>
      <c r="C147" s="112" t="s">
        <v>956</v>
      </c>
      <c r="D147" s="253"/>
      <c r="E147" s="253">
        <v>2840</v>
      </c>
      <c r="F147" s="253"/>
      <c r="G147" s="252">
        <f t="shared" si="3"/>
        <v>108228</v>
      </c>
      <c r="H147" s="254"/>
    </row>
    <row r="148" spans="1:8" ht="18.75">
      <c r="A148" s="249" t="s">
        <v>952</v>
      </c>
      <c r="B148" s="250" t="s">
        <v>958</v>
      </c>
      <c r="C148" s="112" t="s">
        <v>2280</v>
      </c>
      <c r="D148" s="253"/>
      <c r="E148" s="253">
        <v>2060</v>
      </c>
      <c r="F148" s="253"/>
      <c r="G148" s="252">
        <f t="shared" si="3"/>
        <v>106168</v>
      </c>
      <c r="H148" s="254"/>
    </row>
    <row r="149" spans="1:8" ht="18.75">
      <c r="A149" s="249" t="s">
        <v>1060</v>
      </c>
      <c r="B149" s="250" t="s">
        <v>1065</v>
      </c>
      <c r="C149" s="112" t="s">
        <v>1066</v>
      </c>
      <c r="D149" s="253"/>
      <c r="E149" s="253">
        <v>1135</v>
      </c>
      <c r="F149" s="253"/>
      <c r="G149" s="252">
        <f t="shared" si="3"/>
        <v>105033</v>
      </c>
      <c r="H149" s="254"/>
    </row>
    <row r="150" spans="1:8" ht="18.75">
      <c r="A150" s="342" t="s">
        <v>1060</v>
      </c>
      <c r="B150" s="250" t="s">
        <v>1068</v>
      </c>
      <c r="C150" s="112" t="s">
        <v>843</v>
      </c>
      <c r="D150" s="253"/>
      <c r="E150" s="253">
        <v>4280</v>
      </c>
      <c r="F150" s="253"/>
      <c r="G150" s="252">
        <f t="shared" si="3"/>
        <v>100753</v>
      </c>
      <c r="H150" s="254"/>
    </row>
    <row r="151" spans="1:8" ht="18.75">
      <c r="A151" s="249" t="s">
        <v>1078</v>
      </c>
      <c r="B151" s="250" t="s">
        <v>1079</v>
      </c>
      <c r="C151" s="112" t="s">
        <v>710</v>
      </c>
      <c r="D151" s="253"/>
      <c r="E151" s="253">
        <v>2180</v>
      </c>
      <c r="F151" s="253"/>
      <c r="G151" s="252">
        <f t="shared" si="3"/>
        <v>98573</v>
      </c>
      <c r="H151" s="254"/>
    </row>
    <row r="152" spans="1:8" ht="18.75">
      <c r="A152" s="249" t="s">
        <v>1078</v>
      </c>
      <c r="B152" s="250" t="s">
        <v>1081</v>
      </c>
      <c r="C152" s="112" t="s">
        <v>1080</v>
      </c>
      <c r="D152" s="253"/>
      <c r="E152" s="253">
        <v>1200</v>
      </c>
      <c r="F152" s="253"/>
      <c r="G152" s="252">
        <f t="shared" si="3"/>
        <v>97373</v>
      </c>
      <c r="H152" s="254"/>
    </row>
    <row r="153" spans="1:8" ht="18.75">
      <c r="A153" s="249" t="s">
        <v>1089</v>
      </c>
      <c r="B153" s="250" t="s">
        <v>1093</v>
      </c>
      <c r="C153" s="112" t="s">
        <v>1226</v>
      </c>
      <c r="D153" s="253"/>
      <c r="E153" s="253">
        <v>8950</v>
      </c>
      <c r="F153" s="253"/>
      <c r="G153" s="252">
        <f t="shared" si="3"/>
        <v>88423</v>
      </c>
      <c r="H153" s="254"/>
    </row>
    <row r="154" spans="1:8" ht="18.75">
      <c r="A154" s="249" t="s">
        <v>1105</v>
      </c>
      <c r="B154" s="250" t="s">
        <v>1108</v>
      </c>
      <c r="C154" s="112" t="s">
        <v>1109</v>
      </c>
      <c r="D154" s="253"/>
      <c r="E154" s="253">
        <v>9880</v>
      </c>
      <c r="F154" s="253"/>
      <c r="G154" s="252">
        <f t="shared" si="3"/>
        <v>78543</v>
      </c>
      <c r="H154" s="254"/>
    </row>
    <row r="155" spans="1:8" ht="18.75">
      <c r="A155" s="249" t="s">
        <v>1127</v>
      </c>
      <c r="B155" s="250" t="s">
        <v>1143</v>
      </c>
      <c r="C155" s="112" t="s">
        <v>1142</v>
      </c>
      <c r="D155" s="253"/>
      <c r="E155" s="253">
        <v>8750</v>
      </c>
      <c r="F155" s="253"/>
      <c r="G155" s="252">
        <f t="shared" si="3"/>
        <v>69793</v>
      </c>
      <c r="H155" s="254"/>
    </row>
    <row r="156" spans="1:8" ht="18.75">
      <c r="A156" s="249"/>
      <c r="B156" s="250"/>
      <c r="C156" s="112" t="s">
        <v>1213</v>
      </c>
      <c r="D156" s="253">
        <v>-20000</v>
      </c>
      <c r="E156" s="253"/>
      <c r="F156" s="253"/>
      <c r="G156" s="252">
        <f>G155+D156</f>
        <v>49793</v>
      </c>
      <c r="H156" s="254"/>
    </row>
    <row r="157" spans="1:8" ht="18.75">
      <c r="A157" s="249" t="s">
        <v>1861</v>
      </c>
      <c r="B157" s="250"/>
      <c r="C157" s="394" t="s">
        <v>1862</v>
      </c>
      <c r="D157" s="253"/>
      <c r="E157" s="253">
        <v>-680</v>
      </c>
      <c r="F157" s="253"/>
      <c r="G157" s="252">
        <f>G156-E157</f>
        <v>50473</v>
      </c>
      <c r="H157" s="254"/>
    </row>
    <row r="158" spans="1:8" ht="18.75">
      <c r="A158" s="249" t="s">
        <v>1202</v>
      </c>
      <c r="B158" s="250"/>
      <c r="C158" s="394" t="s">
        <v>1863</v>
      </c>
      <c r="D158" s="253"/>
      <c r="E158" s="253">
        <v>-2180</v>
      </c>
      <c r="F158" s="253"/>
      <c r="G158" s="252">
        <f aca="true" t="shared" si="4" ref="G158:G178">G157-E158</f>
        <v>52653</v>
      </c>
      <c r="H158" s="254"/>
    </row>
    <row r="159" spans="1:8" ht="18.75">
      <c r="A159" s="249" t="s">
        <v>1224</v>
      </c>
      <c r="B159" s="250" t="s">
        <v>1225</v>
      </c>
      <c r="C159" s="112" t="s">
        <v>1226</v>
      </c>
      <c r="D159" s="253"/>
      <c r="E159" s="253">
        <v>8890</v>
      </c>
      <c r="F159" s="253"/>
      <c r="G159" s="252">
        <f t="shared" si="4"/>
        <v>43763</v>
      </c>
      <c r="H159" s="254"/>
    </row>
    <row r="160" spans="1:8" ht="18.75">
      <c r="A160" s="268" t="s">
        <v>1217</v>
      </c>
      <c r="B160" s="229" t="s">
        <v>1233</v>
      </c>
      <c r="C160" s="112" t="s">
        <v>1234</v>
      </c>
      <c r="D160" s="232"/>
      <c r="E160" s="270">
        <v>2372</v>
      </c>
      <c r="F160" s="253"/>
      <c r="G160" s="252">
        <f t="shared" si="4"/>
        <v>41391</v>
      </c>
      <c r="H160" s="254"/>
    </row>
    <row r="161" spans="1:8" ht="18.75">
      <c r="A161" s="249" t="s">
        <v>1237</v>
      </c>
      <c r="B161" s="250" t="s">
        <v>1247</v>
      </c>
      <c r="C161" s="112" t="s">
        <v>1246</v>
      </c>
      <c r="D161" s="253"/>
      <c r="E161" s="253">
        <v>6000</v>
      </c>
      <c r="F161" s="253"/>
      <c r="G161" s="252">
        <f t="shared" si="4"/>
        <v>35391</v>
      </c>
      <c r="H161" s="254"/>
    </row>
    <row r="162" spans="1:8" ht="18.75">
      <c r="A162" s="249" t="s">
        <v>1316</v>
      </c>
      <c r="B162" s="250" t="s">
        <v>1328</v>
      </c>
      <c r="C162" s="112" t="s">
        <v>1329</v>
      </c>
      <c r="D162" s="253"/>
      <c r="E162" s="253">
        <v>3000</v>
      </c>
      <c r="F162" s="253"/>
      <c r="G162" s="252">
        <f t="shared" si="4"/>
        <v>32391</v>
      </c>
      <c r="H162" s="254"/>
    </row>
    <row r="163" spans="1:8" ht="18.75">
      <c r="A163" s="249"/>
      <c r="B163" s="250"/>
      <c r="C163" s="112" t="s">
        <v>1847</v>
      </c>
      <c r="D163" s="253"/>
      <c r="E163" s="253">
        <v>-4580</v>
      </c>
      <c r="F163" s="253"/>
      <c r="G163" s="252">
        <f t="shared" si="4"/>
        <v>36971</v>
      </c>
      <c r="H163" s="254"/>
    </row>
    <row r="164" spans="1:8" ht="18.75">
      <c r="A164" s="249" t="s">
        <v>1355</v>
      </c>
      <c r="B164" s="249" t="s">
        <v>1354</v>
      </c>
      <c r="C164" s="112" t="s">
        <v>888</v>
      </c>
      <c r="D164" s="251"/>
      <c r="E164" s="251">
        <v>1600</v>
      </c>
      <c r="F164" s="251"/>
      <c r="G164" s="252">
        <f t="shared" si="4"/>
        <v>35371</v>
      </c>
      <c r="H164" s="254"/>
    </row>
    <row r="165" spans="1:8" ht="18.75">
      <c r="A165" s="249"/>
      <c r="B165" s="249"/>
      <c r="C165" s="394" t="s">
        <v>1437</v>
      </c>
      <c r="D165" s="251">
        <v>30000</v>
      </c>
      <c r="E165" s="251"/>
      <c r="F165" s="251"/>
      <c r="G165" s="252">
        <f>G164+D165</f>
        <v>65371</v>
      </c>
      <c r="H165" s="254"/>
    </row>
    <row r="166" spans="1:8" ht="18.75">
      <c r="A166" s="440" t="s">
        <v>1848</v>
      </c>
      <c r="B166" s="249"/>
      <c r="C166" s="394" t="s">
        <v>1849</v>
      </c>
      <c r="D166" s="251"/>
      <c r="E166" s="251">
        <v>-320</v>
      </c>
      <c r="F166" s="251"/>
      <c r="G166" s="252">
        <f t="shared" si="4"/>
        <v>65691</v>
      </c>
      <c r="H166" s="254"/>
    </row>
    <row r="167" spans="1:8" ht="18.75">
      <c r="A167" s="470" t="s">
        <v>1429</v>
      </c>
      <c r="B167" s="249" t="s">
        <v>1468</v>
      </c>
      <c r="C167" s="112" t="s">
        <v>2280</v>
      </c>
      <c r="D167" s="251"/>
      <c r="E167" s="251">
        <v>490</v>
      </c>
      <c r="F167" s="251"/>
      <c r="G167" s="252">
        <f t="shared" si="4"/>
        <v>65201</v>
      </c>
      <c r="H167" s="254"/>
    </row>
    <row r="168" spans="1:8" ht="18.75">
      <c r="A168" s="470" t="s">
        <v>1438</v>
      </c>
      <c r="B168" s="249"/>
      <c r="C168" s="112" t="s">
        <v>1851</v>
      </c>
      <c r="D168" s="251"/>
      <c r="E168" s="251">
        <v>-90</v>
      </c>
      <c r="F168" s="251"/>
      <c r="G168" s="252">
        <f t="shared" si="4"/>
        <v>65291</v>
      </c>
      <c r="H168" s="254"/>
    </row>
    <row r="169" spans="1:8" ht="18.75">
      <c r="A169" s="470" t="s">
        <v>1778</v>
      </c>
      <c r="B169" s="249" t="s">
        <v>1779</v>
      </c>
      <c r="C169" s="112" t="s">
        <v>1780</v>
      </c>
      <c r="D169" s="251"/>
      <c r="E169" s="251">
        <v>4000</v>
      </c>
      <c r="F169" s="251"/>
      <c r="G169" s="252">
        <f t="shared" si="4"/>
        <v>61291</v>
      </c>
      <c r="H169" s="254"/>
    </row>
    <row r="170" spans="1:8" ht="18.75">
      <c r="A170" s="470" t="s">
        <v>1781</v>
      </c>
      <c r="B170" s="249" t="s">
        <v>1802</v>
      </c>
      <c r="C170" s="112" t="s">
        <v>1329</v>
      </c>
      <c r="D170" s="251"/>
      <c r="E170" s="251">
        <v>3280</v>
      </c>
      <c r="F170" s="251"/>
      <c r="G170" s="252">
        <f t="shared" si="4"/>
        <v>58011</v>
      </c>
      <c r="H170" s="254"/>
    </row>
    <row r="171" spans="1:8" ht="18.75">
      <c r="A171" s="470"/>
      <c r="B171" s="249" t="s">
        <v>1807</v>
      </c>
      <c r="C171" s="112" t="s">
        <v>1226</v>
      </c>
      <c r="D171" s="251"/>
      <c r="E171" s="251">
        <v>5990</v>
      </c>
      <c r="F171" s="251"/>
      <c r="G171" s="252">
        <f t="shared" si="4"/>
        <v>52021</v>
      </c>
      <c r="H171" s="254"/>
    </row>
    <row r="172" spans="1:8" ht="18.75">
      <c r="A172" s="470"/>
      <c r="B172" s="249" t="s">
        <v>1809</v>
      </c>
      <c r="C172" s="112" t="s">
        <v>1808</v>
      </c>
      <c r="D172" s="251"/>
      <c r="E172" s="251">
        <v>2580</v>
      </c>
      <c r="F172" s="251"/>
      <c r="G172" s="252">
        <f t="shared" si="4"/>
        <v>49441</v>
      </c>
      <c r="H172" s="254"/>
    </row>
    <row r="173" spans="1:8" ht="18.75">
      <c r="A173" s="470"/>
      <c r="B173" s="249" t="s">
        <v>1814</v>
      </c>
      <c r="C173" s="112" t="s">
        <v>1329</v>
      </c>
      <c r="D173" s="251"/>
      <c r="E173" s="251">
        <v>1920</v>
      </c>
      <c r="F173" s="251"/>
      <c r="G173" s="252">
        <f t="shared" si="4"/>
        <v>47521</v>
      </c>
      <c r="H173" s="254"/>
    </row>
    <row r="174" spans="1:8" ht="18.75">
      <c r="A174" s="470"/>
      <c r="B174" s="249" t="s">
        <v>1816</v>
      </c>
      <c r="C174" s="112" t="s">
        <v>1817</v>
      </c>
      <c r="D174" s="251"/>
      <c r="E174" s="251">
        <v>460</v>
      </c>
      <c r="F174" s="251"/>
      <c r="G174" s="252">
        <f t="shared" si="4"/>
        <v>47061</v>
      </c>
      <c r="H174" s="254"/>
    </row>
    <row r="175" spans="1:8" ht="18.75">
      <c r="A175" s="470"/>
      <c r="B175" s="249"/>
      <c r="C175" s="394" t="s">
        <v>1852</v>
      </c>
      <c r="D175" s="251"/>
      <c r="E175" s="251">
        <v>-1780</v>
      </c>
      <c r="F175" s="251"/>
      <c r="G175" s="252">
        <f t="shared" si="4"/>
        <v>48841</v>
      </c>
      <c r="H175" s="254"/>
    </row>
    <row r="176" spans="1:8" ht="18.75">
      <c r="A176" s="470" t="s">
        <v>1868</v>
      </c>
      <c r="B176" s="249" t="s">
        <v>1872</v>
      </c>
      <c r="C176" s="112" t="s">
        <v>1871</v>
      </c>
      <c r="D176" s="251"/>
      <c r="E176" s="251">
        <v>2640</v>
      </c>
      <c r="F176" s="251"/>
      <c r="G176" s="252">
        <f t="shared" si="4"/>
        <v>46201</v>
      </c>
      <c r="H176" s="254"/>
    </row>
    <row r="177" spans="1:8" ht="18.75">
      <c r="A177" s="470"/>
      <c r="B177" s="249" t="s">
        <v>1873</v>
      </c>
      <c r="C177" s="112" t="s">
        <v>1874</v>
      </c>
      <c r="D177" s="251"/>
      <c r="E177" s="251">
        <v>1880</v>
      </c>
      <c r="F177" s="251"/>
      <c r="G177" s="252">
        <f t="shared" si="4"/>
        <v>44321</v>
      </c>
      <c r="H177" s="254"/>
    </row>
    <row r="178" spans="1:8" ht="18.75">
      <c r="A178" s="470"/>
      <c r="B178" s="249"/>
      <c r="C178" s="112" t="s">
        <v>1924</v>
      </c>
      <c r="D178" s="251"/>
      <c r="E178" s="251">
        <v>1808</v>
      </c>
      <c r="F178" s="251"/>
      <c r="G178" s="252">
        <f t="shared" si="4"/>
        <v>42513</v>
      </c>
      <c r="H178" s="254"/>
    </row>
    <row r="179" spans="1:8" ht="18.75">
      <c r="A179" s="249" t="s">
        <v>1942</v>
      </c>
      <c r="B179" s="250"/>
      <c r="C179" s="486" t="s">
        <v>1955</v>
      </c>
      <c r="D179" s="251">
        <v>10000</v>
      </c>
      <c r="E179" s="251"/>
      <c r="F179" s="251"/>
      <c r="G179" s="252">
        <f>G178+D179</f>
        <v>52513</v>
      </c>
      <c r="H179" s="254"/>
    </row>
    <row r="180" spans="1:8" ht="18.75">
      <c r="A180" s="249" t="s">
        <v>1987</v>
      </c>
      <c r="B180" s="250" t="s">
        <v>1994</v>
      </c>
      <c r="C180" s="112" t="s">
        <v>1995</v>
      </c>
      <c r="D180" s="251"/>
      <c r="E180" s="251">
        <v>4398</v>
      </c>
      <c r="F180" s="251"/>
      <c r="G180" s="252">
        <f>G179-E180</f>
        <v>48115</v>
      </c>
      <c r="H180" s="254"/>
    </row>
    <row r="181" spans="1:8" ht="18.75">
      <c r="A181" s="249" t="s">
        <v>2186</v>
      </c>
      <c r="B181" s="250" t="s">
        <v>2189</v>
      </c>
      <c r="C181" s="112" t="s">
        <v>2190</v>
      </c>
      <c r="D181" s="251"/>
      <c r="E181" s="251">
        <v>4274</v>
      </c>
      <c r="F181" s="251"/>
      <c r="G181" s="252">
        <f>G180-E181</f>
        <v>43841</v>
      </c>
      <c r="H181" s="254"/>
    </row>
    <row r="182" spans="1:8" ht="18.75">
      <c r="A182" s="249"/>
      <c r="B182" s="250"/>
      <c r="C182" s="112" t="s">
        <v>2390</v>
      </c>
      <c r="D182" s="251">
        <v>-20000</v>
      </c>
      <c r="E182" s="251"/>
      <c r="F182" s="251"/>
      <c r="G182" s="252">
        <f>G181+D182</f>
        <v>23841</v>
      </c>
      <c r="H182" s="254"/>
    </row>
    <row r="183" spans="1:8" ht="18.75">
      <c r="A183" s="249" t="s">
        <v>2250</v>
      </c>
      <c r="B183" s="250" t="s">
        <v>2251</v>
      </c>
      <c r="C183" s="112" t="s">
        <v>1109</v>
      </c>
      <c r="D183" s="251"/>
      <c r="E183" s="251">
        <v>17220</v>
      </c>
      <c r="F183" s="251"/>
      <c r="G183" s="252">
        <f>G182-E183</f>
        <v>6621</v>
      </c>
      <c r="H183" s="254"/>
    </row>
    <row r="184" spans="1:8" ht="18.75">
      <c r="A184" s="249" t="s">
        <v>2244</v>
      </c>
      <c r="B184" s="250" t="s">
        <v>2254</v>
      </c>
      <c r="C184" s="112" t="s">
        <v>2253</v>
      </c>
      <c r="D184" s="251"/>
      <c r="E184" s="251">
        <v>1478</v>
      </c>
      <c r="F184" s="251"/>
      <c r="G184" s="252">
        <f>G183-E184</f>
        <v>5143</v>
      </c>
      <c r="H184" s="254"/>
    </row>
    <row r="185" spans="1:8" ht="18.75">
      <c r="A185" s="249" t="s">
        <v>2378</v>
      </c>
      <c r="B185" s="250"/>
      <c r="C185" s="486" t="s">
        <v>2386</v>
      </c>
      <c r="D185" s="251">
        <v>80000</v>
      </c>
      <c r="E185" s="251"/>
      <c r="F185" s="251"/>
      <c r="G185" s="252">
        <f>G184+D185</f>
        <v>85143</v>
      </c>
      <c r="H185" s="254"/>
    </row>
    <row r="186" spans="1:8" ht="18.75">
      <c r="A186" s="249"/>
      <c r="B186" s="250"/>
      <c r="C186" s="112" t="s">
        <v>2816</v>
      </c>
      <c r="D186" s="253"/>
      <c r="E186" s="253">
        <v>380</v>
      </c>
      <c r="F186" s="253"/>
      <c r="G186" s="252">
        <f aca="true" t="shared" si="5" ref="G186:G197">G185-E186-F186</f>
        <v>84763</v>
      </c>
      <c r="H186" s="254"/>
    </row>
    <row r="187" spans="1:8" ht="18.75">
      <c r="A187" s="249" t="s">
        <v>2884</v>
      </c>
      <c r="B187" s="250" t="s">
        <v>2998</v>
      </c>
      <c r="C187" s="112" t="s">
        <v>2817</v>
      </c>
      <c r="D187" s="253"/>
      <c r="E187" s="253">
        <v>1414</v>
      </c>
      <c r="F187" s="253"/>
      <c r="G187" s="252">
        <f t="shared" si="5"/>
        <v>83349</v>
      </c>
      <c r="H187" s="254"/>
    </row>
    <row r="188" spans="1:8" ht="18.75">
      <c r="A188" s="249"/>
      <c r="B188" s="250"/>
      <c r="C188" s="112" t="s">
        <v>2836</v>
      </c>
      <c r="D188" s="253"/>
      <c r="E188" s="253">
        <v>1424</v>
      </c>
      <c r="F188" s="253"/>
      <c r="G188" s="252">
        <f t="shared" si="5"/>
        <v>81925</v>
      </c>
      <c r="H188" s="254"/>
    </row>
    <row r="189" spans="1:8" ht="18.75">
      <c r="A189" s="249" t="s">
        <v>2975</v>
      </c>
      <c r="B189" s="250" t="s">
        <v>2990</v>
      </c>
      <c r="C189" s="112" t="s">
        <v>2991</v>
      </c>
      <c r="D189" s="253"/>
      <c r="E189" s="253">
        <v>3900</v>
      </c>
      <c r="F189" s="253"/>
      <c r="G189" s="252">
        <f t="shared" si="5"/>
        <v>78025</v>
      </c>
      <c r="H189" s="254"/>
    </row>
    <row r="190" spans="1:8" ht="18.75">
      <c r="A190" s="249" t="s">
        <v>2857</v>
      </c>
      <c r="B190" s="250" t="s">
        <v>2938</v>
      </c>
      <c r="C190" s="112" t="s">
        <v>2939</v>
      </c>
      <c r="D190" s="253"/>
      <c r="E190" s="253">
        <v>3970</v>
      </c>
      <c r="F190" s="253"/>
      <c r="G190" s="252">
        <f t="shared" si="5"/>
        <v>74055</v>
      </c>
      <c r="H190" s="254"/>
    </row>
    <row r="191" spans="1:8" ht="18.75">
      <c r="A191" s="249" t="s">
        <v>2959</v>
      </c>
      <c r="B191" s="250" t="s">
        <v>2969</v>
      </c>
      <c r="C191" s="112" t="s">
        <v>2968</v>
      </c>
      <c r="D191" s="253"/>
      <c r="E191" s="253">
        <v>5485</v>
      </c>
      <c r="F191" s="253"/>
      <c r="G191" s="252">
        <f t="shared" si="5"/>
        <v>68570</v>
      </c>
      <c r="H191" s="254"/>
    </row>
    <row r="192" spans="1:8" ht="18.75">
      <c r="A192" s="249" t="s">
        <v>3072</v>
      </c>
      <c r="B192" s="250" t="s">
        <v>3086</v>
      </c>
      <c r="C192" s="112" t="s">
        <v>3087</v>
      </c>
      <c r="D192" s="253"/>
      <c r="E192" s="253">
        <v>3940</v>
      </c>
      <c r="F192" s="253"/>
      <c r="G192" s="252">
        <f t="shared" si="5"/>
        <v>64630</v>
      </c>
      <c r="H192" s="254"/>
    </row>
    <row r="193" spans="1:8" ht="18.75">
      <c r="A193" s="249" t="s">
        <v>3057</v>
      </c>
      <c r="B193" s="250" t="s">
        <v>3110</v>
      </c>
      <c r="C193" s="112" t="s">
        <v>3109</v>
      </c>
      <c r="D193" s="253"/>
      <c r="E193" s="253">
        <v>5580</v>
      </c>
      <c r="F193" s="253"/>
      <c r="G193" s="252">
        <f t="shared" si="5"/>
        <v>59050</v>
      </c>
      <c r="H193" s="254"/>
    </row>
    <row r="194" spans="1:8" ht="18.75">
      <c r="A194" s="249" t="s">
        <v>3131</v>
      </c>
      <c r="B194" s="250" t="s">
        <v>3342</v>
      </c>
      <c r="C194" s="112" t="s">
        <v>3158</v>
      </c>
      <c r="D194" s="253"/>
      <c r="E194" s="253">
        <v>1520</v>
      </c>
      <c r="F194" s="253"/>
      <c r="G194" s="252">
        <f t="shared" si="5"/>
        <v>57530</v>
      </c>
      <c r="H194" s="254"/>
    </row>
    <row r="195" spans="1:8" ht="18.75">
      <c r="A195" s="249" t="s">
        <v>3167</v>
      </c>
      <c r="B195" s="250" t="s">
        <v>3343</v>
      </c>
      <c r="C195" s="112" t="s">
        <v>3170</v>
      </c>
      <c r="D195" s="253"/>
      <c r="E195" s="253">
        <v>1510</v>
      </c>
      <c r="F195" s="253"/>
      <c r="G195" s="252">
        <f t="shared" si="5"/>
        <v>56020</v>
      </c>
      <c r="H195" s="254"/>
    </row>
    <row r="196" spans="1:8" ht="18.75">
      <c r="A196" s="249" t="s">
        <v>3271</v>
      </c>
      <c r="B196" s="250" t="s">
        <v>3300</v>
      </c>
      <c r="C196" s="112" t="s">
        <v>3301</v>
      </c>
      <c r="D196" s="253"/>
      <c r="E196" s="253">
        <v>19170</v>
      </c>
      <c r="F196" s="253"/>
      <c r="G196" s="252">
        <f t="shared" si="5"/>
        <v>36850</v>
      </c>
      <c r="H196" s="254"/>
    </row>
    <row r="197" spans="1:8" ht="18.75">
      <c r="A197" s="249" t="s">
        <v>3409</v>
      </c>
      <c r="B197" s="250" t="s">
        <v>3479</v>
      </c>
      <c r="C197" s="112" t="s">
        <v>2991</v>
      </c>
      <c r="D197" s="253"/>
      <c r="E197" s="253">
        <v>3110</v>
      </c>
      <c r="F197" s="253"/>
      <c r="G197" s="252">
        <f t="shared" si="5"/>
        <v>33740</v>
      </c>
      <c r="H197" s="254"/>
    </row>
    <row r="198" spans="1:8" ht="18.75">
      <c r="A198" s="249"/>
      <c r="B198" s="250"/>
      <c r="C198" s="112" t="s">
        <v>3581</v>
      </c>
      <c r="D198" s="253">
        <v>7010</v>
      </c>
      <c r="E198" s="253"/>
      <c r="F198" s="253"/>
      <c r="G198" s="252">
        <f>G197+D198</f>
        <v>40750</v>
      </c>
      <c r="H198" s="254"/>
    </row>
    <row r="199" spans="1:8" ht="18.75">
      <c r="A199" s="249"/>
      <c r="B199" s="250"/>
      <c r="C199" s="112" t="s">
        <v>3588</v>
      </c>
      <c r="D199" s="627">
        <v>6427</v>
      </c>
      <c r="E199" s="253"/>
      <c r="F199" s="253"/>
      <c r="G199" s="628">
        <f>G198+D199</f>
        <v>47177</v>
      </c>
      <c r="H199" s="254"/>
    </row>
    <row r="200" spans="1:8" ht="18.75">
      <c r="A200" s="249" t="s">
        <v>3592</v>
      </c>
      <c r="B200" s="250" t="s">
        <v>3612</v>
      </c>
      <c r="C200" s="112" t="s">
        <v>3654</v>
      </c>
      <c r="D200" s="253"/>
      <c r="E200" s="253">
        <v>490</v>
      </c>
      <c r="F200" s="253"/>
      <c r="G200" s="252">
        <f>G199-E200</f>
        <v>46687</v>
      </c>
      <c r="H200" s="254"/>
    </row>
    <row r="201" spans="1:13" ht="18.75">
      <c r="A201" s="249"/>
      <c r="B201" s="250" t="s">
        <v>3691</v>
      </c>
      <c r="C201" s="112" t="s">
        <v>3692</v>
      </c>
      <c r="D201" s="253"/>
      <c r="E201" s="253">
        <v>2720</v>
      </c>
      <c r="F201" s="253"/>
      <c r="G201" s="252">
        <f>G200-E201-F201</f>
        <v>43967</v>
      </c>
      <c r="H201" s="254"/>
      <c r="J201" s="394"/>
      <c r="K201" s="253"/>
      <c r="L201" s="689"/>
      <c r="M201" s="253"/>
    </row>
    <row r="202" spans="1:8" ht="18.75">
      <c r="A202" s="249"/>
      <c r="B202" s="250" t="s">
        <v>3693</v>
      </c>
      <c r="C202" s="112" t="s">
        <v>3694</v>
      </c>
      <c r="D202" s="253"/>
      <c r="E202" s="253">
        <v>8814</v>
      </c>
      <c r="F202" s="253"/>
      <c r="G202" s="252">
        <f>G201-E202-F202</f>
        <v>35153</v>
      </c>
      <c r="H202" s="254"/>
    </row>
    <row r="203" spans="1:8" ht="18.75">
      <c r="A203" s="249"/>
      <c r="B203" s="250"/>
      <c r="C203" s="112" t="s">
        <v>3696</v>
      </c>
      <c r="D203" s="253">
        <v>9843.06</v>
      </c>
      <c r="E203" s="253"/>
      <c r="F203" s="253"/>
      <c r="G203" s="252">
        <f>G202+D203</f>
        <v>44996.06</v>
      </c>
      <c r="H203" s="254"/>
    </row>
    <row r="204" spans="1:8" ht="18.75">
      <c r="A204" s="249"/>
      <c r="B204" s="250"/>
      <c r="C204" s="233" t="s">
        <v>3752</v>
      </c>
      <c r="D204" s="253">
        <v>3000</v>
      </c>
      <c r="E204" s="253"/>
      <c r="F204" s="253"/>
      <c r="G204" s="252">
        <f>G203+D204</f>
        <v>47996.06</v>
      </c>
      <c r="H204" s="254"/>
    </row>
    <row r="205" spans="1:8" ht="18.75">
      <c r="A205" s="249" t="s">
        <v>3736</v>
      </c>
      <c r="B205" s="250"/>
      <c r="C205" s="112" t="s">
        <v>3301</v>
      </c>
      <c r="D205" s="258"/>
      <c r="E205" s="253">
        <v>33270</v>
      </c>
      <c r="F205" s="253"/>
      <c r="G205" s="252">
        <f>G204-E205</f>
        <v>14726.059999999998</v>
      </c>
      <c r="H205" s="254"/>
    </row>
    <row r="206" spans="1:8" ht="18.75">
      <c r="A206" s="249" t="s">
        <v>3736</v>
      </c>
      <c r="B206" s="250" t="s">
        <v>3781</v>
      </c>
      <c r="C206" s="394" t="s">
        <v>3782</v>
      </c>
      <c r="D206" s="253"/>
      <c r="E206" s="253">
        <v>4630</v>
      </c>
      <c r="F206" s="253"/>
      <c r="G206" s="252">
        <f>G205-E206</f>
        <v>10096.059999999998</v>
      </c>
      <c r="H206" s="254"/>
    </row>
    <row r="207" spans="1:8" ht="18.75">
      <c r="A207" s="249" t="s">
        <v>3736</v>
      </c>
      <c r="B207" s="250" t="s">
        <v>3785</v>
      </c>
      <c r="C207" s="394" t="s">
        <v>3783</v>
      </c>
      <c r="D207" s="253"/>
      <c r="E207" s="253">
        <v>9238</v>
      </c>
      <c r="F207" s="253"/>
      <c r="G207" s="252">
        <f>G206-E207</f>
        <v>858.0599999999977</v>
      </c>
      <c r="H207" s="254"/>
    </row>
    <row r="208" spans="1:8" ht="18.75">
      <c r="A208" s="249" t="s">
        <v>3764</v>
      </c>
      <c r="B208" s="250" t="s">
        <v>3838</v>
      </c>
      <c r="C208" s="394" t="s">
        <v>3839</v>
      </c>
      <c r="D208" s="253"/>
      <c r="E208" s="253">
        <v>638</v>
      </c>
      <c r="F208" s="253"/>
      <c r="G208" s="252">
        <f>G207-E208</f>
        <v>220.05999999999767</v>
      </c>
      <c r="H208" s="254"/>
    </row>
    <row r="209" spans="1:8" ht="18.75">
      <c r="A209" s="249"/>
      <c r="B209" s="250"/>
      <c r="C209" s="112"/>
      <c r="D209" s="253"/>
      <c r="E209" s="253"/>
      <c r="F209" s="253"/>
      <c r="G209" s="252"/>
      <c r="H209" s="254"/>
    </row>
    <row r="210" spans="1:8" ht="18.75">
      <c r="A210" s="249"/>
      <c r="B210" s="250"/>
      <c r="C210" s="233" t="s">
        <v>678</v>
      </c>
      <c r="D210" s="253">
        <v>16600</v>
      </c>
      <c r="E210" s="253"/>
      <c r="F210" s="253"/>
      <c r="G210" s="252">
        <f>D210</f>
        <v>16600</v>
      </c>
      <c r="H210" s="254"/>
    </row>
    <row r="211" spans="1:8" ht="18.75">
      <c r="A211" s="249"/>
      <c r="B211" s="250"/>
      <c r="C211" s="112" t="s">
        <v>1212</v>
      </c>
      <c r="D211" s="253">
        <v>-16000</v>
      </c>
      <c r="E211" s="253"/>
      <c r="F211" s="253"/>
      <c r="G211" s="252">
        <f>G210+D211</f>
        <v>600</v>
      </c>
      <c r="H211" s="254"/>
    </row>
    <row r="212" spans="1:8" ht="18.75">
      <c r="A212" s="249" t="s">
        <v>1436</v>
      </c>
      <c r="B212" s="250"/>
      <c r="C212" s="394" t="s">
        <v>1437</v>
      </c>
      <c r="D212" s="253">
        <v>16000</v>
      </c>
      <c r="E212" s="253"/>
      <c r="F212" s="253"/>
      <c r="G212" s="252">
        <f>G211+D212</f>
        <v>16600</v>
      </c>
      <c r="H212" s="254"/>
    </row>
    <row r="213" spans="1:8" ht="18.75">
      <c r="A213" s="249"/>
      <c r="B213" s="250"/>
      <c r="C213" s="112" t="s">
        <v>1494</v>
      </c>
      <c r="D213" s="253">
        <v>-16000</v>
      </c>
      <c r="E213" s="253"/>
      <c r="F213" s="253"/>
      <c r="G213" s="252">
        <f>G212+D213</f>
        <v>600</v>
      </c>
      <c r="H213" s="254"/>
    </row>
    <row r="214" spans="1:8" ht="18.75">
      <c r="A214" s="249"/>
      <c r="B214" s="250"/>
      <c r="C214" s="112" t="s">
        <v>1495</v>
      </c>
      <c r="D214" s="253">
        <v>-600</v>
      </c>
      <c r="E214" s="253"/>
      <c r="F214" s="253"/>
      <c r="G214" s="252">
        <f>G213+D214</f>
        <v>0</v>
      </c>
      <c r="H214" s="254"/>
    </row>
    <row r="215" spans="1:8" ht="18.75">
      <c r="A215" s="249" t="s">
        <v>1942</v>
      </c>
      <c r="B215" s="250"/>
      <c r="C215" s="486" t="s">
        <v>1955</v>
      </c>
      <c r="D215" s="251">
        <v>16600</v>
      </c>
      <c r="E215" s="253"/>
      <c r="F215" s="253"/>
      <c r="G215" s="252">
        <f>G214+D215</f>
        <v>16600</v>
      </c>
      <c r="H215" s="254"/>
    </row>
    <row r="216" spans="1:8" ht="18.75">
      <c r="A216" s="249" t="s">
        <v>2087</v>
      </c>
      <c r="B216" s="250" t="s">
        <v>2107</v>
      </c>
      <c r="C216" s="112" t="s">
        <v>2108</v>
      </c>
      <c r="D216" s="253"/>
      <c r="E216" s="253">
        <v>3308</v>
      </c>
      <c r="F216" s="253"/>
      <c r="G216" s="252">
        <f>G215-E216</f>
        <v>13292</v>
      </c>
      <c r="H216" s="254"/>
    </row>
    <row r="217" spans="1:8" ht="18.75">
      <c r="A217" s="249" t="s">
        <v>2124</v>
      </c>
      <c r="B217" s="250" t="s">
        <v>2125</v>
      </c>
      <c r="C217" s="112" t="s">
        <v>2126</v>
      </c>
      <c r="D217" s="253"/>
      <c r="E217" s="253">
        <v>3720</v>
      </c>
      <c r="F217" s="253"/>
      <c r="G217" s="252">
        <f>G216-E217</f>
        <v>9572</v>
      </c>
      <c r="H217" s="254"/>
    </row>
    <row r="218" spans="1:8" ht="18.75">
      <c r="A218" s="249" t="s">
        <v>2378</v>
      </c>
      <c r="B218" s="250"/>
      <c r="C218" s="486" t="s">
        <v>2386</v>
      </c>
      <c r="D218" s="253">
        <v>20000</v>
      </c>
      <c r="E218" s="253"/>
      <c r="F218" s="253"/>
      <c r="G218" s="252">
        <f>G217+D218</f>
        <v>29572</v>
      </c>
      <c r="H218" s="254"/>
    </row>
    <row r="219" spans="1:8" ht="18.75">
      <c r="A219" s="249"/>
      <c r="B219" s="250"/>
      <c r="C219" s="486" t="s">
        <v>3220</v>
      </c>
      <c r="D219" s="396">
        <v>-29572</v>
      </c>
      <c r="E219" s="253"/>
      <c r="F219" s="253"/>
      <c r="G219" s="252">
        <f>G218+D219</f>
        <v>0</v>
      </c>
      <c r="H219" s="254"/>
    </row>
    <row r="220" spans="1:8" ht="18.75">
      <c r="A220" s="249"/>
      <c r="B220" s="250"/>
      <c r="C220" s="112"/>
      <c r="D220" s="253"/>
      <c r="E220" s="253"/>
      <c r="F220" s="253"/>
      <c r="G220" s="252"/>
      <c r="H220" s="254"/>
    </row>
    <row r="221" spans="1:8" ht="18.75">
      <c r="A221" s="249"/>
      <c r="B221" s="250"/>
      <c r="C221" s="233" t="s">
        <v>679</v>
      </c>
      <c r="D221" s="253">
        <v>30000</v>
      </c>
      <c r="E221" s="253"/>
      <c r="F221" s="253"/>
      <c r="G221" s="252">
        <f>D221</f>
        <v>30000</v>
      </c>
      <c r="H221" s="254"/>
    </row>
    <row r="222" spans="1:8" ht="18.75">
      <c r="A222" s="249" t="s">
        <v>929</v>
      </c>
      <c r="B222" s="250" t="s">
        <v>854</v>
      </c>
      <c r="C222" s="112" t="s">
        <v>851</v>
      </c>
      <c r="D222" s="253"/>
      <c r="E222" s="253">
        <v>9455</v>
      </c>
      <c r="F222" s="253"/>
      <c r="G222" s="252">
        <f>G221-E222</f>
        <v>20545</v>
      </c>
      <c r="H222" s="254"/>
    </row>
    <row r="223" spans="1:8" ht="18.75">
      <c r="A223" s="249" t="s">
        <v>931</v>
      </c>
      <c r="B223" s="250" t="s">
        <v>930</v>
      </c>
      <c r="C223" s="112" t="s">
        <v>880</v>
      </c>
      <c r="D223" s="253"/>
      <c r="E223" s="253">
        <v>7169</v>
      </c>
      <c r="F223" s="253"/>
      <c r="G223" s="252">
        <f>G222-E223</f>
        <v>13376</v>
      </c>
      <c r="H223" s="254"/>
    </row>
    <row r="224" spans="1:8" ht="18.75">
      <c r="A224" s="249" t="s">
        <v>1146</v>
      </c>
      <c r="B224" s="250" t="s">
        <v>1152</v>
      </c>
      <c r="C224" s="112" t="s">
        <v>985</v>
      </c>
      <c r="D224" s="253"/>
      <c r="E224" s="253">
        <v>5101.5</v>
      </c>
      <c r="F224" s="253"/>
      <c r="G224" s="252">
        <f>G223-E224</f>
        <v>8274.5</v>
      </c>
      <c r="H224" s="254"/>
    </row>
    <row r="225" spans="1:8" ht="18.75">
      <c r="A225" s="249" t="s">
        <v>1237</v>
      </c>
      <c r="B225" s="250" t="s">
        <v>1238</v>
      </c>
      <c r="C225" s="112" t="s">
        <v>1161</v>
      </c>
      <c r="D225" s="253"/>
      <c r="E225" s="253">
        <v>4565</v>
      </c>
      <c r="F225" s="253"/>
      <c r="G225" s="252">
        <f>G224-E225</f>
        <v>3709.5</v>
      </c>
      <c r="H225" s="254"/>
    </row>
    <row r="226" spans="1:8" ht="18.75">
      <c r="A226" s="249"/>
      <c r="B226" s="250" t="s">
        <v>472</v>
      </c>
      <c r="C226" s="394" t="s">
        <v>1437</v>
      </c>
      <c r="D226" s="253">
        <v>20000</v>
      </c>
      <c r="E226" s="253"/>
      <c r="F226" s="253"/>
      <c r="G226" s="252">
        <f>G225+D226</f>
        <v>23709.5</v>
      </c>
      <c r="H226" s="254"/>
    </row>
    <row r="227" spans="1:8" ht="18.75">
      <c r="A227" s="249" t="s">
        <v>1436</v>
      </c>
      <c r="B227" s="250" t="s">
        <v>1473</v>
      </c>
      <c r="C227" s="112" t="s">
        <v>1399</v>
      </c>
      <c r="D227" s="253"/>
      <c r="E227" s="253">
        <v>10465</v>
      </c>
      <c r="F227" s="253"/>
      <c r="G227" s="252">
        <f>G226-E227</f>
        <v>13244.5</v>
      </c>
      <c r="H227" s="254"/>
    </row>
    <row r="228" spans="1:8" ht="18.75">
      <c r="A228" s="249" t="s">
        <v>1560</v>
      </c>
      <c r="B228" s="250" t="s">
        <v>1746</v>
      </c>
      <c r="C228" s="112" t="s">
        <v>1529</v>
      </c>
      <c r="D228" s="253"/>
      <c r="E228" s="253">
        <v>7712.5</v>
      </c>
      <c r="F228" s="253"/>
      <c r="G228" s="252">
        <f>G227-E228</f>
        <v>5532</v>
      </c>
      <c r="H228" s="254"/>
    </row>
    <row r="229" spans="1:8" ht="18.75">
      <c r="A229" s="249" t="s">
        <v>1891</v>
      </c>
      <c r="B229" s="250" t="s">
        <v>1910</v>
      </c>
      <c r="C229" s="112" t="s">
        <v>1811</v>
      </c>
      <c r="D229" s="253"/>
      <c r="E229" s="253">
        <v>3752</v>
      </c>
      <c r="F229" s="253"/>
      <c r="G229" s="252">
        <f>G228-E229</f>
        <v>1780</v>
      </c>
      <c r="H229" s="254"/>
    </row>
    <row r="230" spans="1:8" ht="18.75">
      <c r="A230" s="249" t="s">
        <v>1942</v>
      </c>
      <c r="B230" s="250"/>
      <c r="C230" s="486" t="s">
        <v>1955</v>
      </c>
      <c r="D230" s="253">
        <v>15400</v>
      </c>
      <c r="E230" s="253"/>
      <c r="F230" s="253"/>
      <c r="G230" s="252">
        <f>G229+D230</f>
        <v>17180</v>
      </c>
      <c r="H230" s="254"/>
    </row>
    <row r="231" spans="1:8" ht="18.75">
      <c r="A231" s="249" t="s">
        <v>2151</v>
      </c>
      <c r="B231" s="250" t="s">
        <v>2152</v>
      </c>
      <c r="C231" s="112" t="s">
        <v>1975</v>
      </c>
      <c r="D231" s="253"/>
      <c r="E231" s="253">
        <v>3242.5</v>
      </c>
      <c r="F231" s="253"/>
      <c r="G231" s="252">
        <f>G230-E231</f>
        <v>13937.5</v>
      </c>
      <c r="H231" s="254"/>
    </row>
    <row r="232" spans="1:8" ht="18.75">
      <c r="A232" s="249" t="s">
        <v>2378</v>
      </c>
      <c r="B232" s="250"/>
      <c r="C232" s="486" t="s">
        <v>2386</v>
      </c>
      <c r="D232" s="253">
        <v>30000</v>
      </c>
      <c r="E232" s="253"/>
      <c r="F232" s="253"/>
      <c r="G232" s="252">
        <f>G231+D232</f>
        <v>43937.5</v>
      </c>
      <c r="H232" s="254"/>
    </row>
    <row r="233" spans="1:8" ht="18.75">
      <c r="A233" s="249" t="s">
        <v>2378</v>
      </c>
      <c r="B233" s="250" t="s">
        <v>2399</v>
      </c>
      <c r="C233" s="112" t="s">
        <v>2400</v>
      </c>
      <c r="D233" s="253"/>
      <c r="E233" s="253">
        <v>9166.5</v>
      </c>
      <c r="F233" s="253"/>
      <c r="G233" s="252">
        <f>G232-E233</f>
        <v>34771</v>
      </c>
      <c r="H233" s="254"/>
    </row>
    <row r="234" spans="1:8" ht="18.75">
      <c r="A234" s="249" t="s">
        <v>2734</v>
      </c>
      <c r="B234" s="250" t="s">
        <v>2752</v>
      </c>
      <c r="C234" s="112" t="s">
        <v>2498</v>
      </c>
      <c r="D234" s="253"/>
      <c r="E234" s="253">
        <v>5466</v>
      </c>
      <c r="F234" s="253"/>
      <c r="G234" s="252">
        <f>G233-E234</f>
        <v>29305</v>
      </c>
      <c r="H234" s="254"/>
    </row>
    <row r="235" spans="1:8" ht="18.75">
      <c r="A235" s="249" t="s">
        <v>3191</v>
      </c>
      <c r="B235" s="250" t="s">
        <v>3193</v>
      </c>
      <c r="C235" s="112" t="s">
        <v>2944</v>
      </c>
      <c r="D235" s="253"/>
      <c r="E235" s="253">
        <v>4665</v>
      </c>
      <c r="F235" s="253"/>
      <c r="G235" s="252">
        <f>G234-E235</f>
        <v>24640</v>
      </c>
      <c r="H235" s="254"/>
    </row>
    <row r="236" spans="1:8" ht="18.75">
      <c r="A236" s="249" t="s">
        <v>3764</v>
      </c>
      <c r="B236" s="250" t="s">
        <v>3811</v>
      </c>
      <c r="C236" s="112" t="s">
        <v>3276</v>
      </c>
      <c r="D236" s="253"/>
      <c r="E236" s="253">
        <v>17166.5</v>
      </c>
      <c r="F236" s="253"/>
      <c r="G236" s="252">
        <f>G235-E236-F236</f>
        <v>7473.5</v>
      </c>
      <c r="H236" s="254"/>
    </row>
    <row r="237" spans="1:8" ht="18.75">
      <c r="A237" s="249"/>
      <c r="B237" s="250"/>
      <c r="C237" s="667" t="s">
        <v>3725</v>
      </c>
      <c r="D237" s="253">
        <v>-7473.5</v>
      </c>
      <c r="E237" s="253"/>
      <c r="F237" s="253"/>
      <c r="G237" s="252">
        <f>G236+D237</f>
        <v>0</v>
      </c>
      <c r="H237" s="254"/>
    </row>
    <row r="238" spans="1:10" ht="18.75">
      <c r="A238" s="249"/>
      <c r="B238" s="250"/>
      <c r="C238" s="394"/>
      <c r="D238" s="253"/>
      <c r="E238" s="253"/>
      <c r="F238" s="253"/>
      <c r="G238" s="252"/>
      <c r="H238" s="254"/>
      <c r="J238" s="325"/>
    </row>
    <row r="239" spans="1:8" ht="18.75">
      <c r="A239" s="249"/>
      <c r="B239" s="250"/>
      <c r="C239" s="233" t="s">
        <v>680</v>
      </c>
      <c r="D239" s="253">
        <v>2000</v>
      </c>
      <c r="E239" s="253"/>
      <c r="F239" s="253"/>
      <c r="G239" s="252">
        <f>D239</f>
        <v>2000</v>
      </c>
      <c r="H239" s="254" t="s">
        <v>1097</v>
      </c>
    </row>
    <row r="240" spans="1:8" ht="18.75">
      <c r="A240" s="249"/>
      <c r="B240" s="250"/>
      <c r="C240" s="112" t="s">
        <v>1437</v>
      </c>
      <c r="D240" s="253">
        <v>4000</v>
      </c>
      <c r="E240" s="253"/>
      <c r="F240" s="253"/>
      <c r="G240" s="252">
        <f>G239+D240</f>
        <v>6000</v>
      </c>
      <c r="H240" s="254"/>
    </row>
    <row r="241" spans="1:8" ht="18.75">
      <c r="A241" s="249"/>
      <c r="B241" s="250"/>
      <c r="C241" s="112" t="s">
        <v>1496</v>
      </c>
      <c r="D241" s="253">
        <v>600</v>
      </c>
      <c r="E241" s="253"/>
      <c r="F241" s="253"/>
      <c r="G241" s="252">
        <f>G240+D241</f>
        <v>6600</v>
      </c>
      <c r="H241" s="254"/>
    </row>
    <row r="242" spans="1:8" ht="18.75">
      <c r="A242" s="249" t="s">
        <v>1715</v>
      </c>
      <c r="B242" s="250" t="s">
        <v>1716</v>
      </c>
      <c r="C242" s="112" t="s">
        <v>1717</v>
      </c>
      <c r="D242" s="253"/>
      <c r="E242" s="253">
        <v>6556.9</v>
      </c>
      <c r="F242" s="253"/>
      <c r="G242" s="252">
        <f>G241-E242</f>
        <v>43.100000000000364</v>
      </c>
      <c r="H242" s="254"/>
    </row>
    <row r="243" spans="1:8" ht="18.75">
      <c r="A243" s="249" t="s">
        <v>3506</v>
      </c>
      <c r="B243" s="250" t="s">
        <v>3530</v>
      </c>
      <c r="C243" s="112" t="s">
        <v>1717</v>
      </c>
      <c r="D243" s="253"/>
      <c r="E243" s="253">
        <v>43.1</v>
      </c>
      <c r="F243" s="253"/>
      <c r="G243" s="252">
        <v>0</v>
      </c>
      <c r="H243" s="254"/>
    </row>
    <row r="244" spans="1:8" ht="18.75">
      <c r="A244" s="249"/>
      <c r="B244" s="250"/>
      <c r="C244" s="112"/>
      <c r="D244" s="253"/>
      <c r="E244" s="253"/>
      <c r="F244" s="253"/>
      <c r="G244" s="252"/>
      <c r="H244" s="254"/>
    </row>
    <row r="245" spans="1:8" ht="18.75">
      <c r="A245" s="249"/>
      <c r="B245" s="250"/>
      <c r="C245" s="233" t="s">
        <v>681</v>
      </c>
      <c r="D245" s="253">
        <v>15000</v>
      </c>
      <c r="E245" s="253"/>
      <c r="F245" s="253"/>
      <c r="G245" s="252">
        <f>D245</f>
        <v>15000</v>
      </c>
      <c r="H245" s="254"/>
    </row>
    <row r="246" spans="1:8" ht="18.75">
      <c r="A246" s="249" t="s">
        <v>1829</v>
      </c>
      <c r="B246" s="250" t="s">
        <v>1834</v>
      </c>
      <c r="C246" s="112" t="s">
        <v>1835</v>
      </c>
      <c r="D246" s="253"/>
      <c r="E246" s="253">
        <v>600</v>
      </c>
      <c r="F246" s="253"/>
      <c r="G246" s="252">
        <f aca="true" t="shared" si="6" ref="G246:G251">G245-E246</f>
        <v>14400</v>
      </c>
      <c r="H246" s="256"/>
    </row>
    <row r="247" spans="1:8" ht="18.75">
      <c r="A247" s="249" t="s">
        <v>2087</v>
      </c>
      <c r="B247" s="250" t="s">
        <v>2103</v>
      </c>
      <c r="C247" s="112" t="s">
        <v>2104</v>
      </c>
      <c r="D247" s="253"/>
      <c r="E247" s="253">
        <v>130</v>
      </c>
      <c r="F247" s="253"/>
      <c r="G247" s="252">
        <f t="shared" si="6"/>
        <v>14270</v>
      </c>
      <c r="H247" s="256"/>
    </row>
    <row r="248" spans="1:8" ht="18.75">
      <c r="A248" s="249" t="s">
        <v>3131</v>
      </c>
      <c r="B248" s="250" t="s">
        <v>3152</v>
      </c>
      <c r="C248" s="112" t="s">
        <v>3531</v>
      </c>
      <c r="D248" s="253"/>
      <c r="E248" s="253">
        <v>674.83</v>
      </c>
      <c r="F248" s="253"/>
      <c r="G248" s="252">
        <f t="shared" si="6"/>
        <v>13595.17</v>
      </c>
      <c r="H248" s="256"/>
    </row>
    <row r="249" spans="1:8" ht="18.75">
      <c r="A249" s="249" t="s">
        <v>3191</v>
      </c>
      <c r="B249" s="250" t="s">
        <v>3198</v>
      </c>
      <c r="C249" s="112" t="s">
        <v>3199</v>
      </c>
      <c r="D249" s="253"/>
      <c r="E249" s="253">
        <v>650</v>
      </c>
      <c r="F249" s="253"/>
      <c r="G249" s="252">
        <f t="shared" si="6"/>
        <v>12945.17</v>
      </c>
      <c r="H249" s="256"/>
    </row>
    <row r="250" spans="1:8" ht="18.75">
      <c r="A250" s="249" t="s">
        <v>3409</v>
      </c>
      <c r="B250" s="250" t="s">
        <v>3426</v>
      </c>
      <c r="C250" s="112" t="s">
        <v>3427</v>
      </c>
      <c r="D250" s="253"/>
      <c r="E250" s="253">
        <v>2500</v>
      </c>
      <c r="F250" s="253"/>
      <c r="G250" s="252">
        <f t="shared" si="6"/>
        <v>10445.17</v>
      </c>
      <c r="H250" s="256"/>
    </row>
    <row r="251" spans="1:8" ht="18.75">
      <c r="A251" s="249" t="s">
        <v>3506</v>
      </c>
      <c r="B251" s="250" t="s">
        <v>3530</v>
      </c>
      <c r="C251" s="112" t="s">
        <v>1717</v>
      </c>
      <c r="D251" s="253"/>
      <c r="E251" s="253">
        <v>602.11</v>
      </c>
      <c r="F251" s="253"/>
      <c r="G251" s="252">
        <f t="shared" si="6"/>
        <v>9843.06</v>
      </c>
      <c r="H251" s="256"/>
    </row>
    <row r="252" spans="1:8" ht="18.75">
      <c r="A252" s="249"/>
      <c r="B252" s="250"/>
      <c r="C252" s="112" t="s">
        <v>3695</v>
      </c>
      <c r="D252" s="253">
        <v>-9843.06</v>
      </c>
      <c r="E252" s="253"/>
      <c r="F252" s="253"/>
      <c r="G252" s="252">
        <f>G251+D252</f>
        <v>0</v>
      </c>
      <c r="H252" s="256"/>
    </row>
    <row r="253" spans="1:8" ht="18.75">
      <c r="A253" s="249"/>
      <c r="B253" s="250"/>
      <c r="C253" s="233"/>
      <c r="D253" s="253"/>
      <c r="E253" s="253"/>
      <c r="F253" s="253"/>
      <c r="G253" s="252"/>
      <c r="H253" s="256"/>
    </row>
    <row r="254" spans="1:8" ht="18.75">
      <c r="A254" s="249"/>
      <c r="B254" s="250"/>
      <c r="C254" s="233" t="s">
        <v>932</v>
      </c>
      <c r="D254" s="253">
        <v>16000</v>
      </c>
      <c r="E254" s="253"/>
      <c r="F254" s="253"/>
      <c r="G254" s="252">
        <v>16000</v>
      </c>
      <c r="H254" s="256"/>
    </row>
    <row r="255" spans="1:10" ht="18.75">
      <c r="A255" s="249" t="s">
        <v>1098</v>
      </c>
      <c r="B255" s="250" t="s">
        <v>1099</v>
      </c>
      <c r="C255" s="112" t="s">
        <v>1833</v>
      </c>
      <c r="D255" s="253"/>
      <c r="E255" s="253">
        <v>4200</v>
      </c>
      <c r="F255" s="253"/>
      <c r="G255" s="252">
        <f>G254-E255</f>
        <v>11800</v>
      </c>
      <c r="H255" s="256"/>
      <c r="J255" s="293"/>
    </row>
    <row r="256" spans="1:10" ht="18.75">
      <c r="A256" s="249" t="s">
        <v>3076</v>
      </c>
      <c r="B256" s="250" t="s">
        <v>3077</v>
      </c>
      <c r="C256" s="112" t="s">
        <v>1833</v>
      </c>
      <c r="D256" s="253"/>
      <c r="E256" s="253">
        <v>6360</v>
      </c>
      <c r="F256" s="253"/>
      <c r="G256" s="252">
        <f>G255-E256</f>
        <v>5440</v>
      </c>
      <c r="H256" s="256"/>
      <c r="J256" s="293"/>
    </row>
    <row r="257" spans="1:10" ht="18.75">
      <c r="A257" s="249" t="s">
        <v>3271</v>
      </c>
      <c r="B257" s="250" t="s">
        <v>3300</v>
      </c>
      <c r="C257" s="112" t="s">
        <v>3301</v>
      </c>
      <c r="D257" s="253"/>
      <c r="E257" s="253">
        <v>5440</v>
      </c>
      <c r="F257" s="253"/>
      <c r="G257" s="252">
        <f>G256-E257</f>
        <v>0</v>
      </c>
      <c r="H257" s="256"/>
      <c r="J257" s="293"/>
    </row>
    <row r="258" spans="1:10" ht="18.75">
      <c r="A258" s="249"/>
      <c r="B258" s="250"/>
      <c r="C258" s="233"/>
      <c r="D258" s="253"/>
      <c r="E258" s="253"/>
      <c r="F258" s="253"/>
      <c r="G258" s="258"/>
      <c r="H258" s="256"/>
      <c r="J258" s="293"/>
    </row>
    <row r="259" spans="1:8" ht="18.75">
      <c r="A259" s="249"/>
      <c r="B259" s="250"/>
      <c r="C259" s="112" t="s">
        <v>1410</v>
      </c>
      <c r="D259" s="259">
        <f>SUM(D7:D258)</f>
        <v>1569519.55</v>
      </c>
      <c r="E259" s="259">
        <f>SUM(E7:E258)</f>
        <v>1566692.4900000005</v>
      </c>
      <c r="F259" s="259">
        <f>SUM(F7:F258)</f>
        <v>0</v>
      </c>
      <c r="G259" s="348">
        <f>D259-E259-F259</f>
        <v>2827.05999999959</v>
      </c>
      <c r="H259" s="260"/>
    </row>
    <row r="260" spans="1:8" ht="18.75">
      <c r="A260" s="249"/>
      <c r="B260" s="250"/>
      <c r="C260" s="233" t="s">
        <v>936</v>
      </c>
      <c r="D260" s="302"/>
      <c r="E260" s="302"/>
      <c r="F260" s="302"/>
      <c r="G260" s="347"/>
      <c r="H260" s="311"/>
    </row>
    <row r="261" spans="1:8" ht="18.75">
      <c r="A261" s="249"/>
      <c r="B261" s="250"/>
      <c r="C261" s="112" t="s">
        <v>1896</v>
      </c>
      <c r="D261" s="253">
        <v>21000</v>
      </c>
      <c r="E261" s="253"/>
      <c r="F261" s="253"/>
      <c r="G261" s="252">
        <v>21000</v>
      </c>
      <c r="H261" s="254"/>
    </row>
    <row r="262" spans="1:8" ht="18.75">
      <c r="A262" s="249" t="s">
        <v>837</v>
      </c>
      <c r="B262" s="250" t="s">
        <v>849</v>
      </c>
      <c r="C262" s="112" t="s">
        <v>850</v>
      </c>
      <c r="D262" s="253"/>
      <c r="E262" s="258">
        <v>4278.82</v>
      </c>
      <c r="F262" s="253"/>
      <c r="G262" s="252">
        <f>G261-E262</f>
        <v>16721.18</v>
      </c>
      <c r="H262" s="254"/>
    </row>
    <row r="263" spans="1:12" ht="18.75">
      <c r="A263" s="249" t="s">
        <v>831</v>
      </c>
      <c r="B263" s="250" t="s">
        <v>855</v>
      </c>
      <c r="C263" s="112" t="s">
        <v>851</v>
      </c>
      <c r="D263" s="253"/>
      <c r="E263" s="258">
        <v>6229.22</v>
      </c>
      <c r="F263" s="253"/>
      <c r="G263" s="252">
        <f>G262-E263</f>
        <v>10491.96</v>
      </c>
      <c r="H263" s="254"/>
      <c r="L263" s="15">
        <v>1481971</v>
      </c>
    </row>
    <row r="264" spans="1:12" ht="18.75">
      <c r="A264" s="249" t="s">
        <v>952</v>
      </c>
      <c r="B264" s="250" t="s">
        <v>959</v>
      </c>
      <c r="C264" s="112" t="s">
        <v>880</v>
      </c>
      <c r="D264" s="253"/>
      <c r="E264" s="258">
        <v>3628.69</v>
      </c>
      <c r="F264" s="253"/>
      <c r="G264" s="252">
        <f>G263-E264</f>
        <v>6863.269999999999</v>
      </c>
      <c r="H264" s="254"/>
      <c r="J264" s="293"/>
      <c r="L264" s="15">
        <v>855105</v>
      </c>
    </row>
    <row r="265" spans="1:12" ht="18.75">
      <c r="A265" s="249" t="s">
        <v>1089</v>
      </c>
      <c r="B265" s="250" t="s">
        <v>1091</v>
      </c>
      <c r="C265" s="112" t="s">
        <v>985</v>
      </c>
      <c r="D265" s="253"/>
      <c r="E265" s="258">
        <v>3628.69</v>
      </c>
      <c r="F265" s="253"/>
      <c r="G265" s="252">
        <f>G264-E265</f>
        <v>3234.5799999999986</v>
      </c>
      <c r="H265" s="254"/>
      <c r="J265" s="293"/>
      <c r="L265" s="15">
        <f>L263-L264</f>
        <v>626866</v>
      </c>
    </row>
    <row r="266" spans="1:10" ht="18.75">
      <c r="A266" s="249"/>
      <c r="B266" s="250"/>
      <c r="C266" s="394" t="s">
        <v>1214</v>
      </c>
      <c r="D266" s="340">
        <v>10000</v>
      </c>
      <c r="E266" s="258"/>
      <c r="F266" s="253"/>
      <c r="G266" s="252">
        <f>G265+D266</f>
        <v>13234.579999999998</v>
      </c>
      <c r="H266" s="254"/>
      <c r="J266" s="293"/>
    </row>
    <row r="267" spans="1:10" ht="18.75">
      <c r="A267" s="249" t="s">
        <v>1237</v>
      </c>
      <c r="B267" s="250" t="s">
        <v>1242</v>
      </c>
      <c r="C267" s="112" t="s">
        <v>1241</v>
      </c>
      <c r="D267" s="253"/>
      <c r="E267" s="258">
        <v>3582.7</v>
      </c>
      <c r="F267" s="253"/>
      <c r="G267" s="252">
        <f>G266-E267</f>
        <v>9651.879999999997</v>
      </c>
      <c r="H267" s="254"/>
      <c r="J267" s="293"/>
    </row>
    <row r="268" spans="1:10" ht="18.75">
      <c r="A268" s="249"/>
      <c r="B268" s="250"/>
      <c r="C268" s="394" t="s">
        <v>1437</v>
      </c>
      <c r="D268" s="253">
        <v>20000</v>
      </c>
      <c r="E268" s="258"/>
      <c r="F268" s="253"/>
      <c r="G268" s="252">
        <f>G267+D268</f>
        <v>29651.879999999997</v>
      </c>
      <c r="H268" s="254"/>
      <c r="J268" s="293"/>
    </row>
    <row r="269" spans="1:10" ht="18.75">
      <c r="A269" s="249" t="s">
        <v>1567</v>
      </c>
      <c r="B269" s="250"/>
      <c r="C269" s="112" t="s">
        <v>1334</v>
      </c>
      <c r="D269" s="253"/>
      <c r="E269" s="258">
        <v>4928.96</v>
      </c>
      <c r="F269" s="253"/>
      <c r="G269" s="252">
        <f>G268-E269</f>
        <v>24722.92</v>
      </c>
      <c r="H269" s="254"/>
      <c r="J269" s="293"/>
    </row>
    <row r="270" spans="1:10" ht="18.75">
      <c r="A270" s="249" t="s">
        <v>1570</v>
      </c>
      <c r="B270" s="250" t="s">
        <v>1832</v>
      </c>
      <c r="C270" s="112" t="s">
        <v>1775</v>
      </c>
      <c r="D270" s="253"/>
      <c r="E270" s="258">
        <v>5973.81</v>
      </c>
      <c r="F270" s="253"/>
      <c r="G270" s="252">
        <f>G269-E270</f>
        <v>18749.109999999997</v>
      </c>
      <c r="H270" s="254"/>
      <c r="J270" s="293"/>
    </row>
    <row r="271" spans="1:10" ht="18.75">
      <c r="A271" s="249" t="s">
        <v>1891</v>
      </c>
      <c r="B271" s="250" t="s">
        <v>1912</v>
      </c>
      <c r="C271" s="112" t="s">
        <v>1913</v>
      </c>
      <c r="D271" s="253"/>
      <c r="E271" s="258">
        <v>3976.98</v>
      </c>
      <c r="F271" s="253"/>
      <c r="G271" s="252">
        <f>G270-E271</f>
        <v>14772.129999999997</v>
      </c>
      <c r="H271" s="254"/>
      <c r="J271" s="112"/>
    </row>
    <row r="272" spans="1:10" ht="18.75">
      <c r="A272" s="249" t="s">
        <v>1942</v>
      </c>
      <c r="B272" s="250"/>
      <c r="C272" s="486" t="s">
        <v>1955</v>
      </c>
      <c r="D272" s="253">
        <v>20000</v>
      </c>
      <c r="E272" s="258"/>
      <c r="F272" s="253"/>
      <c r="G272" s="252">
        <f>G271+D272</f>
        <v>34772.13</v>
      </c>
      <c r="H272" s="254"/>
      <c r="J272" s="293"/>
    </row>
    <row r="273" spans="1:10" ht="18.75">
      <c r="A273" s="249" t="s">
        <v>2186</v>
      </c>
      <c r="B273" s="250" t="s">
        <v>2194</v>
      </c>
      <c r="C273" s="112" t="s">
        <v>2195</v>
      </c>
      <c r="D273" s="253"/>
      <c r="E273" s="258">
        <v>3698.35</v>
      </c>
      <c r="F273" s="253"/>
      <c r="G273" s="252">
        <f>G272-E273</f>
        <v>31073.78</v>
      </c>
      <c r="H273" s="254"/>
      <c r="J273" s="293"/>
    </row>
    <row r="274" spans="1:10" ht="18.75">
      <c r="A274" s="249" t="s">
        <v>2389</v>
      </c>
      <c r="B274" s="250"/>
      <c r="C274" s="486" t="s">
        <v>2388</v>
      </c>
      <c r="D274" s="253">
        <v>10000</v>
      </c>
      <c r="E274" s="258"/>
      <c r="F274" s="253"/>
      <c r="G274" s="252">
        <f>G273+D274</f>
        <v>41073.78</v>
      </c>
      <c r="H274" s="254"/>
      <c r="J274" s="293"/>
    </row>
    <row r="275" spans="1:10" ht="18.75">
      <c r="A275" s="249" t="s">
        <v>2378</v>
      </c>
      <c r="B275" s="250"/>
      <c r="C275" s="486" t="s">
        <v>2386</v>
      </c>
      <c r="D275" s="253">
        <v>10000</v>
      </c>
      <c r="E275" s="258"/>
      <c r="F275" s="253"/>
      <c r="G275" s="252">
        <f>G274+D275</f>
        <v>51073.78</v>
      </c>
      <c r="H275" s="254"/>
      <c r="J275" s="293"/>
    </row>
    <row r="276" spans="1:10" ht="18.75">
      <c r="A276" s="249" t="s">
        <v>2434</v>
      </c>
      <c r="B276" s="250" t="s">
        <v>2438</v>
      </c>
      <c r="C276" s="112" t="s">
        <v>2439</v>
      </c>
      <c r="D276" s="253"/>
      <c r="E276" s="258">
        <v>3489.38</v>
      </c>
      <c r="F276" s="253"/>
      <c r="G276" s="252">
        <f>G275-E276</f>
        <v>47584.4</v>
      </c>
      <c r="H276" s="254"/>
      <c r="J276" s="293"/>
    </row>
    <row r="277" spans="1:10" ht="18.75">
      <c r="A277" s="249" t="s">
        <v>2959</v>
      </c>
      <c r="B277" s="250" t="s">
        <v>2966</v>
      </c>
      <c r="C277" s="112" t="s">
        <v>2967</v>
      </c>
      <c r="D277" s="253"/>
      <c r="E277" s="258">
        <v>2955.34</v>
      </c>
      <c r="F277" s="253"/>
      <c r="G277" s="252">
        <f>G276-E277</f>
        <v>44629.06</v>
      </c>
      <c r="H277" s="254"/>
      <c r="J277" s="293"/>
    </row>
    <row r="278" spans="1:10" ht="18.75">
      <c r="A278" s="249" t="s">
        <v>3191</v>
      </c>
      <c r="B278" s="250" t="s">
        <v>3196</v>
      </c>
      <c r="C278" s="112" t="s">
        <v>3659</v>
      </c>
      <c r="D278" s="253"/>
      <c r="E278" s="258">
        <v>6584.03</v>
      </c>
      <c r="F278" s="253"/>
      <c r="G278" s="252">
        <f>G277-E278</f>
        <v>38045.03</v>
      </c>
      <c r="H278" s="254"/>
      <c r="J278" s="293"/>
    </row>
    <row r="279" spans="1:10" ht="18.75">
      <c r="A279" s="249"/>
      <c r="B279" s="250"/>
      <c r="C279" s="112" t="s">
        <v>3341</v>
      </c>
      <c r="D279" s="340">
        <v>-20000</v>
      </c>
      <c r="E279" s="258"/>
      <c r="F279" s="253"/>
      <c r="G279" s="252">
        <f>G278+D279</f>
        <v>18045.03</v>
      </c>
      <c r="H279" s="254"/>
      <c r="J279" s="293"/>
    </row>
    <row r="280" spans="1:10" ht="18.75">
      <c r="A280" s="249"/>
      <c r="B280" s="250"/>
      <c r="C280" s="394" t="s">
        <v>3655</v>
      </c>
      <c r="D280" s="253"/>
      <c r="E280" s="258"/>
      <c r="F280" s="253"/>
      <c r="G280" s="252">
        <f>G279-E280-F280</f>
        <v>18045.03</v>
      </c>
      <c r="H280" s="254"/>
      <c r="J280" s="293"/>
    </row>
    <row r="281" spans="1:10" ht="18.75">
      <c r="A281" s="249"/>
      <c r="B281" s="250"/>
      <c r="C281" s="112" t="s">
        <v>1954</v>
      </c>
      <c r="D281" s="253">
        <v>-10000.03</v>
      </c>
      <c r="E281" s="258"/>
      <c r="F281" s="253"/>
      <c r="G281" s="252">
        <f>G280+D281</f>
        <v>8044.999999999998</v>
      </c>
      <c r="H281" s="254"/>
      <c r="J281" s="293"/>
    </row>
    <row r="282" spans="1:10" ht="18.75">
      <c r="A282" s="249"/>
      <c r="B282" s="250"/>
      <c r="C282" s="112" t="s">
        <v>3771</v>
      </c>
      <c r="D282" s="253">
        <v>-3000</v>
      </c>
      <c r="E282" s="258"/>
      <c r="F282" s="253"/>
      <c r="G282" s="252">
        <f>G281+D282</f>
        <v>5044.999999999998</v>
      </c>
      <c r="H282" s="254"/>
      <c r="J282" s="293"/>
    </row>
    <row r="283" spans="1:10" ht="18.75">
      <c r="A283" s="249"/>
      <c r="B283" s="250"/>
      <c r="C283" s="112" t="s">
        <v>3814</v>
      </c>
      <c r="D283" s="253">
        <v>-5045</v>
      </c>
      <c r="E283" s="258"/>
      <c r="F283" s="253"/>
      <c r="G283" s="252">
        <f>G282+D283</f>
        <v>0</v>
      </c>
      <c r="H283" s="254"/>
      <c r="J283" s="293"/>
    </row>
    <row r="284" spans="1:10" ht="18.75">
      <c r="A284" s="249"/>
      <c r="B284" s="250"/>
      <c r="C284" s="112"/>
      <c r="D284" s="253"/>
      <c r="E284" s="258"/>
      <c r="F284" s="253"/>
      <c r="G284" s="252"/>
      <c r="H284" s="254"/>
      <c r="J284" s="293"/>
    </row>
    <row r="285" spans="1:10" ht="18.75">
      <c r="A285" s="249"/>
      <c r="B285" s="250"/>
      <c r="C285" s="112" t="s">
        <v>857</v>
      </c>
      <c r="D285" s="253">
        <v>300000</v>
      </c>
      <c r="E285" s="258"/>
      <c r="F285" s="253"/>
      <c r="G285" s="252">
        <f>D285</f>
        <v>300000</v>
      </c>
      <c r="H285" s="254"/>
      <c r="J285" s="293"/>
    </row>
    <row r="286" spans="1:10" ht="18.75">
      <c r="A286" s="249" t="s">
        <v>852</v>
      </c>
      <c r="B286" s="250" t="s">
        <v>849</v>
      </c>
      <c r="C286" s="112" t="s">
        <v>851</v>
      </c>
      <c r="D286" s="253"/>
      <c r="E286" s="258">
        <v>89290.75</v>
      </c>
      <c r="F286" s="253"/>
      <c r="G286" s="252">
        <f>G285-E286</f>
        <v>210709.25</v>
      </c>
      <c r="H286" s="254"/>
      <c r="J286" s="293"/>
    </row>
    <row r="287" spans="1:10" ht="18.75">
      <c r="A287" s="249" t="s">
        <v>919</v>
      </c>
      <c r="B287" s="250" t="s">
        <v>920</v>
      </c>
      <c r="C287" s="112" t="s">
        <v>921</v>
      </c>
      <c r="D287" s="253"/>
      <c r="E287" s="258">
        <v>78539.26</v>
      </c>
      <c r="F287" s="253"/>
      <c r="G287" s="252">
        <f>G286-E287</f>
        <v>132169.99</v>
      </c>
      <c r="H287" s="254"/>
      <c r="J287" s="293"/>
    </row>
    <row r="288" spans="1:10" ht="18.75">
      <c r="A288" s="249" t="s">
        <v>1089</v>
      </c>
      <c r="B288" s="250" t="s">
        <v>1092</v>
      </c>
      <c r="C288" s="112" t="s">
        <v>985</v>
      </c>
      <c r="D288" s="253"/>
      <c r="E288" s="258">
        <v>58377.37</v>
      </c>
      <c r="F288" s="253"/>
      <c r="G288" s="252">
        <f>G287-E288</f>
        <v>73792.62</v>
      </c>
      <c r="H288" s="254"/>
      <c r="J288" s="293"/>
    </row>
    <row r="289" spans="1:10" ht="18.75">
      <c r="A289" s="249" t="s">
        <v>1237</v>
      </c>
      <c r="B289" s="250" t="s">
        <v>1240</v>
      </c>
      <c r="C289" s="112" t="s">
        <v>1241</v>
      </c>
      <c r="D289" s="253"/>
      <c r="E289" s="258">
        <v>58902.06</v>
      </c>
      <c r="F289" s="253"/>
      <c r="G289" s="252">
        <f>G288-E289</f>
        <v>14890.559999999998</v>
      </c>
      <c r="H289" s="254"/>
      <c r="J289" s="298"/>
    </row>
    <row r="290" spans="1:10" ht="18.75">
      <c r="A290" s="249"/>
      <c r="B290" s="250"/>
      <c r="C290" s="394" t="s">
        <v>1437</v>
      </c>
      <c r="D290" s="253">
        <v>130000</v>
      </c>
      <c r="E290" s="258"/>
      <c r="F290" s="253"/>
      <c r="G290" s="252">
        <f>G289+D290</f>
        <v>144890.56</v>
      </c>
      <c r="H290" s="254"/>
      <c r="J290" s="298">
        <f>136000-85000</f>
        <v>51000</v>
      </c>
    </row>
    <row r="291" spans="1:10" ht="18.75">
      <c r="A291" s="249" t="s">
        <v>1429</v>
      </c>
      <c r="B291" s="250" t="s">
        <v>1467</v>
      </c>
      <c r="C291" s="112" t="s">
        <v>1399</v>
      </c>
      <c r="D291" s="253"/>
      <c r="E291" s="258">
        <v>59630.16</v>
      </c>
      <c r="F291" s="253"/>
      <c r="G291" s="252">
        <f>G290-E291</f>
        <v>85260.4</v>
      </c>
      <c r="H291" s="254"/>
      <c r="J291" s="298"/>
    </row>
    <row r="292" spans="1:10" ht="18.75">
      <c r="A292" s="249"/>
      <c r="B292" s="250"/>
      <c r="C292" s="394" t="s">
        <v>1755</v>
      </c>
      <c r="D292" s="253">
        <v>1200</v>
      </c>
      <c r="E292" s="258"/>
      <c r="F292" s="253"/>
      <c r="G292" s="252">
        <f>G291+D292</f>
        <v>86460.4</v>
      </c>
      <c r="H292" s="254"/>
      <c r="J292" s="298"/>
    </row>
    <row r="293" spans="1:10" ht="18.75">
      <c r="A293" s="249" t="s">
        <v>1560</v>
      </c>
      <c r="B293" s="250" t="s">
        <v>1832</v>
      </c>
      <c r="C293" s="112" t="s">
        <v>1831</v>
      </c>
      <c r="D293" s="253"/>
      <c r="E293" s="258">
        <v>86414.09</v>
      </c>
      <c r="F293" s="253"/>
      <c r="G293" s="252">
        <f>G292+D293-E293</f>
        <v>46.30999999999767</v>
      </c>
      <c r="H293" s="254"/>
      <c r="J293" s="298">
        <v>150000</v>
      </c>
    </row>
    <row r="294" spans="1:10" ht="18.75">
      <c r="A294" s="249" t="s">
        <v>1891</v>
      </c>
      <c r="B294" s="250"/>
      <c r="C294" s="112" t="s">
        <v>1906</v>
      </c>
      <c r="D294" s="253">
        <v>44000</v>
      </c>
      <c r="E294" s="258">
        <v>75639.12</v>
      </c>
      <c r="F294" s="253"/>
      <c r="G294" s="252">
        <f>G293+D294-E294</f>
        <v>-31592.809999999998</v>
      </c>
      <c r="H294" s="254"/>
      <c r="J294" s="298">
        <v>40000</v>
      </c>
    </row>
    <row r="295" spans="1:10" ht="18.75">
      <c r="A295" s="249" t="s">
        <v>1942</v>
      </c>
      <c r="B295" s="250"/>
      <c r="C295" s="486" t="s">
        <v>1955</v>
      </c>
      <c r="D295" s="253">
        <v>250000</v>
      </c>
      <c r="E295" s="340"/>
      <c r="F295" s="253"/>
      <c r="G295" s="252">
        <f>G294+D295</f>
        <v>218407.19</v>
      </c>
      <c r="H295" s="254"/>
      <c r="J295" s="298">
        <v>50000</v>
      </c>
    </row>
    <row r="296" spans="1:10" ht="18.75">
      <c r="A296" s="249" t="s">
        <v>2308</v>
      </c>
      <c r="B296" s="250" t="s">
        <v>2279</v>
      </c>
      <c r="C296" s="112" t="s">
        <v>2278</v>
      </c>
      <c r="D296" s="253"/>
      <c r="E296" s="258">
        <v>67942.47</v>
      </c>
      <c r="F296" s="253"/>
      <c r="G296" s="252">
        <f>G295-E296</f>
        <v>150464.72</v>
      </c>
      <c r="H296" s="254"/>
      <c r="J296" s="298">
        <v>100000</v>
      </c>
    </row>
    <row r="297" spans="1:10" ht="18.75">
      <c r="A297" s="249" t="s">
        <v>2378</v>
      </c>
      <c r="B297" s="250"/>
      <c r="C297" s="486" t="s">
        <v>2386</v>
      </c>
      <c r="D297" s="253">
        <v>150000</v>
      </c>
      <c r="E297" s="258"/>
      <c r="F297" s="253"/>
      <c r="G297" s="252">
        <f>G296+D297</f>
        <v>300464.72</v>
      </c>
      <c r="H297" s="254"/>
      <c r="J297" s="298">
        <v>80000</v>
      </c>
    </row>
    <row r="298" spans="1:10" ht="18.75">
      <c r="A298" s="249" t="s">
        <v>2398</v>
      </c>
      <c r="B298" s="250" t="s">
        <v>2440</v>
      </c>
      <c r="C298" s="112" t="s">
        <v>2441</v>
      </c>
      <c r="D298" s="253"/>
      <c r="E298" s="258">
        <v>76711.77</v>
      </c>
      <c r="F298" s="253"/>
      <c r="G298" s="252">
        <f>G297-E298</f>
        <v>223752.94999999995</v>
      </c>
      <c r="H298" s="254"/>
      <c r="J298" s="298"/>
    </row>
    <row r="299" spans="1:10" ht="18.75">
      <c r="A299" s="249" t="s">
        <v>2699</v>
      </c>
      <c r="B299" s="250" t="s">
        <v>2702</v>
      </c>
      <c r="C299" s="112" t="s">
        <v>2703</v>
      </c>
      <c r="D299" s="253"/>
      <c r="E299" s="258">
        <v>72267.34</v>
      </c>
      <c r="F299" s="253"/>
      <c r="G299" s="252">
        <f>G298-E299</f>
        <v>151485.60999999996</v>
      </c>
      <c r="H299" s="254"/>
      <c r="J299" s="298"/>
    </row>
    <row r="300" spans="1:10" ht="18.75">
      <c r="A300" s="249" t="s">
        <v>3057</v>
      </c>
      <c r="B300" s="250" t="s">
        <v>3096</v>
      </c>
      <c r="C300" s="112" t="s">
        <v>3095</v>
      </c>
      <c r="D300" s="253"/>
      <c r="E300" s="258">
        <v>83203.17</v>
      </c>
      <c r="F300" s="253"/>
      <c r="G300" s="252">
        <f>G299-E300</f>
        <v>68282.43999999996</v>
      </c>
      <c r="H300" s="254"/>
      <c r="J300" s="298"/>
    </row>
    <row r="301" spans="1:10" ht="18.75">
      <c r="A301" s="249"/>
      <c r="B301" s="250"/>
      <c r="C301" s="112" t="s">
        <v>3657</v>
      </c>
      <c r="D301" s="340">
        <v>16992</v>
      </c>
      <c r="E301" s="258"/>
      <c r="F301" s="253"/>
      <c r="G301" s="252">
        <f>G300+D301</f>
        <v>85274.43999999996</v>
      </c>
      <c r="H301" s="254"/>
      <c r="J301" s="298"/>
    </row>
    <row r="302" spans="1:10" ht="18.75">
      <c r="A302" s="249"/>
      <c r="B302" s="250"/>
      <c r="C302" s="112" t="s">
        <v>3658</v>
      </c>
      <c r="D302" s="340">
        <v>10000.03</v>
      </c>
      <c r="E302" s="258"/>
      <c r="F302" s="253"/>
      <c r="G302" s="252">
        <f>G301+D302</f>
        <v>95274.46999999996</v>
      </c>
      <c r="H302" s="254"/>
      <c r="J302" s="293">
        <f>G302-E304</f>
        <v>-2906.4800000000396</v>
      </c>
    </row>
    <row r="303" spans="1:10" ht="18.75">
      <c r="A303" s="249"/>
      <c r="B303" s="250"/>
      <c r="C303" s="112" t="s">
        <v>3791</v>
      </c>
      <c r="D303" s="340">
        <v>2906.48</v>
      </c>
      <c r="E303" s="258"/>
      <c r="F303" s="253"/>
      <c r="G303" s="252">
        <f>G302+D303</f>
        <v>98180.94999999995</v>
      </c>
      <c r="H303" s="254"/>
      <c r="J303" s="298"/>
    </row>
    <row r="304" spans="1:10" ht="18.75">
      <c r="A304" s="249" t="s">
        <v>3764</v>
      </c>
      <c r="B304" s="250" t="s">
        <v>3792</v>
      </c>
      <c r="C304" s="112" t="s">
        <v>3789</v>
      </c>
      <c r="D304" s="340"/>
      <c r="E304" s="258">
        <v>98180.95</v>
      </c>
      <c r="F304" s="253"/>
      <c r="G304" s="252">
        <v>0</v>
      </c>
      <c r="H304" s="254"/>
      <c r="J304" s="298"/>
    </row>
    <row r="305" spans="1:10" ht="18.75">
      <c r="A305" s="249"/>
      <c r="B305" s="250"/>
      <c r="C305" s="486"/>
      <c r="D305" s="253"/>
      <c r="E305" s="258"/>
      <c r="F305" s="253"/>
      <c r="G305" s="252"/>
      <c r="H305" s="254"/>
      <c r="J305" s="298">
        <v>20000</v>
      </c>
    </row>
    <row r="306" spans="1:10" ht="18.75">
      <c r="A306" s="249"/>
      <c r="B306" s="250"/>
      <c r="C306" s="112" t="s">
        <v>858</v>
      </c>
      <c r="D306" s="253">
        <v>23000</v>
      </c>
      <c r="E306" s="253"/>
      <c r="F306" s="253"/>
      <c r="G306" s="252">
        <f>D306</f>
        <v>23000</v>
      </c>
      <c r="H306" s="254"/>
      <c r="J306" s="503">
        <v>30000</v>
      </c>
    </row>
    <row r="307" spans="1:10" ht="18.75">
      <c r="A307" s="249" t="s">
        <v>831</v>
      </c>
      <c r="B307" s="250" t="s">
        <v>856</v>
      </c>
      <c r="C307" s="112" t="s">
        <v>851</v>
      </c>
      <c r="D307" s="253"/>
      <c r="E307" s="258">
        <v>3521</v>
      </c>
      <c r="F307" s="253"/>
      <c r="G307" s="252">
        <f>G306-E307</f>
        <v>19479</v>
      </c>
      <c r="H307" s="254"/>
      <c r="J307" s="238">
        <v>180000</v>
      </c>
    </row>
    <row r="308" spans="1:10" ht="18.75">
      <c r="A308" s="249" t="s">
        <v>952</v>
      </c>
      <c r="B308" s="250" t="s">
        <v>953</v>
      </c>
      <c r="C308" s="112" t="s">
        <v>921</v>
      </c>
      <c r="D308" s="253"/>
      <c r="E308" s="258">
        <v>3442</v>
      </c>
      <c r="F308" s="253"/>
      <c r="G308" s="252">
        <f>G307-E308</f>
        <v>16037</v>
      </c>
      <c r="H308" s="254"/>
      <c r="J308" s="503">
        <f>SUM(J292:J307)</f>
        <v>647093.52</v>
      </c>
    </row>
    <row r="309" spans="1:8" ht="18.75">
      <c r="A309" s="249" t="s">
        <v>1089</v>
      </c>
      <c r="B309" s="250" t="s">
        <v>1090</v>
      </c>
      <c r="C309" s="112" t="s">
        <v>1088</v>
      </c>
      <c r="D309" s="253"/>
      <c r="E309" s="258">
        <v>3615</v>
      </c>
      <c r="F309" s="253"/>
      <c r="G309" s="252">
        <f>G308-E309</f>
        <v>12422</v>
      </c>
      <c r="H309" s="254"/>
    </row>
    <row r="310" spans="1:8" ht="18.75">
      <c r="A310" s="249" t="s">
        <v>1217</v>
      </c>
      <c r="B310" s="250" t="s">
        <v>1235</v>
      </c>
      <c r="C310" s="112" t="s">
        <v>1161</v>
      </c>
      <c r="D310" s="253"/>
      <c r="E310" s="258">
        <v>22997</v>
      </c>
      <c r="F310" s="253"/>
      <c r="G310" s="252">
        <f>G309-E310</f>
        <v>-10575</v>
      </c>
      <c r="H310" s="254"/>
    </row>
    <row r="311" spans="1:8" ht="18.75">
      <c r="A311" s="249"/>
      <c r="B311" s="250"/>
      <c r="C311" s="112" t="s">
        <v>1409</v>
      </c>
      <c r="D311" s="340">
        <v>16000</v>
      </c>
      <c r="E311" s="253"/>
      <c r="F311" s="253"/>
      <c r="G311" s="252">
        <f>G310+D311</f>
        <v>5425</v>
      </c>
      <c r="H311" s="254"/>
    </row>
    <row r="312" spans="1:8" ht="18.75">
      <c r="A312" s="249"/>
      <c r="B312" s="250"/>
      <c r="C312" s="112" t="s">
        <v>1437</v>
      </c>
      <c r="D312" s="253">
        <v>20000</v>
      </c>
      <c r="E312" s="253"/>
      <c r="F312" s="253"/>
      <c r="G312" s="252">
        <f>G311+D312</f>
        <v>25425</v>
      </c>
      <c r="H312" s="254"/>
    </row>
    <row r="313" spans="1:8" ht="18.75">
      <c r="A313" s="249" t="s">
        <v>1477</v>
      </c>
      <c r="B313" s="250" t="s">
        <v>1479</v>
      </c>
      <c r="C313" s="112" t="s">
        <v>1399</v>
      </c>
      <c r="D313" s="253"/>
      <c r="E313" s="258">
        <v>8081</v>
      </c>
      <c r="F313" s="253"/>
      <c r="G313" s="252">
        <f>G312-E313</f>
        <v>17344</v>
      </c>
      <c r="H313" s="254"/>
    </row>
    <row r="314" spans="1:10" ht="18.75">
      <c r="A314" s="249" t="s">
        <v>1557</v>
      </c>
      <c r="B314" s="250" t="s">
        <v>1753</v>
      </c>
      <c r="C314" s="112" t="s">
        <v>1529</v>
      </c>
      <c r="D314" s="253"/>
      <c r="E314" s="258">
        <v>4896</v>
      </c>
      <c r="F314" s="253"/>
      <c r="G314" s="252">
        <f>G313-E314</f>
        <v>12448</v>
      </c>
      <c r="H314" s="254"/>
      <c r="J314" s="293">
        <v>23000</v>
      </c>
    </row>
    <row r="315" spans="1:10" ht="18.75">
      <c r="A315" s="249" t="s">
        <v>1891</v>
      </c>
      <c r="B315" s="250" t="s">
        <v>1911</v>
      </c>
      <c r="C315" s="112" t="s">
        <v>1811</v>
      </c>
      <c r="D315" s="253"/>
      <c r="E315" s="258">
        <v>2005</v>
      </c>
      <c r="F315" s="253"/>
      <c r="G315" s="252">
        <f>G314-E315</f>
        <v>10443</v>
      </c>
      <c r="H315" s="254"/>
      <c r="J315" s="293">
        <v>11224</v>
      </c>
    </row>
    <row r="316" spans="1:10" ht="18.75">
      <c r="A316" s="249" t="s">
        <v>1942</v>
      </c>
      <c r="B316" s="250"/>
      <c r="C316" s="486" t="s">
        <v>1955</v>
      </c>
      <c r="D316" s="253">
        <v>15000</v>
      </c>
      <c r="E316" s="253"/>
      <c r="F316" s="253"/>
      <c r="G316" s="252">
        <f>G315+D316</f>
        <v>25443</v>
      </c>
      <c r="H316" s="254"/>
      <c r="J316" s="293">
        <v>10000</v>
      </c>
    </row>
    <row r="317" spans="1:10" ht="18.75">
      <c r="A317" s="249" t="s">
        <v>2186</v>
      </c>
      <c r="B317" s="250" t="s">
        <v>2193</v>
      </c>
      <c r="C317" s="112" t="s">
        <v>1975</v>
      </c>
      <c r="D317" s="253"/>
      <c r="E317" s="253">
        <v>2806</v>
      </c>
      <c r="F317" s="253"/>
      <c r="G317" s="252">
        <f>G316-E317</f>
        <v>22637</v>
      </c>
      <c r="H317" s="254"/>
      <c r="J317" s="293">
        <f>SUM(J314:J316)</f>
        <v>44224</v>
      </c>
    </row>
    <row r="318" spans="1:8" ht="18.75">
      <c r="A318" s="249" t="s">
        <v>2389</v>
      </c>
      <c r="B318" s="250"/>
      <c r="C318" s="486" t="s">
        <v>2388</v>
      </c>
      <c r="D318" s="253">
        <v>10000</v>
      </c>
      <c r="E318" s="253"/>
      <c r="F318" s="253"/>
      <c r="G318" s="252">
        <f>G317+D318</f>
        <v>32637</v>
      </c>
      <c r="H318" s="254"/>
    </row>
    <row r="319" spans="1:8" ht="18.75">
      <c r="A319" s="249" t="s">
        <v>2378</v>
      </c>
      <c r="B319" s="250"/>
      <c r="C319" s="486" t="s">
        <v>2386</v>
      </c>
      <c r="D319" s="253">
        <v>10000</v>
      </c>
      <c r="E319" s="253"/>
      <c r="F319" s="253"/>
      <c r="G319" s="252">
        <f>G318+D319</f>
        <v>42637</v>
      </c>
      <c r="H319" s="254"/>
    </row>
    <row r="320" spans="1:8" ht="18.75">
      <c r="A320" s="249" t="s">
        <v>2434</v>
      </c>
      <c r="B320" s="250" t="s">
        <v>2437</v>
      </c>
      <c r="C320" s="112" t="s">
        <v>2400</v>
      </c>
      <c r="D320" s="253"/>
      <c r="E320" s="253">
        <v>6848</v>
      </c>
      <c r="F320" s="253"/>
      <c r="G320" s="252">
        <f>G319-E320</f>
        <v>35789</v>
      </c>
      <c r="H320" s="254"/>
    </row>
    <row r="321" spans="1:8" ht="18.75">
      <c r="A321" s="249" t="s">
        <v>2699</v>
      </c>
      <c r="B321" s="250" t="s">
        <v>2704</v>
      </c>
      <c r="C321" s="112" t="s">
        <v>2498</v>
      </c>
      <c r="D321" s="253"/>
      <c r="E321" s="253">
        <v>5924</v>
      </c>
      <c r="F321" s="253"/>
      <c r="G321" s="252">
        <f>G320-E321</f>
        <v>29865</v>
      </c>
      <c r="H321" s="254"/>
    </row>
    <row r="322" spans="1:8" ht="18.75">
      <c r="A322" s="249"/>
      <c r="B322" s="250" t="s">
        <v>3587</v>
      </c>
      <c r="C322" s="112" t="s">
        <v>2944</v>
      </c>
      <c r="D322" s="253"/>
      <c r="E322" s="253">
        <v>2873</v>
      </c>
      <c r="F322" s="253"/>
      <c r="G322" s="252">
        <f>G321-E322-F322</f>
        <v>26992</v>
      </c>
      <c r="H322" s="254"/>
    </row>
    <row r="323" spans="1:8" ht="18.75">
      <c r="A323" s="249" t="s">
        <v>3736</v>
      </c>
      <c r="B323" s="250" t="s">
        <v>3772</v>
      </c>
      <c r="C323" s="112" t="s">
        <v>3773</v>
      </c>
      <c r="D323" s="253"/>
      <c r="E323" s="253">
        <v>3100</v>
      </c>
      <c r="F323" s="253"/>
      <c r="G323" s="252">
        <f>G322-E323-F323</f>
        <v>23892</v>
      </c>
      <c r="H323" s="254"/>
    </row>
    <row r="324" spans="1:8" ht="18.75">
      <c r="A324" s="249"/>
      <c r="B324" s="250"/>
      <c r="C324" s="112" t="s">
        <v>1954</v>
      </c>
      <c r="D324" s="253">
        <v>-16992</v>
      </c>
      <c r="E324" s="253"/>
      <c r="F324" s="253"/>
      <c r="G324" s="252">
        <f>G323+D324</f>
        <v>6900</v>
      </c>
      <c r="H324" s="254"/>
    </row>
    <row r="325" spans="1:8" ht="18.75">
      <c r="A325" s="249"/>
      <c r="B325" s="250"/>
      <c r="C325" s="112" t="s">
        <v>3742</v>
      </c>
      <c r="D325" s="253">
        <v>-6900</v>
      </c>
      <c r="E325" s="253"/>
      <c r="F325" s="253"/>
      <c r="G325" s="252">
        <f>G324+D325</f>
        <v>0</v>
      </c>
      <c r="H325" s="254"/>
    </row>
    <row r="326" spans="1:8" ht="18.75">
      <c r="A326" s="249"/>
      <c r="B326" s="250"/>
      <c r="C326" s="486"/>
      <c r="D326" s="253"/>
      <c r="E326" s="253"/>
      <c r="F326" s="253"/>
      <c r="G326" s="252"/>
      <c r="H326" s="254"/>
    </row>
    <row r="327" spans="1:8" ht="18.75">
      <c r="A327" s="249"/>
      <c r="B327" s="250"/>
      <c r="C327" s="112" t="s">
        <v>859</v>
      </c>
      <c r="D327" s="253">
        <v>26000</v>
      </c>
      <c r="E327" s="253"/>
      <c r="F327" s="253"/>
      <c r="G327" s="252">
        <f>D327</f>
        <v>26000</v>
      </c>
      <c r="H327" s="254"/>
    </row>
    <row r="328" spans="1:8" ht="18.75">
      <c r="A328" s="249" t="s">
        <v>837</v>
      </c>
      <c r="B328" s="257" t="s">
        <v>844</v>
      </c>
      <c r="C328" s="112" t="s">
        <v>845</v>
      </c>
      <c r="D328" s="253"/>
      <c r="E328" s="258">
        <v>1363.13</v>
      </c>
      <c r="F328" s="253"/>
      <c r="G328" s="252">
        <f>G327-E328</f>
        <v>24636.87</v>
      </c>
      <c r="H328" s="256"/>
    </row>
    <row r="329" spans="1:8" ht="18.75">
      <c r="A329" s="249"/>
      <c r="B329" s="257" t="s">
        <v>855</v>
      </c>
      <c r="C329" s="112" t="s">
        <v>846</v>
      </c>
      <c r="D329" s="253"/>
      <c r="E329" s="258">
        <v>3734.3</v>
      </c>
      <c r="F329" s="253"/>
      <c r="G329" s="252">
        <f aca="true" t="shared" si="7" ref="G329:G343">G328-E329</f>
        <v>20902.57</v>
      </c>
      <c r="H329" s="256"/>
    </row>
    <row r="330" spans="1:14" ht="18.75">
      <c r="A330" s="249"/>
      <c r="B330" s="257" t="s">
        <v>848</v>
      </c>
      <c r="C330" s="112" t="s">
        <v>847</v>
      </c>
      <c r="D330" s="253"/>
      <c r="E330" s="258">
        <v>1924.93</v>
      </c>
      <c r="F330" s="253"/>
      <c r="G330" s="252">
        <f t="shared" si="7"/>
        <v>18977.64</v>
      </c>
      <c r="H330" s="256"/>
      <c r="N330" s="238">
        <v>32000</v>
      </c>
    </row>
    <row r="331" spans="1:14" ht="18.75">
      <c r="A331" s="249" t="s">
        <v>876</v>
      </c>
      <c r="B331" s="257" t="s">
        <v>902</v>
      </c>
      <c r="C331" s="112" t="s">
        <v>903</v>
      </c>
      <c r="D331" s="253"/>
      <c r="E331" s="258">
        <v>1096.81</v>
      </c>
      <c r="F331" s="253"/>
      <c r="G331" s="252">
        <f t="shared" si="7"/>
        <v>17880.829999999998</v>
      </c>
      <c r="H331" s="256"/>
      <c r="N331" s="238">
        <v>7473.5</v>
      </c>
    </row>
    <row r="332" spans="1:14" ht="18.75">
      <c r="A332" s="249" t="s">
        <v>876</v>
      </c>
      <c r="B332" s="257" t="s">
        <v>889</v>
      </c>
      <c r="C332" s="112" t="s">
        <v>890</v>
      </c>
      <c r="D332" s="253"/>
      <c r="E332" s="258">
        <v>3734.3</v>
      </c>
      <c r="F332" s="253"/>
      <c r="G332" s="252">
        <f t="shared" si="7"/>
        <v>14146.529999999999</v>
      </c>
      <c r="H332" s="256"/>
      <c r="N332" s="238">
        <f>SUM(N330:N331)</f>
        <v>39473.5</v>
      </c>
    </row>
    <row r="333" spans="1:8" ht="18.75">
      <c r="A333" s="249" t="s">
        <v>873</v>
      </c>
      <c r="B333" s="257" t="s">
        <v>908</v>
      </c>
      <c r="C333" s="112" t="s">
        <v>909</v>
      </c>
      <c r="D333" s="253"/>
      <c r="E333" s="258">
        <v>1935.63</v>
      </c>
      <c r="F333" s="253"/>
      <c r="G333" s="252">
        <f t="shared" si="7"/>
        <v>12210.899999999998</v>
      </c>
      <c r="H333" s="256"/>
    </row>
    <row r="334" spans="1:8" ht="18.75">
      <c r="A334" s="255" t="s">
        <v>976</v>
      </c>
      <c r="B334" s="257" t="s">
        <v>1951</v>
      </c>
      <c r="C334" s="112" t="s">
        <v>1952</v>
      </c>
      <c r="D334" s="253"/>
      <c r="E334" s="258">
        <v>3734.3</v>
      </c>
      <c r="F334" s="253"/>
      <c r="G334" s="252">
        <f t="shared" si="7"/>
        <v>8476.599999999999</v>
      </c>
      <c r="H334" s="256"/>
    </row>
    <row r="335" spans="1:8" ht="18.75">
      <c r="A335" s="255" t="s">
        <v>981</v>
      </c>
      <c r="B335" s="257" t="s">
        <v>1950</v>
      </c>
      <c r="C335" s="112" t="s">
        <v>983</v>
      </c>
      <c r="D335" s="253"/>
      <c r="E335" s="258">
        <v>1433.27</v>
      </c>
      <c r="F335" s="253"/>
      <c r="G335" s="252">
        <f t="shared" si="7"/>
        <v>7043.329999999998</v>
      </c>
      <c r="H335" s="256"/>
    </row>
    <row r="336" spans="1:8" ht="18.75">
      <c r="A336" s="255" t="s">
        <v>1060</v>
      </c>
      <c r="B336" s="257" t="s">
        <v>1061</v>
      </c>
      <c r="C336" s="112" t="s">
        <v>1171</v>
      </c>
      <c r="D336" s="253"/>
      <c r="E336" s="258">
        <v>1924.93</v>
      </c>
      <c r="F336" s="253"/>
      <c r="G336" s="252">
        <f t="shared" si="7"/>
        <v>5118.399999999998</v>
      </c>
      <c r="H336" s="256"/>
    </row>
    <row r="337" spans="1:8" ht="18.75">
      <c r="A337" s="255" t="s">
        <v>1105</v>
      </c>
      <c r="B337" s="257" t="s">
        <v>1106</v>
      </c>
      <c r="C337" s="112" t="s">
        <v>1107</v>
      </c>
      <c r="D337" s="253"/>
      <c r="E337" s="258">
        <v>3734.3</v>
      </c>
      <c r="F337" s="253"/>
      <c r="G337" s="252">
        <f t="shared" si="7"/>
        <v>1384.0999999999976</v>
      </c>
      <c r="H337" s="256"/>
    </row>
    <row r="338" spans="1:8" ht="18.75">
      <c r="A338" s="255"/>
      <c r="B338" s="257" t="s">
        <v>1170</v>
      </c>
      <c r="C338" s="112" t="s">
        <v>1958</v>
      </c>
      <c r="D338" s="253"/>
      <c r="E338" s="258">
        <v>1133.41</v>
      </c>
      <c r="F338" s="253"/>
      <c r="G338" s="252">
        <f t="shared" si="7"/>
        <v>250.68999999999755</v>
      </c>
      <c r="H338" s="256"/>
    </row>
    <row r="339" spans="1:8" ht="18.75">
      <c r="A339" s="255"/>
      <c r="B339" s="257" t="s">
        <v>1173</v>
      </c>
      <c r="C339" s="112" t="s">
        <v>1062</v>
      </c>
      <c r="D339" s="253"/>
      <c r="E339" s="258">
        <v>1970.94</v>
      </c>
      <c r="F339" s="253"/>
      <c r="G339" s="252">
        <f t="shared" si="7"/>
        <v>-1720.2500000000025</v>
      </c>
      <c r="H339" s="256"/>
    </row>
    <row r="340" spans="1:8" ht="18.75">
      <c r="A340" s="255"/>
      <c r="B340" s="257"/>
      <c r="C340" s="112" t="s">
        <v>1956</v>
      </c>
      <c r="D340" s="253">
        <v>10000</v>
      </c>
      <c r="E340" s="340"/>
      <c r="F340" s="253"/>
      <c r="G340" s="252">
        <f>G339+D340</f>
        <v>8279.749999999998</v>
      </c>
      <c r="H340" s="256"/>
    </row>
    <row r="341" spans="1:8" ht="18.75">
      <c r="A341" s="255" t="s">
        <v>1260</v>
      </c>
      <c r="B341" s="257"/>
      <c r="C341" s="112" t="s">
        <v>1353</v>
      </c>
      <c r="D341" s="253"/>
      <c r="E341" s="258">
        <v>3734.3</v>
      </c>
      <c r="F341" s="253"/>
      <c r="G341" s="252">
        <f>G340-E341</f>
        <v>4545.449999999998</v>
      </c>
      <c r="H341" s="256"/>
    </row>
    <row r="342" spans="1:8" ht="18.75">
      <c r="A342" s="255" t="s">
        <v>1369</v>
      </c>
      <c r="B342" s="257" t="s">
        <v>1373</v>
      </c>
      <c r="C342" s="112" t="s">
        <v>1374</v>
      </c>
      <c r="D342" s="253"/>
      <c r="E342" s="258">
        <v>1498.33</v>
      </c>
      <c r="F342" s="253"/>
      <c r="G342" s="252">
        <f t="shared" si="7"/>
        <v>3047.119999999998</v>
      </c>
      <c r="H342" s="256"/>
    </row>
    <row r="343" spans="1:8" ht="18.75">
      <c r="A343" s="255"/>
      <c r="B343" s="257" t="s">
        <v>1372</v>
      </c>
      <c r="C343" s="112" t="s">
        <v>1375</v>
      </c>
      <c r="D343" s="253"/>
      <c r="E343" s="258">
        <v>2000</v>
      </c>
      <c r="F343" s="253"/>
      <c r="G343" s="252">
        <f t="shared" si="7"/>
        <v>1047.119999999998</v>
      </c>
      <c r="H343" s="256"/>
    </row>
    <row r="344" spans="1:8" ht="18.75">
      <c r="A344" s="249" t="s">
        <v>1429</v>
      </c>
      <c r="B344" s="250"/>
      <c r="C344" s="486" t="s">
        <v>1957</v>
      </c>
      <c r="D344" s="253">
        <v>30000</v>
      </c>
      <c r="E344" s="340"/>
      <c r="F344" s="253"/>
      <c r="G344" s="252">
        <f>G343+D344</f>
        <v>31047.12</v>
      </c>
      <c r="H344" s="256"/>
    </row>
    <row r="345" spans="1:8" ht="18.75">
      <c r="A345" s="255" t="s">
        <v>1497</v>
      </c>
      <c r="B345" s="257" t="s">
        <v>1503</v>
      </c>
      <c r="C345" s="235" t="s">
        <v>1504</v>
      </c>
      <c r="D345" s="253"/>
      <c r="E345" s="258">
        <v>1284</v>
      </c>
      <c r="F345" s="253"/>
      <c r="G345" s="252">
        <f>G344-E345</f>
        <v>29763.12</v>
      </c>
      <c r="H345" s="256"/>
    </row>
    <row r="346" spans="1:8" ht="18.75">
      <c r="A346" s="255" t="s">
        <v>1522</v>
      </c>
      <c r="B346" s="257" t="s">
        <v>1523</v>
      </c>
      <c r="C346" s="235" t="s">
        <v>2358</v>
      </c>
      <c r="D346" s="253"/>
      <c r="E346" s="258">
        <v>174.78</v>
      </c>
      <c r="F346" s="253"/>
      <c r="G346" s="252">
        <f>G345-E346</f>
        <v>29588.34</v>
      </c>
      <c r="H346" s="256"/>
    </row>
    <row r="347" spans="1:8" ht="18.75">
      <c r="A347" s="255" t="s">
        <v>1726</v>
      </c>
      <c r="B347" s="257" t="s">
        <v>1733</v>
      </c>
      <c r="C347" s="235" t="s">
        <v>1732</v>
      </c>
      <c r="D347" s="253"/>
      <c r="E347" s="258">
        <v>1640.31</v>
      </c>
      <c r="F347" s="253"/>
      <c r="G347" s="252">
        <f>G346-E347</f>
        <v>27948.03</v>
      </c>
      <c r="H347" s="256"/>
    </row>
    <row r="348" spans="1:8" ht="18.75">
      <c r="A348" s="255"/>
      <c r="B348" s="257" t="s">
        <v>1734</v>
      </c>
      <c r="C348" s="235" t="s">
        <v>1959</v>
      </c>
      <c r="D348" s="253"/>
      <c r="E348" s="258">
        <v>1340.76</v>
      </c>
      <c r="F348" s="253"/>
      <c r="G348" s="252">
        <f>G347-E348</f>
        <v>26607.27</v>
      </c>
      <c r="H348" s="256"/>
    </row>
    <row r="349" spans="1:8" ht="18.75">
      <c r="A349" s="249"/>
      <c r="B349" s="250"/>
      <c r="C349" s="394" t="s">
        <v>1754</v>
      </c>
      <c r="D349" s="251">
        <v>-1200</v>
      </c>
      <c r="E349" s="251"/>
      <c r="F349" s="251"/>
      <c r="G349" s="252">
        <f>G348+D349</f>
        <v>25407.27</v>
      </c>
      <c r="H349" s="254"/>
    </row>
    <row r="350" spans="1:8" ht="18.75">
      <c r="A350" s="249" t="s">
        <v>1960</v>
      </c>
      <c r="B350" s="250" t="s">
        <v>1804</v>
      </c>
      <c r="C350" s="112" t="s">
        <v>1961</v>
      </c>
      <c r="D350" s="251"/>
      <c r="E350" s="251">
        <v>1284</v>
      </c>
      <c r="F350" s="251"/>
      <c r="G350" s="252">
        <f>G349-E350</f>
        <v>24123.27</v>
      </c>
      <c r="H350" s="254"/>
    </row>
    <row r="351" spans="1:10" ht="18.75">
      <c r="A351" s="249" t="s">
        <v>1868</v>
      </c>
      <c r="B351" s="250" t="s">
        <v>1867</v>
      </c>
      <c r="C351" s="112" t="s">
        <v>1866</v>
      </c>
      <c r="D351" s="251"/>
      <c r="E351" s="252">
        <v>1603.93</v>
      </c>
      <c r="F351" s="251"/>
      <c r="G351" s="252">
        <f>G350-E351</f>
        <v>22519.34</v>
      </c>
      <c r="H351" s="254"/>
      <c r="J351" s="293"/>
    </row>
    <row r="352" spans="1:10" ht="18.75">
      <c r="A352" s="249"/>
      <c r="B352" s="250" t="s">
        <v>1870</v>
      </c>
      <c r="C352" s="112" t="s">
        <v>1869</v>
      </c>
      <c r="D352" s="251"/>
      <c r="E352" s="252">
        <v>2696.78</v>
      </c>
      <c r="F352" s="251"/>
      <c r="G352" s="252">
        <f>G351-E352</f>
        <v>19822.56</v>
      </c>
      <c r="H352" s="254"/>
      <c r="J352" s="293"/>
    </row>
    <row r="353" spans="1:10" ht="18.75">
      <c r="A353" s="249" t="s">
        <v>1942</v>
      </c>
      <c r="B353" s="250" t="s">
        <v>1967</v>
      </c>
      <c r="C353" s="112" t="s">
        <v>1953</v>
      </c>
      <c r="D353" s="251"/>
      <c r="E353" s="252">
        <v>1284</v>
      </c>
      <c r="F353" s="251"/>
      <c r="G353" s="252">
        <f>G352-E353</f>
        <v>18538.56</v>
      </c>
      <c r="H353" s="254"/>
      <c r="J353" s="293"/>
    </row>
    <row r="354" spans="1:10" ht="18.75">
      <c r="A354" s="481" t="s">
        <v>1942</v>
      </c>
      <c r="B354" s="488"/>
      <c r="C354" s="486" t="s">
        <v>1955</v>
      </c>
      <c r="D354" s="251">
        <v>15000</v>
      </c>
      <c r="E354" s="459"/>
      <c r="F354" s="251"/>
      <c r="G354" s="252">
        <f>G353+D354</f>
        <v>33538.56</v>
      </c>
      <c r="H354" s="254"/>
      <c r="J354" s="293"/>
    </row>
    <row r="355" spans="1:10" ht="18.75">
      <c r="A355" s="481" t="s">
        <v>2186</v>
      </c>
      <c r="B355" s="488" t="s">
        <v>2191</v>
      </c>
      <c r="C355" s="112" t="s">
        <v>2192</v>
      </c>
      <c r="D355" s="251"/>
      <c r="E355" s="252">
        <v>1607.14</v>
      </c>
      <c r="F355" s="251"/>
      <c r="G355" s="252">
        <f>G354-E355</f>
        <v>31931.42</v>
      </c>
      <c r="H355" s="254"/>
      <c r="J355" s="293"/>
    </row>
    <row r="356" spans="1:10" ht="18.75">
      <c r="A356" s="481" t="s">
        <v>2202</v>
      </c>
      <c r="B356" s="488" t="s">
        <v>2207</v>
      </c>
      <c r="C356" s="112" t="s">
        <v>2208</v>
      </c>
      <c r="D356" s="251"/>
      <c r="E356" s="252">
        <v>1284</v>
      </c>
      <c r="F356" s="251"/>
      <c r="G356" s="252">
        <f>G355-E356</f>
        <v>30647.42</v>
      </c>
      <c r="H356" s="254"/>
      <c r="J356" s="293"/>
    </row>
    <row r="357" spans="1:10" ht="18.75">
      <c r="A357" s="481" t="s">
        <v>2250</v>
      </c>
      <c r="B357" s="488" t="s">
        <v>2259</v>
      </c>
      <c r="C357" s="112" t="s">
        <v>2192</v>
      </c>
      <c r="D357" s="251"/>
      <c r="E357" s="252">
        <v>1621.05</v>
      </c>
      <c r="F357" s="251"/>
      <c r="G357" s="252">
        <f>G356-E357</f>
        <v>29026.37</v>
      </c>
      <c r="H357" s="254"/>
      <c r="J357" s="293"/>
    </row>
    <row r="358" spans="1:10" ht="18.75">
      <c r="A358" s="249" t="s">
        <v>2378</v>
      </c>
      <c r="B358" s="250"/>
      <c r="C358" s="486" t="s">
        <v>2386</v>
      </c>
      <c r="D358" s="251">
        <v>10000</v>
      </c>
      <c r="E358" s="252"/>
      <c r="F358" s="251"/>
      <c r="G358" s="252">
        <f>G357+D358</f>
        <v>39026.369999999995</v>
      </c>
      <c r="H358" s="254"/>
      <c r="J358" s="293"/>
    </row>
    <row r="359" spans="1:10" ht="18.75">
      <c r="A359" s="249" t="s">
        <v>2488</v>
      </c>
      <c r="B359" s="250" t="s">
        <v>2587</v>
      </c>
      <c r="C359" s="254" t="s">
        <v>2586</v>
      </c>
      <c r="D359" s="251"/>
      <c r="E359" s="252">
        <v>1284</v>
      </c>
      <c r="F359" s="251"/>
      <c r="G359" s="252">
        <f>G358-E359</f>
        <v>37742.369999999995</v>
      </c>
      <c r="H359" s="254"/>
      <c r="J359" s="293"/>
    </row>
    <row r="360" spans="1:10" ht="18.75">
      <c r="A360" s="249" t="s">
        <v>2666</v>
      </c>
      <c r="B360" s="250" t="s">
        <v>2672</v>
      </c>
      <c r="C360" s="112" t="s">
        <v>2673</v>
      </c>
      <c r="D360" s="251"/>
      <c r="E360" s="252">
        <v>1624.26</v>
      </c>
      <c r="F360" s="251"/>
      <c r="G360" s="252">
        <f>G359-E360</f>
        <v>36118.10999999999</v>
      </c>
      <c r="H360" s="254"/>
      <c r="J360" s="293"/>
    </row>
    <row r="361" spans="1:10" ht="18.75">
      <c r="A361" s="249" t="s">
        <v>2928</v>
      </c>
      <c r="B361" s="250" t="s">
        <v>2936</v>
      </c>
      <c r="C361" s="254" t="s">
        <v>3375</v>
      </c>
      <c r="D361" s="251"/>
      <c r="E361" s="252">
        <v>1284</v>
      </c>
      <c r="F361" s="251"/>
      <c r="G361" s="252">
        <f>G360-E361-F361</f>
        <v>34834.10999999999</v>
      </c>
      <c r="H361" s="254"/>
      <c r="J361" s="293"/>
    </row>
    <row r="362" spans="1:10" ht="18.75">
      <c r="A362" s="249" t="s">
        <v>2975</v>
      </c>
      <c r="B362" s="250" t="s">
        <v>2985</v>
      </c>
      <c r="C362" s="112" t="s">
        <v>2986</v>
      </c>
      <c r="D362" s="251"/>
      <c r="E362" s="252">
        <v>1603.93</v>
      </c>
      <c r="F362" s="251"/>
      <c r="G362" s="252">
        <f>G361-E362-F362</f>
        <v>33230.17999999999</v>
      </c>
      <c r="H362" s="254"/>
      <c r="J362" s="293"/>
    </row>
    <row r="363" spans="1:10" ht="18.75">
      <c r="A363" s="249" t="s">
        <v>2884</v>
      </c>
      <c r="B363" s="250" t="s">
        <v>3000</v>
      </c>
      <c r="C363" s="112" t="s">
        <v>2999</v>
      </c>
      <c r="D363" s="251"/>
      <c r="E363" s="252">
        <v>732.9</v>
      </c>
      <c r="F363" s="251"/>
      <c r="G363" s="252">
        <f>G362-E363-F363</f>
        <v>32497.27999999999</v>
      </c>
      <c r="H363" s="254"/>
      <c r="J363" s="293"/>
    </row>
    <row r="364" spans="1:10" ht="18.75">
      <c r="A364" s="249"/>
      <c r="B364" s="250" t="s">
        <v>3001</v>
      </c>
      <c r="C364" s="112" t="s">
        <v>3002</v>
      </c>
      <c r="D364" s="251"/>
      <c r="E364" s="252">
        <v>711.55</v>
      </c>
      <c r="F364" s="251"/>
      <c r="G364" s="252">
        <f>G363-E364-F364</f>
        <v>31785.729999999992</v>
      </c>
      <c r="H364" s="254"/>
      <c r="J364" s="293"/>
    </row>
    <row r="365" spans="1:10" ht="18.75">
      <c r="A365" s="249" t="s">
        <v>3339</v>
      </c>
      <c r="B365" s="250" t="s">
        <v>3377</v>
      </c>
      <c r="C365" s="254" t="s">
        <v>3376</v>
      </c>
      <c r="D365" s="251"/>
      <c r="E365" s="252">
        <v>1284</v>
      </c>
      <c r="F365" s="251"/>
      <c r="G365" s="252">
        <f>G364-E365-F365</f>
        <v>30501.729999999992</v>
      </c>
      <c r="H365" s="254"/>
      <c r="J365" s="293"/>
    </row>
    <row r="366" spans="1:10" ht="18.75">
      <c r="A366" s="249"/>
      <c r="B366" s="250"/>
      <c r="C366" s="112" t="s">
        <v>3656</v>
      </c>
      <c r="D366" s="251">
        <v>-25000</v>
      </c>
      <c r="E366" s="252"/>
      <c r="F366" s="459"/>
      <c r="G366" s="252">
        <f>G365+D366</f>
        <v>5501.729999999992</v>
      </c>
      <c r="H366" s="254"/>
      <c r="J366" s="293"/>
    </row>
    <row r="367" spans="1:10" ht="18.75">
      <c r="A367" s="249"/>
      <c r="B367" s="250"/>
      <c r="C367" s="254" t="s">
        <v>3660</v>
      </c>
      <c r="D367" s="251"/>
      <c r="E367" s="252">
        <v>1284</v>
      </c>
      <c r="F367" s="251"/>
      <c r="G367" s="252">
        <f>G366-E367-F367</f>
        <v>4217.729999999992</v>
      </c>
      <c r="H367" s="254"/>
      <c r="J367" s="293"/>
    </row>
    <row r="368" spans="1:10" ht="18.75">
      <c r="A368" s="249" t="s">
        <v>3736</v>
      </c>
      <c r="B368" s="250"/>
      <c r="C368" s="112" t="s">
        <v>3774</v>
      </c>
      <c r="D368" s="251"/>
      <c r="E368" s="252">
        <v>1070.38</v>
      </c>
      <c r="F368" s="251"/>
      <c r="G368" s="252">
        <f>G367-E368-F368</f>
        <v>3147.349999999992</v>
      </c>
      <c r="H368" s="254"/>
      <c r="J368" s="293"/>
    </row>
    <row r="369" spans="1:10" ht="18.75">
      <c r="A369" s="249"/>
      <c r="B369" s="250"/>
      <c r="C369" s="112" t="s">
        <v>3742</v>
      </c>
      <c r="D369" s="251">
        <v>-3147.35</v>
      </c>
      <c r="E369" s="252"/>
      <c r="G369" s="252">
        <f>G368+D369</f>
        <v>-7.73070496506989E-12</v>
      </c>
      <c r="H369" s="254"/>
      <c r="J369" s="293"/>
    </row>
    <row r="370" spans="1:10" ht="18.75">
      <c r="A370" s="504"/>
      <c r="B370" s="469"/>
      <c r="C370" s="260" t="s">
        <v>1101</v>
      </c>
      <c r="D370" s="259">
        <f>SUM(D261:D369)</f>
        <v>1089814.13</v>
      </c>
      <c r="E370" s="259">
        <f>SUM(E261:E369)</f>
        <v>1089814.13</v>
      </c>
      <c r="F370" s="259">
        <f>SUM(F261:F369)</f>
        <v>0</v>
      </c>
      <c r="G370" s="348">
        <f>D370-E370-F370</f>
        <v>0</v>
      </c>
      <c r="H370" s="487"/>
      <c r="J370" s="293"/>
    </row>
    <row r="371" spans="1:8" ht="19.5" thickBot="1">
      <c r="A371" s="277"/>
      <c r="B371" s="278"/>
      <c r="C371" s="444" t="s">
        <v>1102</v>
      </c>
      <c r="D371" s="280">
        <f>D259+D370</f>
        <v>2659333.6799999997</v>
      </c>
      <c r="E371" s="280">
        <f>E259+E370</f>
        <v>2656506.62</v>
      </c>
      <c r="F371" s="280">
        <f>F259+F370</f>
        <v>0</v>
      </c>
      <c r="G371" s="430">
        <f>D371-E371-F371</f>
        <v>2827.05999999959</v>
      </c>
      <c r="H371" s="281"/>
    </row>
    <row r="372" ht="19.5" thickTop="1"/>
    <row r="377" ht="18.75">
      <c r="J377" s="238">
        <v>569.02</v>
      </c>
    </row>
    <row r="378" ht="18.75">
      <c r="J378" s="238">
        <v>1288.93</v>
      </c>
    </row>
    <row r="388" spans="3:14" ht="21">
      <c r="C388" s="516"/>
      <c r="D388" s="517"/>
      <c r="M388" s="34" t="s">
        <v>1199</v>
      </c>
      <c r="N388" s="506">
        <v>150000</v>
      </c>
    </row>
    <row r="389" spans="3:14" ht="21">
      <c r="C389" s="516"/>
      <c r="D389" s="517"/>
      <c r="M389" s="34" t="s">
        <v>2391</v>
      </c>
      <c r="N389" s="506">
        <v>40000</v>
      </c>
    </row>
    <row r="390" spans="3:14" ht="21">
      <c r="C390" s="516"/>
      <c r="D390" s="517"/>
      <c r="M390" s="34" t="s">
        <v>2392</v>
      </c>
      <c r="N390" s="506">
        <v>50000</v>
      </c>
    </row>
    <row r="391" spans="3:14" ht="21">
      <c r="C391" s="516"/>
      <c r="D391" s="517"/>
      <c r="M391" s="34" t="s">
        <v>2393</v>
      </c>
      <c r="N391" s="506">
        <v>100000</v>
      </c>
    </row>
    <row r="392" spans="3:14" ht="21">
      <c r="C392" s="516"/>
      <c r="D392" s="517"/>
      <c r="M392" s="34" t="s">
        <v>2394</v>
      </c>
      <c r="N392" s="506">
        <v>80000</v>
      </c>
    </row>
    <row r="393" spans="3:14" ht="21">
      <c r="C393" s="516"/>
      <c r="D393" s="517"/>
      <c r="M393" s="34" t="s">
        <v>2395</v>
      </c>
      <c r="N393" s="506">
        <v>20000</v>
      </c>
    </row>
    <row r="394" spans="3:14" ht="21">
      <c r="C394" s="516"/>
      <c r="D394" s="517"/>
      <c r="M394" s="34" t="s">
        <v>753</v>
      </c>
      <c r="N394" s="506">
        <v>30000</v>
      </c>
    </row>
    <row r="395" spans="3:14" ht="21">
      <c r="C395" s="516"/>
      <c r="D395" s="517"/>
      <c r="M395" s="34" t="s">
        <v>2396</v>
      </c>
      <c r="N395" s="506">
        <v>180000</v>
      </c>
    </row>
    <row r="396" spans="3:14" ht="21">
      <c r="C396" s="516"/>
      <c r="D396" s="516"/>
      <c r="M396" s="34"/>
      <c r="N396" s="34"/>
    </row>
    <row r="397" spans="3:14" ht="21.75" thickBot="1">
      <c r="C397" s="516"/>
      <c r="D397" s="518"/>
      <c r="M397" s="34"/>
      <c r="N397" s="507">
        <f>SUM(N388:N396)</f>
        <v>650000</v>
      </c>
    </row>
    <row r="398" spans="3:14" ht="21.75" thickTop="1">
      <c r="C398" s="34"/>
      <c r="D398" s="34"/>
      <c r="M398" s="34"/>
      <c r="N398" s="34"/>
    </row>
  </sheetData>
  <sheetProtection/>
  <printOptions/>
  <pageMargins left="0.23" right="0.25" top="0.37" bottom="0.28" header="0.22" footer="0.1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4">
      <selection activeCell="F13" sqref="F13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2627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988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1788</v>
      </c>
      <c r="B7" s="250" t="s">
        <v>1825</v>
      </c>
      <c r="C7" s="112" t="s">
        <v>1826</v>
      </c>
      <c r="D7" s="253">
        <v>102000</v>
      </c>
      <c r="E7" s="253"/>
      <c r="F7" s="253"/>
      <c r="G7" s="432">
        <v>102000</v>
      </c>
      <c r="H7" s="234" t="s">
        <v>625</v>
      </c>
    </row>
    <row r="8" spans="1:8" ht="17.25">
      <c r="A8" s="342" t="s">
        <v>2308</v>
      </c>
      <c r="B8" s="250" t="s">
        <v>2344</v>
      </c>
      <c r="C8" s="112" t="s">
        <v>2345</v>
      </c>
      <c r="D8" s="253"/>
      <c r="E8" s="253">
        <v>102000</v>
      </c>
      <c r="F8" s="297"/>
      <c r="G8" s="432">
        <v>0</v>
      </c>
      <c r="H8" s="234"/>
    </row>
    <row r="9" spans="1:8" ht="17.25">
      <c r="A9" s="342"/>
      <c r="B9" s="250"/>
      <c r="C9" s="112"/>
      <c r="D9" s="253"/>
      <c r="E9" s="253"/>
      <c r="F9" s="253"/>
      <c r="G9" s="252"/>
      <c r="H9" s="254"/>
    </row>
    <row r="10" spans="1:8" ht="17.25">
      <c r="A10" s="342"/>
      <c r="B10" s="250"/>
      <c r="C10" s="112"/>
      <c r="D10" s="253"/>
      <c r="E10" s="253"/>
      <c r="F10" s="253"/>
      <c r="G10" s="252"/>
      <c r="H10" s="254"/>
    </row>
    <row r="11" spans="1:8" ht="17.25">
      <c r="A11" s="342"/>
      <c r="B11" s="250"/>
      <c r="C11" s="112"/>
      <c r="D11" s="253"/>
      <c r="E11" s="253"/>
      <c r="F11" s="253"/>
      <c r="G11" s="252"/>
      <c r="H11" s="254"/>
    </row>
    <row r="12" spans="1:8" ht="17.25">
      <c r="A12" s="342"/>
      <c r="B12" s="250"/>
      <c r="C12" s="112"/>
      <c r="D12" s="253"/>
      <c r="E12" s="253"/>
      <c r="F12" s="253"/>
      <c r="G12" s="252"/>
      <c r="H12" s="254"/>
    </row>
    <row r="13" spans="1:8" ht="17.25">
      <c r="A13" s="342"/>
      <c r="B13" s="250"/>
      <c r="C13" s="112"/>
      <c r="D13" s="253"/>
      <c r="E13" s="253"/>
      <c r="F13" s="253"/>
      <c r="G13" s="252"/>
      <c r="H13" s="254"/>
    </row>
    <row r="14" spans="1:8" ht="17.25">
      <c r="A14" s="342"/>
      <c r="B14" s="250"/>
      <c r="C14" s="112"/>
      <c r="D14" s="253"/>
      <c r="E14" s="253"/>
      <c r="F14" s="253"/>
      <c r="G14" s="252"/>
      <c r="H14" s="254"/>
    </row>
    <row r="15" spans="1:8" ht="17.25">
      <c r="A15" s="342"/>
      <c r="B15" s="250"/>
      <c r="C15" s="112"/>
      <c r="D15" s="253"/>
      <c r="E15" s="253"/>
      <c r="F15" s="253"/>
      <c r="G15" s="252"/>
      <c r="H15" s="254"/>
    </row>
    <row r="16" spans="1:8" ht="17.25">
      <c r="A16" s="342"/>
      <c r="B16" s="250"/>
      <c r="C16" s="112"/>
      <c r="D16" s="253"/>
      <c r="E16" s="253"/>
      <c r="F16" s="253"/>
      <c r="G16" s="252"/>
      <c r="H16" s="254"/>
    </row>
    <row r="17" spans="1:8" ht="17.25">
      <c r="A17" s="342"/>
      <c r="B17" s="250"/>
      <c r="C17" s="112"/>
      <c r="D17" s="253"/>
      <c r="E17" s="253"/>
      <c r="F17" s="253"/>
      <c r="G17" s="252"/>
      <c r="H17" s="254"/>
    </row>
    <row r="18" spans="1:8" ht="17.25">
      <c r="A18" s="342"/>
      <c r="B18" s="250"/>
      <c r="C18" s="112"/>
      <c r="D18" s="253"/>
      <c r="E18" s="253"/>
      <c r="F18" s="253"/>
      <c r="G18" s="252"/>
      <c r="H18" s="254"/>
    </row>
    <row r="19" spans="1:8" ht="17.25">
      <c r="A19" s="342"/>
      <c r="B19" s="250"/>
      <c r="C19" s="112"/>
      <c r="D19" s="253"/>
      <c r="E19" s="253"/>
      <c r="F19" s="253"/>
      <c r="G19" s="252"/>
      <c r="H19" s="254"/>
    </row>
    <row r="20" spans="1:8" ht="17.25">
      <c r="A20" s="342"/>
      <c r="B20" s="250"/>
      <c r="C20" s="112"/>
      <c r="D20" s="253"/>
      <c r="E20" s="253"/>
      <c r="F20" s="253"/>
      <c r="G20" s="252"/>
      <c r="H20" s="254"/>
    </row>
    <row r="21" spans="1:8" ht="17.25">
      <c r="A21" s="342"/>
      <c r="B21" s="250"/>
      <c r="C21" s="112"/>
      <c r="D21" s="253"/>
      <c r="E21" s="253"/>
      <c r="F21" s="253"/>
      <c r="G21" s="252"/>
      <c r="H21" s="254"/>
    </row>
    <row r="22" spans="1:8" ht="17.25">
      <c r="A22" s="342"/>
      <c r="B22" s="250"/>
      <c r="C22" s="112"/>
      <c r="D22" s="253"/>
      <c r="E22" s="253"/>
      <c r="F22" s="253"/>
      <c r="G22" s="252"/>
      <c r="H22" s="254"/>
    </row>
    <row r="23" spans="1:8" ht="17.25">
      <c r="A23" s="342"/>
      <c r="B23" s="250"/>
      <c r="C23" s="112"/>
      <c r="D23" s="253"/>
      <c r="E23" s="253"/>
      <c r="F23" s="253"/>
      <c r="G23" s="252"/>
      <c r="H23" s="254"/>
    </row>
    <row r="24" spans="1:8" ht="17.25">
      <c r="A24" s="342"/>
      <c r="B24" s="250"/>
      <c r="C24" s="112"/>
      <c r="D24" s="253"/>
      <c r="E24" s="253"/>
      <c r="F24" s="253"/>
      <c r="G24" s="252"/>
      <c r="H24" s="254"/>
    </row>
    <row r="25" spans="1:8" ht="17.25">
      <c r="A25" s="342"/>
      <c r="B25" s="250"/>
      <c r="C25" s="112"/>
      <c r="D25" s="253"/>
      <c r="E25" s="253"/>
      <c r="F25" s="253"/>
      <c r="G25" s="252"/>
      <c r="H25" s="254"/>
    </row>
    <row r="26" spans="1:8" ht="17.25">
      <c r="A26" s="342"/>
      <c r="B26" s="250"/>
      <c r="C26" s="112"/>
      <c r="D26" s="253"/>
      <c r="E26" s="253"/>
      <c r="F26" s="253"/>
      <c r="G26" s="252"/>
      <c r="H26" s="254"/>
    </row>
    <row r="27" spans="1:12" ht="17.25">
      <c r="A27" s="342"/>
      <c r="B27" s="257"/>
      <c r="C27" s="365"/>
      <c r="D27" s="295"/>
      <c r="E27" s="251"/>
      <c r="F27" s="251"/>
      <c r="G27" s="296"/>
      <c r="H27" s="311"/>
      <c r="K27" s="300"/>
      <c r="L27" s="299"/>
    </row>
    <row r="28" spans="1:12" ht="18" thickBot="1">
      <c r="A28" s="268"/>
      <c r="B28" s="304"/>
      <c r="C28" s="292" t="s">
        <v>391</v>
      </c>
      <c r="D28" s="331">
        <f>SUM(D7:D27)</f>
        <v>102000</v>
      </c>
      <c r="E28" s="331">
        <f>SUM(E7:E27)</f>
        <v>102000</v>
      </c>
      <c r="F28" s="331">
        <f>SUM(F7:F27)</f>
        <v>0</v>
      </c>
      <c r="G28" s="322">
        <f>D28-E28-F28</f>
        <v>0</v>
      </c>
      <c r="H28" s="254"/>
      <c r="K28" s="300"/>
      <c r="L28" s="299"/>
    </row>
    <row r="29" spans="4:12" ht="18" thickTop="1">
      <c r="D29" s="298"/>
      <c r="F29" s="339"/>
      <c r="G29" s="414"/>
      <c r="J29" s="316"/>
      <c r="K29" s="300"/>
      <c r="L29" s="299"/>
    </row>
    <row r="30" spans="4:10" ht="17.25">
      <c r="D30" s="298"/>
      <c r="E30" s="293"/>
      <c r="F30" s="325"/>
      <c r="G30" s="293"/>
      <c r="J30" s="316"/>
    </row>
    <row r="31" spans="4:13" ht="17.25">
      <c r="D31" s="298"/>
      <c r="E31" s="293"/>
      <c r="G31" s="293"/>
      <c r="J31" s="293"/>
      <c r="M31" s="293"/>
    </row>
    <row r="32" spans="3:13" ht="17.25">
      <c r="C32" s="325"/>
      <c r="E32" s="293"/>
      <c r="G32" s="325"/>
      <c r="M32" s="293"/>
    </row>
    <row r="33" spans="3:15" ht="17.25">
      <c r="C33" s="325"/>
      <c r="E33" s="325"/>
      <c r="G33" s="325"/>
      <c r="M33" s="325"/>
      <c r="O33" s="325"/>
    </row>
    <row r="34" spans="5:15" ht="17.25">
      <c r="E34" s="300"/>
      <c r="F34" s="293"/>
      <c r="G34" s="325"/>
      <c r="M34" s="293"/>
      <c r="N34" s="293"/>
      <c r="O34" s="325"/>
    </row>
    <row r="35" spans="2:15" ht="17.25">
      <c r="B35" s="299"/>
      <c r="C35" s="307"/>
      <c r="D35" s="332"/>
      <c r="E35" s="333"/>
      <c r="G35" s="334"/>
      <c r="O35" s="334"/>
    </row>
    <row r="36" spans="2:5" ht="17.25">
      <c r="B36" s="299"/>
      <c r="C36" s="299"/>
      <c r="D36" s="301"/>
      <c r="E36" s="300"/>
    </row>
    <row r="37" spans="2:15" ht="17.25">
      <c r="B37" s="299"/>
      <c r="C37" s="299"/>
      <c r="D37" s="301"/>
      <c r="E37" s="300"/>
      <c r="G37" s="293"/>
      <c r="O37" s="293"/>
    </row>
    <row r="38" spans="2:7" ht="17.25">
      <c r="B38" s="299"/>
      <c r="C38" s="299"/>
      <c r="D38" s="301"/>
      <c r="E38" s="300"/>
      <c r="G38" s="293"/>
    </row>
    <row r="39" spans="2:5" ht="17.25">
      <c r="B39" s="299"/>
      <c r="C39" s="299"/>
      <c r="D39" s="335"/>
      <c r="E39" s="307"/>
    </row>
    <row r="40" spans="2:5" ht="17.25">
      <c r="B40" s="299"/>
      <c r="C40" s="299"/>
      <c r="D40" s="299"/>
      <c r="E40" s="300"/>
    </row>
    <row r="41" spans="2:5" ht="17.25">
      <c r="B41" s="299"/>
      <c r="C41" s="299"/>
      <c r="D41" s="299"/>
      <c r="E41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7.57421875" style="298" customWidth="1"/>
    <col min="10" max="10" width="11.42187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3647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1498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1497</v>
      </c>
      <c r="B7" s="250" t="s">
        <v>1499</v>
      </c>
      <c r="C7" s="112" t="s">
        <v>1500</v>
      </c>
      <c r="D7" s="253">
        <v>7836</v>
      </c>
      <c r="E7" s="253"/>
      <c r="F7" s="253"/>
      <c r="G7" s="432">
        <v>7836</v>
      </c>
      <c r="H7" s="234" t="s">
        <v>56</v>
      </c>
    </row>
    <row r="8" spans="1:8" ht="17.25">
      <c r="A8" s="342" t="s">
        <v>2250</v>
      </c>
      <c r="B8" s="250" t="s">
        <v>2257</v>
      </c>
      <c r="C8" s="112" t="s">
        <v>2258</v>
      </c>
      <c r="D8" s="253"/>
      <c r="E8" s="253">
        <v>960</v>
      </c>
      <c r="F8" s="253"/>
      <c r="G8" s="432">
        <f>G7-E8</f>
        <v>6876</v>
      </c>
      <c r="H8" s="234"/>
    </row>
    <row r="9" spans="1:10" ht="17.25">
      <c r="A9" s="342" t="s">
        <v>2458</v>
      </c>
      <c r="B9" s="250" t="s">
        <v>2459</v>
      </c>
      <c r="C9" s="112" t="s">
        <v>2457</v>
      </c>
      <c r="D9" s="253"/>
      <c r="E9" s="253">
        <v>1200</v>
      </c>
      <c r="F9" s="253"/>
      <c r="G9" s="563">
        <f>G8-E9</f>
        <v>5676</v>
      </c>
      <c r="H9" s="254"/>
      <c r="J9" s="601">
        <f>G9</f>
        <v>5676</v>
      </c>
    </row>
    <row r="10" spans="1:8" ht="17.25">
      <c r="A10" s="342"/>
      <c r="B10" s="250"/>
      <c r="C10" s="112"/>
      <c r="D10" s="253">
        <v>-5676</v>
      </c>
      <c r="E10" s="253"/>
      <c r="F10" s="253"/>
      <c r="G10" s="252">
        <v>0</v>
      </c>
      <c r="H10" s="254"/>
    </row>
    <row r="11" spans="1:8" ht="17.25">
      <c r="A11" s="342"/>
      <c r="B11" s="250"/>
      <c r="C11" s="112"/>
      <c r="D11" s="253"/>
      <c r="E11" s="253"/>
      <c r="F11" s="253"/>
      <c r="G11" s="252"/>
      <c r="H11" s="254"/>
    </row>
    <row r="12" spans="1:8" ht="17.25">
      <c r="A12" s="342"/>
      <c r="B12" s="250"/>
      <c r="C12" s="112"/>
      <c r="D12" s="253"/>
      <c r="E12" s="253"/>
      <c r="F12" s="253"/>
      <c r="G12" s="252"/>
      <c r="H12" s="254"/>
    </row>
    <row r="13" spans="1:8" ht="17.25">
      <c r="A13" s="342"/>
      <c r="B13" s="250"/>
      <c r="C13" s="112"/>
      <c r="D13" s="253"/>
      <c r="E13" s="253"/>
      <c r="F13" s="253"/>
      <c r="G13" s="252"/>
      <c r="H13" s="254"/>
    </row>
    <row r="14" spans="1:8" ht="17.25">
      <c r="A14" s="342"/>
      <c r="B14" s="250"/>
      <c r="C14" s="112"/>
      <c r="D14" s="253"/>
      <c r="E14" s="253"/>
      <c r="F14" s="253"/>
      <c r="G14" s="252"/>
      <c r="H14" s="254"/>
    </row>
    <row r="15" spans="1:8" ht="17.25">
      <c r="A15" s="342"/>
      <c r="B15" s="250"/>
      <c r="C15" s="112"/>
      <c r="D15" s="253"/>
      <c r="E15" s="253"/>
      <c r="F15" s="253"/>
      <c r="G15" s="252"/>
      <c r="H15" s="254"/>
    </row>
    <row r="16" spans="1:8" ht="17.25">
      <c r="A16" s="342"/>
      <c r="B16" s="250"/>
      <c r="C16" s="112"/>
      <c r="D16" s="253"/>
      <c r="E16" s="253"/>
      <c r="F16" s="253"/>
      <c r="G16" s="252"/>
      <c r="H16" s="254"/>
    </row>
    <row r="17" spans="1:8" ht="17.25">
      <c r="A17" s="342"/>
      <c r="B17" s="250"/>
      <c r="C17" s="112"/>
      <c r="D17" s="253"/>
      <c r="E17" s="253"/>
      <c r="F17" s="253"/>
      <c r="G17" s="252"/>
      <c r="H17" s="254"/>
    </row>
    <row r="18" spans="1:8" ht="17.25">
      <c r="A18" s="342"/>
      <c r="B18" s="250"/>
      <c r="C18" s="112"/>
      <c r="D18" s="253"/>
      <c r="E18" s="253"/>
      <c r="F18" s="253"/>
      <c r="G18" s="252"/>
      <c r="H18" s="254"/>
    </row>
    <row r="19" spans="1:8" ht="17.25">
      <c r="A19" s="342"/>
      <c r="B19" s="250"/>
      <c r="C19" s="112"/>
      <c r="D19" s="253"/>
      <c r="E19" s="253"/>
      <c r="F19" s="253"/>
      <c r="G19" s="252"/>
      <c r="H19" s="254"/>
    </row>
    <row r="20" spans="1:8" ht="17.25">
      <c r="A20" s="342"/>
      <c r="B20" s="250"/>
      <c r="C20" s="112"/>
      <c r="D20" s="253"/>
      <c r="E20" s="253"/>
      <c r="F20" s="253"/>
      <c r="G20" s="252"/>
      <c r="H20" s="254"/>
    </row>
    <row r="21" spans="1:8" ht="17.25">
      <c r="A21" s="342"/>
      <c r="B21" s="250"/>
      <c r="C21" s="112"/>
      <c r="D21" s="253"/>
      <c r="E21" s="253"/>
      <c r="F21" s="253"/>
      <c r="G21" s="252"/>
      <c r="H21" s="254"/>
    </row>
    <row r="22" spans="1:8" ht="17.25">
      <c r="A22" s="342"/>
      <c r="B22" s="250"/>
      <c r="C22" s="112"/>
      <c r="D22" s="253"/>
      <c r="E22" s="253"/>
      <c r="F22" s="253"/>
      <c r="G22" s="252"/>
      <c r="H22" s="254"/>
    </row>
    <row r="23" spans="1:8" ht="17.25">
      <c r="A23" s="342"/>
      <c r="B23" s="250"/>
      <c r="C23" s="112"/>
      <c r="D23" s="253"/>
      <c r="E23" s="253"/>
      <c r="F23" s="253"/>
      <c r="G23" s="252"/>
      <c r="H23" s="254"/>
    </row>
    <row r="24" spans="1:8" ht="17.25">
      <c r="A24" s="342"/>
      <c r="B24" s="250"/>
      <c r="C24" s="112"/>
      <c r="D24" s="253"/>
      <c r="E24" s="253"/>
      <c r="F24" s="253"/>
      <c r="G24" s="252"/>
      <c r="H24" s="254"/>
    </row>
    <row r="25" spans="1:8" ht="17.25">
      <c r="A25" s="342"/>
      <c r="B25" s="250"/>
      <c r="C25" s="112"/>
      <c r="D25" s="253"/>
      <c r="E25" s="253"/>
      <c r="F25" s="253"/>
      <c r="G25" s="252"/>
      <c r="H25" s="254"/>
    </row>
    <row r="26" spans="1:8" ht="17.25">
      <c r="A26" s="342"/>
      <c r="B26" s="250"/>
      <c r="C26" s="112"/>
      <c r="D26" s="253"/>
      <c r="E26" s="253"/>
      <c r="F26" s="253"/>
      <c r="G26" s="252"/>
      <c r="H26" s="254"/>
    </row>
    <row r="27" spans="1:12" ht="17.25">
      <c r="A27" s="342"/>
      <c r="B27" s="257"/>
      <c r="C27" s="365"/>
      <c r="D27" s="295"/>
      <c r="E27" s="251"/>
      <c r="F27" s="251"/>
      <c r="G27" s="296"/>
      <c r="H27" s="311"/>
      <c r="K27" s="300"/>
      <c r="L27" s="299"/>
    </row>
    <row r="28" spans="1:12" ht="18" thickBot="1">
      <c r="A28" s="268"/>
      <c r="B28" s="304"/>
      <c r="C28" s="292" t="s">
        <v>391</v>
      </c>
      <c r="D28" s="331">
        <f>SUM(D7:D27)</f>
        <v>2160</v>
      </c>
      <c r="E28" s="331">
        <f>SUM(E7:E27)</f>
        <v>2160</v>
      </c>
      <c r="F28" s="331">
        <f>SUM(F7:F27)</f>
        <v>0</v>
      </c>
      <c r="G28" s="322">
        <f>D28-E28-F28</f>
        <v>0</v>
      </c>
      <c r="H28" s="254"/>
      <c r="J28" s="561">
        <f>SUM(J9:J27)</f>
        <v>5676</v>
      </c>
      <c r="K28" s="300"/>
      <c r="L28" s="299"/>
    </row>
    <row r="29" spans="4:12" ht="18" thickTop="1">
      <c r="D29" s="298"/>
      <c r="F29" s="339"/>
      <c r="G29" s="414"/>
      <c r="J29" s="316"/>
      <c r="K29" s="300"/>
      <c r="L29" s="299"/>
    </row>
    <row r="30" spans="4:10" ht="17.25">
      <c r="D30" s="298"/>
      <c r="E30" s="293"/>
      <c r="F30" s="325"/>
      <c r="G30" s="293"/>
      <c r="J30" s="316"/>
    </row>
    <row r="31" spans="4:13" ht="17.25">
      <c r="D31" s="298"/>
      <c r="E31" s="293"/>
      <c r="G31" s="293"/>
      <c r="J31" s="293"/>
      <c r="M31" s="293"/>
    </row>
    <row r="32" spans="3:13" ht="17.25">
      <c r="C32" s="325"/>
      <c r="E32" s="293"/>
      <c r="G32" s="325"/>
      <c r="M32" s="293"/>
    </row>
    <row r="33" spans="3:15" ht="17.25">
      <c r="C33" s="325"/>
      <c r="E33" s="325"/>
      <c r="G33" s="325"/>
      <c r="M33" s="325"/>
      <c r="O33" s="325"/>
    </row>
    <row r="34" spans="5:15" ht="17.25">
      <c r="E34" s="300"/>
      <c r="F34" s="293"/>
      <c r="G34" s="325"/>
      <c r="M34" s="293"/>
      <c r="N34" s="293"/>
      <c r="O34" s="325"/>
    </row>
    <row r="35" spans="2:15" ht="17.25">
      <c r="B35" s="299"/>
      <c r="C35" s="307"/>
      <c r="D35" s="332"/>
      <c r="E35" s="333"/>
      <c r="G35" s="334"/>
      <c r="O35" s="334"/>
    </row>
    <row r="36" spans="2:5" ht="17.25">
      <c r="B36" s="299"/>
      <c r="C36" s="299"/>
      <c r="D36" s="301"/>
      <c r="E36" s="300"/>
    </row>
    <row r="37" spans="2:15" ht="17.25">
      <c r="B37" s="299"/>
      <c r="C37" s="299"/>
      <c r="D37" s="301"/>
      <c r="E37" s="300"/>
      <c r="G37" s="293"/>
      <c r="O37" s="293"/>
    </row>
    <row r="38" spans="2:7" ht="17.25">
      <c r="B38" s="299"/>
      <c r="C38" s="299"/>
      <c r="D38" s="301"/>
      <c r="E38" s="300"/>
      <c r="G38" s="293"/>
    </row>
    <row r="39" spans="2:5" ht="17.25">
      <c r="B39" s="299"/>
      <c r="C39" s="299"/>
      <c r="D39" s="335"/>
      <c r="E39" s="307"/>
    </row>
    <row r="40" spans="2:5" ht="17.25">
      <c r="B40" s="299"/>
      <c r="C40" s="299"/>
      <c r="D40" s="299"/>
      <c r="E40" s="300"/>
    </row>
    <row r="41" spans="2:5" ht="17.25">
      <c r="B41" s="299"/>
      <c r="C41" s="299"/>
      <c r="D41" s="299"/>
      <c r="E41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7.57421875" style="298" customWidth="1"/>
    <col min="10" max="10" width="11.42187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3051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1498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2868</v>
      </c>
      <c r="B7" s="250" t="s">
        <v>2876</v>
      </c>
      <c r="C7" s="112" t="s">
        <v>2877</v>
      </c>
      <c r="D7" s="253">
        <v>1100</v>
      </c>
      <c r="E7" s="253"/>
      <c r="F7" s="253"/>
      <c r="G7" s="432">
        <v>1100</v>
      </c>
      <c r="H7" s="234" t="s">
        <v>54</v>
      </c>
    </row>
    <row r="8" spans="1:8" ht="17.25">
      <c r="A8" s="342" t="s">
        <v>3072</v>
      </c>
      <c r="B8" s="250" t="s">
        <v>3084</v>
      </c>
      <c r="C8" s="112" t="s">
        <v>3085</v>
      </c>
      <c r="D8" s="253"/>
      <c r="E8" s="253">
        <v>1100</v>
      </c>
      <c r="F8" s="253"/>
      <c r="G8" s="432">
        <v>0</v>
      </c>
      <c r="H8" s="234"/>
    </row>
    <row r="9" spans="1:10" ht="17.25">
      <c r="A9" s="342"/>
      <c r="B9" s="250"/>
      <c r="C9" s="112"/>
      <c r="D9" s="253"/>
      <c r="E9" s="253"/>
      <c r="F9" s="253"/>
      <c r="G9" s="563"/>
      <c r="H9" s="254"/>
      <c r="J9" s="503">
        <f>G9</f>
        <v>0</v>
      </c>
    </row>
    <row r="10" spans="1:8" ht="17.25">
      <c r="A10" s="342"/>
      <c r="B10" s="250"/>
      <c r="C10" s="112"/>
      <c r="D10" s="253"/>
      <c r="E10" s="253"/>
      <c r="F10" s="253"/>
      <c r="G10" s="252"/>
      <c r="H10" s="254"/>
    </row>
    <row r="11" spans="1:8" ht="17.25">
      <c r="A11" s="342"/>
      <c r="B11" s="250"/>
      <c r="C11" s="112"/>
      <c r="D11" s="253"/>
      <c r="E11" s="253"/>
      <c r="F11" s="253"/>
      <c r="G11" s="252"/>
      <c r="H11" s="254"/>
    </row>
    <row r="12" spans="1:8" ht="17.25">
      <c r="A12" s="342"/>
      <c r="B12" s="250"/>
      <c r="C12" s="112"/>
      <c r="D12" s="253"/>
      <c r="E12" s="253"/>
      <c r="F12" s="253"/>
      <c r="G12" s="252"/>
      <c r="H12" s="254"/>
    </row>
    <row r="13" spans="1:8" ht="17.25">
      <c r="A13" s="342"/>
      <c r="B13" s="250"/>
      <c r="C13" s="112"/>
      <c r="D13" s="253"/>
      <c r="E13" s="253"/>
      <c r="F13" s="253"/>
      <c r="G13" s="252"/>
      <c r="H13" s="254"/>
    </row>
    <row r="14" spans="1:8" ht="17.25">
      <c r="A14" s="342"/>
      <c r="B14" s="250"/>
      <c r="C14" s="112"/>
      <c r="D14" s="253"/>
      <c r="E14" s="253"/>
      <c r="F14" s="253"/>
      <c r="G14" s="252"/>
      <c r="H14" s="254"/>
    </row>
    <row r="15" spans="1:8" ht="17.25">
      <c r="A15" s="342"/>
      <c r="B15" s="250"/>
      <c r="C15" s="112"/>
      <c r="D15" s="253"/>
      <c r="E15" s="253"/>
      <c r="F15" s="253"/>
      <c r="G15" s="252"/>
      <c r="H15" s="254"/>
    </row>
    <row r="16" spans="1:8" ht="17.25">
      <c r="A16" s="342"/>
      <c r="B16" s="250"/>
      <c r="C16" s="112"/>
      <c r="D16" s="253"/>
      <c r="E16" s="253"/>
      <c r="F16" s="253"/>
      <c r="G16" s="252"/>
      <c r="H16" s="254"/>
    </row>
    <row r="17" spans="1:8" ht="17.25">
      <c r="A17" s="342"/>
      <c r="B17" s="250"/>
      <c r="C17" s="112"/>
      <c r="D17" s="253"/>
      <c r="E17" s="253"/>
      <c r="F17" s="253"/>
      <c r="G17" s="252"/>
      <c r="H17" s="254"/>
    </row>
    <row r="18" spans="1:8" ht="17.25">
      <c r="A18" s="342"/>
      <c r="B18" s="250"/>
      <c r="C18" s="112"/>
      <c r="D18" s="253"/>
      <c r="E18" s="253"/>
      <c r="F18" s="253"/>
      <c r="G18" s="252"/>
      <c r="H18" s="254"/>
    </row>
    <row r="19" spans="1:8" ht="17.25">
      <c r="A19" s="342"/>
      <c r="B19" s="250"/>
      <c r="C19" s="112"/>
      <c r="D19" s="253"/>
      <c r="E19" s="253"/>
      <c r="F19" s="253"/>
      <c r="G19" s="252"/>
      <c r="H19" s="254"/>
    </row>
    <row r="20" spans="1:8" ht="17.25">
      <c r="A20" s="342"/>
      <c r="B20" s="250"/>
      <c r="C20" s="112"/>
      <c r="D20" s="253"/>
      <c r="E20" s="253"/>
      <c r="F20" s="253"/>
      <c r="G20" s="252"/>
      <c r="H20" s="254"/>
    </row>
    <row r="21" spans="1:8" ht="17.25">
      <c r="A21" s="342"/>
      <c r="B21" s="250"/>
      <c r="C21" s="112"/>
      <c r="D21" s="253"/>
      <c r="E21" s="253"/>
      <c r="F21" s="253"/>
      <c r="G21" s="252"/>
      <c r="H21" s="254"/>
    </row>
    <row r="22" spans="1:8" ht="17.25">
      <c r="A22" s="342"/>
      <c r="B22" s="250"/>
      <c r="C22" s="112"/>
      <c r="D22" s="253"/>
      <c r="E22" s="253"/>
      <c r="F22" s="253"/>
      <c r="G22" s="252"/>
      <c r="H22" s="254"/>
    </row>
    <row r="23" spans="1:8" ht="17.25">
      <c r="A23" s="342"/>
      <c r="B23" s="250"/>
      <c r="C23" s="112"/>
      <c r="D23" s="253"/>
      <c r="E23" s="253"/>
      <c r="F23" s="253"/>
      <c r="G23" s="252"/>
      <c r="H23" s="254"/>
    </row>
    <row r="24" spans="1:8" ht="17.25">
      <c r="A24" s="342"/>
      <c r="B24" s="250"/>
      <c r="C24" s="112"/>
      <c r="D24" s="253"/>
      <c r="E24" s="253"/>
      <c r="F24" s="253"/>
      <c r="G24" s="252"/>
      <c r="H24" s="254"/>
    </row>
    <row r="25" spans="1:8" ht="17.25">
      <c r="A25" s="342"/>
      <c r="B25" s="250"/>
      <c r="C25" s="112"/>
      <c r="D25" s="253"/>
      <c r="E25" s="253"/>
      <c r="F25" s="253"/>
      <c r="G25" s="252"/>
      <c r="H25" s="254"/>
    </row>
    <row r="26" spans="1:8" ht="17.25">
      <c r="A26" s="342"/>
      <c r="B26" s="250"/>
      <c r="C26" s="112"/>
      <c r="D26" s="253"/>
      <c r="E26" s="253"/>
      <c r="F26" s="253"/>
      <c r="G26" s="252"/>
      <c r="H26" s="254"/>
    </row>
    <row r="27" spans="1:12" ht="17.25">
      <c r="A27" s="342"/>
      <c r="B27" s="257"/>
      <c r="C27" s="365"/>
      <c r="D27" s="295"/>
      <c r="E27" s="251"/>
      <c r="F27" s="251"/>
      <c r="G27" s="296"/>
      <c r="H27" s="311"/>
      <c r="K27" s="300"/>
      <c r="L27" s="299"/>
    </row>
    <row r="28" spans="1:12" ht="18" thickBot="1">
      <c r="A28" s="268"/>
      <c r="B28" s="304"/>
      <c r="C28" s="292" t="s">
        <v>391</v>
      </c>
      <c r="D28" s="331">
        <f>SUM(D7:D27)</f>
        <v>1100</v>
      </c>
      <c r="E28" s="331">
        <f>SUM(E7:E27)</f>
        <v>1100</v>
      </c>
      <c r="F28" s="331">
        <f>SUM(F7:F27)</f>
        <v>0</v>
      </c>
      <c r="G28" s="322">
        <f>D28-E28-F28</f>
        <v>0</v>
      </c>
      <c r="H28" s="254"/>
      <c r="J28" s="561">
        <f>SUM(J9:J27)</f>
        <v>0</v>
      </c>
      <c r="K28" s="300"/>
      <c r="L28" s="299"/>
    </row>
    <row r="29" spans="4:12" ht="18" thickTop="1">
      <c r="D29" s="298"/>
      <c r="F29" s="339"/>
      <c r="G29" s="414"/>
      <c r="J29" s="316"/>
      <c r="K29" s="300"/>
      <c r="L29" s="299"/>
    </row>
    <row r="30" spans="4:10" ht="17.25">
      <c r="D30" s="298"/>
      <c r="E30" s="293"/>
      <c r="F30" s="325"/>
      <c r="G30" s="293"/>
      <c r="J30" s="316"/>
    </row>
    <row r="31" spans="4:13" ht="17.25">
      <c r="D31" s="298"/>
      <c r="E31" s="293"/>
      <c r="G31" s="293"/>
      <c r="J31" s="293"/>
      <c r="M31" s="293"/>
    </row>
    <row r="32" spans="3:13" ht="17.25">
      <c r="C32" s="325"/>
      <c r="E32" s="293"/>
      <c r="G32" s="325"/>
      <c r="M32" s="293"/>
    </row>
    <row r="33" spans="3:15" ht="17.25">
      <c r="C33" s="325"/>
      <c r="E33" s="325"/>
      <c r="G33" s="325"/>
      <c r="M33" s="325"/>
      <c r="O33" s="325"/>
    </row>
    <row r="34" spans="5:15" ht="17.25">
      <c r="E34" s="300"/>
      <c r="F34" s="293"/>
      <c r="G34" s="325"/>
      <c r="M34" s="293"/>
      <c r="N34" s="293"/>
      <c r="O34" s="325"/>
    </row>
    <row r="35" spans="2:15" ht="17.25">
      <c r="B35" s="299"/>
      <c r="C35" s="307"/>
      <c r="D35" s="332"/>
      <c r="E35" s="333"/>
      <c r="G35" s="334"/>
      <c r="O35" s="334"/>
    </row>
    <row r="36" spans="2:5" ht="17.25">
      <c r="B36" s="299"/>
      <c r="C36" s="299"/>
      <c r="D36" s="301"/>
      <c r="E36" s="300"/>
    </row>
    <row r="37" spans="2:15" ht="17.25">
      <c r="B37" s="299"/>
      <c r="C37" s="299"/>
      <c r="D37" s="301"/>
      <c r="E37" s="300"/>
      <c r="G37" s="293"/>
      <c r="O37" s="293"/>
    </row>
    <row r="38" spans="2:7" ht="17.25">
      <c r="B38" s="299"/>
      <c r="C38" s="299"/>
      <c r="D38" s="301"/>
      <c r="E38" s="300"/>
      <c r="G38" s="293"/>
    </row>
    <row r="39" spans="2:5" ht="17.25">
      <c r="B39" s="299"/>
      <c r="C39" s="299"/>
      <c r="D39" s="335"/>
      <c r="E39" s="307"/>
    </row>
    <row r="40" spans="2:5" ht="17.25">
      <c r="B40" s="299"/>
      <c r="C40" s="299"/>
      <c r="D40" s="299"/>
      <c r="E40" s="300"/>
    </row>
    <row r="41" spans="2:5" ht="17.25">
      <c r="B41" s="299"/>
      <c r="C41" s="299"/>
      <c r="D41" s="299"/>
      <c r="E41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8.140625" style="44" customWidth="1"/>
    <col min="2" max="2" width="6.8515625" style="238" customWidth="1"/>
    <col min="3" max="3" width="35.14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6.8515625" style="298" customWidth="1"/>
    <col min="10" max="10" width="13.281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3647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1569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8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</row>
    <row r="7" spans="1:8" ht="17.25">
      <c r="A7" s="342" t="s">
        <v>1570</v>
      </c>
      <c r="B7" s="250" t="s">
        <v>1571</v>
      </c>
      <c r="C7" s="112" t="s">
        <v>1572</v>
      </c>
      <c r="D7" s="253"/>
      <c r="E7" s="253"/>
      <c r="F7" s="253"/>
      <c r="G7" s="432"/>
      <c r="H7" s="234" t="s">
        <v>1549</v>
      </c>
    </row>
    <row r="8" spans="1:8" ht="17.25">
      <c r="A8" s="342"/>
      <c r="B8" s="250"/>
      <c r="C8" s="112" t="s">
        <v>1979</v>
      </c>
      <c r="D8" s="253">
        <v>50000</v>
      </c>
      <c r="E8" s="253"/>
      <c r="F8" s="253"/>
      <c r="G8" s="432">
        <f>D8-E8</f>
        <v>50000</v>
      </c>
      <c r="H8" s="234"/>
    </row>
    <row r="9" spans="1:8" ht="17.25">
      <c r="A9" s="342" t="s">
        <v>2228</v>
      </c>
      <c r="B9" s="250" t="s">
        <v>2233</v>
      </c>
      <c r="C9" s="112" t="s">
        <v>2234</v>
      </c>
      <c r="D9" s="253"/>
      <c r="E9" s="253">
        <v>36100</v>
      </c>
      <c r="F9" s="253"/>
      <c r="G9" s="432">
        <f>G8-E9</f>
        <v>13900</v>
      </c>
      <c r="H9" s="234"/>
    </row>
    <row r="10" spans="1:8" ht="17.25">
      <c r="A10" s="342" t="s">
        <v>2494</v>
      </c>
      <c r="B10" s="250" t="s">
        <v>2495</v>
      </c>
      <c r="C10" s="112" t="s">
        <v>2496</v>
      </c>
      <c r="D10" s="253"/>
      <c r="E10" s="253">
        <v>13900</v>
      </c>
      <c r="F10" s="253"/>
      <c r="G10" s="432">
        <f>G9-E10</f>
        <v>0</v>
      </c>
      <c r="H10" s="234"/>
    </row>
    <row r="11" spans="1:8" ht="17.25">
      <c r="A11" s="342"/>
      <c r="B11" s="250"/>
      <c r="C11" s="112"/>
      <c r="D11" s="253"/>
      <c r="E11" s="253"/>
      <c r="F11" s="253"/>
      <c r="G11" s="252"/>
      <c r="H11" s="254"/>
    </row>
    <row r="12" spans="1:8" ht="17.25">
      <c r="A12" s="342"/>
      <c r="B12" s="250" t="s">
        <v>1571</v>
      </c>
      <c r="C12" s="112" t="s">
        <v>1573</v>
      </c>
      <c r="D12" s="253"/>
      <c r="E12" s="253"/>
      <c r="F12" s="253"/>
      <c r="G12" s="432"/>
      <c r="H12" s="234" t="s">
        <v>1549</v>
      </c>
    </row>
    <row r="13" spans="1:8" ht="17.25">
      <c r="A13" s="342" t="s">
        <v>2378</v>
      </c>
      <c r="B13" s="250" t="s">
        <v>2382</v>
      </c>
      <c r="C13" s="112" t="s">
        <v>1980</v>
      </c>
      <c r="D13" s="253">
        <v>30000</v>
      </c>
      <c r="E13" s="253">
        <v>30000</v>
      </c>
      <c r="F13" s="253"/>
      <c r="G13" s="432">
        <f>D13-E13</f>
        <v>0</v>
      </c>
      <c r="H13" s="234"/>
    </row>
    <row r="14" spans="1:8" ht="17.25">
      <c r="A14" s="342" t="s">
        <v>2461</v>
      </c>
      <c r="B14" s="250" t="s">
        <v>2490</v>
      </c>
      <c r="C14" s="112" t="s">
        <v>1981</v>
      </c>
      <c r="D14" s="253">
        <v>30000</v>
      </c>
      <c r="E14" s="253">
        <v>30000</v>
      </c>
      <c r="F14" s="253"/>
      <c r="G14" s="432">
        <f>D14-E14</f>
        <v>0</v>
      </c>
      <c r="H14" s="234"/>
    </row>
    <row r="15" spans="1:8" ht="17.25">
      <c r="A15" s="342" t="s">
        <v>2461</v>
      </c>
      <c r="B15" s="250" t="s">
        <v>2414</v>
      </c>
      <c r="C15" s="112" t="s">
        <v>1982</v>
      </c>
      <c r="D15" s="253">
        <v>30000</v>
      </c>
      <c r="E15" s="253">
        <v>30000</v>
      </c>
      <c r="F15" s="253"/>
      <c r="G15" s="432">
        <f>D15-E15</f>
        <v>0</v>
      </c>
      <c r="H15" s="234"/>
    </row>
    <row r="16" spans="1:8" ht="17.25">
      <c r="A16" s="342" t="s">
        <v>2417</v>
      </c>
      <c r="B16" s="250" t="s">
        <v>2443</v>
      </c>
      <c r="C16" s="112" t="s">
        <v>1983</v>
      </c>
      <c r="D16" s="253">
        <v>30000</v>
      </c>
      <c r="E16" s="253">
        <v>30000</v>
      </c>
      <c r="F16" s="253"/>
      <c r="G16" s="432">
        <f>D16-E16</f>
        <v>0</v>
      </c>
      <c r="H16" s="254"/>
    </row>
    <row r="17" spans="1:8" ht="17.25">
      <c r="A17" s="342"/>
      <c r="B17" s="250"/>
      <c r="C17" s="112"/>
      <c r="D17" s="253"/>
      <c r="E17" s="253"/>
      <c r="F17" s="253"/>
      <c r="G17" s="252"/>
      <c r="H17" s="254"/>
    </row>
    <row r="18" spans="1:8" ht="17.25">
      <c r="A18" s="342" t="s">
        <v>1570</v>
      </c>
      <c r="B18" s="250" t="s">
        <v>1574</v>
      </c>
      <c r="C18" s="112" t="s">
        <v>1575</v>
      </c>
      <c r="D18" s="253">
        <v>4400</v>
      </c>
      <c r="E18" s="253"/>
      <c r="F18" s="253"/>
      <c r="G18" s="252">
        <v>4400</v>
      </c>
      <c r="H18" s="234" t="s">
        <v>1549</v>
      </c>
    </row>
    <row r="19" spans="1:10" ht="17.25">
      <c r="A19" s="342" t="s">
        <v>2434</v>
      </c>
      <c r="B19" s="250" t="s">
        <v>2454</v>
      </c>
      <c r="C19" s="112" t="s">
        <v>2258</v>
      </c>
      <c r="D19" s="253"/>
      <c r="E19" s="253">
        <v>2840</v>
      </c>
      <c r="F19" s="253"/>
      <c r="G19" s="554">
        <f>G18-E19</f>
        <v>1560</v>
      </c>
      <c r="H19" s="254"/>
      <c r="J19" s="600">
        <f>G19</f>
        <v>1560</v>
      </c>
    </row>
    <row r="20" spans="1:8" ht="17.25">
      <c r="A20" s="342"/>
      <c r="B20" s="250"/>
      <c r="C20" s="112"/>
      <c r="D20" s="253">
        <v>-1560</v>
      </c>
      <c r="E20" s="253"/>
      <c r="F20" s="253"/>
      <c r="G20" s="252">
        <v>0</v>
      </c>
      <c r="H20" s="254"/>
    </row>
    <row r="21" spans="1:8" ht="17.25">
      <c r="A21" s="342"/>
      <c r="B21" s="250"/>
      <c r="C21" s="112"/>
      <c r="D21" s="253"/>
      <c r="E21" s="253"/>
      <c r="F21" s="253"/>
      <c r="G21" s="252"/>
      <c r="H21" s="254"/>
    </row>
    <row r="22" spans="1:8" ht="17.25">
      <c r="A22" s="342" t="s">
        <v>2308</v>
      </c>
      <c r="B22" s="250" t="s">
        <v>2309</v>
      </c>
      <c r="C22" s="112" t="s">
        <v>2310</v>
      </c>
      <c r="D22" s="253">
        <v>95600</v>
      </c>
      <c r="E22" s="253"/>
      <c r="F22" s="253"/>
      <c r="G22" s="252">
        <v>95600</v>
      </c>
      <c r="H22" s="254" t="s">
        <v>2643</v>
      </c>
    </row>
    <row r="23" spans="1:8" ht="17.25">
      <c r="A23" s="342" t="s">
        <v>2975</v>
      </c>
      <c r="B23" s="250" t="s">
        <v>2983</v>
      </c>
      <c r="C23" s="112" t="s">
        <v>2984</v>
      </c>
      <c r="D23" s="253"/>
      <c r="E23" s="253">
        <v>37440</v>
      </c>
      <c r="F23" s="253"/>
      <c r="G23" s="252">
        <f>G22-E23-F23</f>
        <v>58160</v>
      </c>
      <c r="H23" s="254" t="s">
        <v>2846</v>
      </c>
    </row>
    <row r="24" spans="1:8" ht="17.25">
      <c r="A24" s="342" t="s">
        <v>3131</v>
      </c>
      <c r="B24" s="250" t="s">
        <v>3150</v>
      </c>
      <c r="C24" s="112" t="s">
        <v>696</v>
      </c>
      <c r="D24" s="253"/>
      <c r="E24" s="253">
        <v>39300</v>
      </c>
      <c r="F24" s="253"/>
      <c r="G24" s="252">
        <f>G23-E24-F24</f>
        <v>18860</v>
      </c>
      <c r="H24" s="254"/>
    </row>
    <row r="25" spans="1:8" ht="17.25">
      <c r="A25" s="342"/>
      <c r="B25" s="250"/>
      <c r="C25" s="112" t="s">
        <v>3733</v>
      </c>
      <c r="D25" s="253"/>
      <c r="E25" s="253">
        <v>3600</v>
      </c>
      <c r="F25" s="253"/>
      <c r="G25" s="252">
        <f>G24-E25-F25</f>
        <v>15260</v>
      </c>
      <c r="H25" s="254"/>
    </row>
    <row r="26" spans="1:8" ht="17.25">
      <c r="A26" s="342"/>
      <c r="B26" s="250"/>
      <c r="C26" s="112" t="s">
        <v>3734</v>
      </c>
      <c r="D26" s="253"/>
      <c r="E26" s="253">
        <v>450</v>
      </c>
      <c r="F26" s="253"/>
      <c r="G26" s="252">
        <f>G25-E26-F26</f>
        <v>14810</v>
      </c>
      <c r="H26" s="254"/>
    </row>
    <row r="27" spans="1:8" ht="17.25">
      <c r="A27" s="342"/>
      <c r="B27" s="250"/>
      <c r="C27" s="112"/>
      <c r="D27" s="253"/>
      <c r="E27" s="253"/>
      <c r="F27" s="253"/>
      <c r="G27" s="252"/>
      <c r="H27" s="254"/>
    </row>
    <row r="28" spans="1:8" ht="17.25">
      <c r="A28" s="342"/>
      <c r="B28" s="250"/>
      <c r="C28" s="112"/>
      <c r="D28" s="253"/>
      <c r="E28" s="253"/>
      <c r="F28" s="253"/>
      <c r="G28" s="252"/>
      <c r="H28" s="543"/>
    </row>
    <row r="29" spans="1:8" ht="17.25">
      <c r="A29" s="342" t="s">
        <v>3005</v>
      </c>
      <c r="B29" s="250" t="s">
        <v>3033</v>
      </c>
      <c r="C29" s="112" t="s">
        <v>2792</v>
      </c>
      <c r="D29" s="253">
        <v>5000</v>
      </c>
      <c r="E29" s="253">
        <v>5000</v>
      </c>
      <c r="F29" s="253"/>
      <c r="G29" s="252">
        <f>D29-E29</f>
        <v>0</v>
      </c>
      <c r="H29" s="254"/>
    </row>
    <row r="30" spans="1:8" ht="17.25">
      <c r="A30" s="342" t="s">
        <v>3005</v>
      </c>
      <c r="B30" s="250" t="s">
        <v>3034</v>
      </c>
      <c r="C30" s="112" t="s">
        <v>2793</v>
      </c>
      <c r="D30" s="253">
        <v>5000</v>
      </c>
      <c r="E30" s="253">
        <v>5000</v>
      </c>
      <c r="F30" s="253"/>
      <c r="G30" s="252">
        <f aca="true" t="shared" si="0" ref="G30:G35">D30-E30</f>
        <v>0</v>
      </c>
      <c r="H30" s="254"/>
    </row>
    <row r="31" spans="1:8" ht="17.25">
      <c r="A31" s="342" t="s">
        <v>3005</v>
      </c>
      <c r="B31" s="250" t="s">
        <v>3036</v>
      </c>
      <c r="C31" s="112" t="s">
        <v>2794</v>
      </c>
      <c r="D31" s="253">
        <v>5000</v>
      </c>
      <c r="E31" s="253">
        <v>5000</v>
      </c>
      <c r="F31" s="253"/>
      <c r="G31" s="252">
        <f t="shared" si="0"/>
        <v>0</v>
      </c>
      <c r="H31" s="254"/>
    </row>
    <row r="32" spans="1:8" ht="17.25">
      <c r="A32" s="342" t="s">
        <v>3005</v>
      </c>
      <c r="B32" s="250" t="s">
        <v>3035</v>
      </c>
      <c r="C32" s="112" t="s">
        <v>2795</v>
      </c>
      <c r="D32" s="253">
        <v>5000</v>
      </c>
      <c r="E32" s="253">
        <v>5000</v>
      </c>
      <c r="F32" s="253"/>
      <c r="G32" s="252">
        <f t="shared" si="0"/>
        <v>0</v>
      </c>
      <c r="H32" s="254"/>
    </row>
    <row r="33" spans="1:8" ht="17.25">
      <c r="A33" s="342" t="s">
        <v>3005</v>
      </c>
      <c r="B33" s="250" t="s">
        <v>3032</v>
      </c>
      <c r="C33" s="112" t="s">
        <v>2796</v>
      </c>
      <c r="D33" s="253">
        <v>5000</v>
      </c>
      <c r="E33" s="253">
        <v>5000</v>
      </c>
      <c r="F33" s="253"/>
      <c r="G33" s="252">
        <f t="shared" si="0"/>
        <v>0</v>
      </c>
      <c r="H33" s="254"/>
    </row>
    <row r="34" spans="1:8" ht="17.25">
      <c r="A34" s="342"/>
      <c r="B34" s="250" t="s">
        <v>3037</v>
      </c>
      <c r="C34" s="112" t="s">
        <v>2797</v>
      </c>
      <c r="D34" s="253">
        <v>5000</v>
      </c>
      <c r="E34" s="253">
        <v>5000</v>
      </c>
      <c r="F34" s="253"/>
      <c r="G34" s="252">
        <f t="shared" si="0"/>
        <v>0</v>
      </c>
      <c r="H34" s="254"/>
    </row>
    <row r="35" spans="1:8" ht="17.25">
      <c r="A35" s="342" t="s">
        <v>3072</v>
      </c>
      <c r="B35" s="250" t="s">
        <v>2380</v>
      </c>
      <c r="C35" s="112" t="s">
        <v>2798</v>
      </c>
      <c r="D35" s="253">
        <v>5000</v>
      </c>
      <c r="E35" s="253">
        <v>5000</v>
      </c>
      <c r="F35" s="253"/>
      <c r="G35" s="252">
        <f t="shared" si="0"/>
        <v>0</v>
      </c>
      <c r="H35" s="254"/>
    </row>
    <row r="36" spans="1:8" ht="17.25">
      <c r="A36" s="342"/>
      <c r="B36" s="250"/>
      <c r="C36" s="112"/>
      <c r="D36" s="253"/>
      <c r="E36" s="253"/>
      <c r="F36" s="253"/>
      <c r="G36" s="252"/>
      <c r="H36" s="254"/>
    </row>
    <row r="37" spans="1:8" ht="17.25">
      <c r="A37" s="342"/>
      <c r="B37" s="250"/>
      <c r="C37" s="112"/>
      <c r="D37" s="253"/>
      <c r="E37" s="253"/>
      <c r="F37" s="253"/>
      <c r="G37" s="252"/>
      <c r="H37" s="254"/>
    </row>
    <row r="38" spans="1:12" ht="17.25">
      <c r="A38" s="342"/>
      <c r="B38" s="257"/>
      <c r="C38" s="365"/>
      <c r="D38" s="295"/>
      <c r="E38" s="251"/>
      <c r="F38" s="251"/>
      <c r="G38" s="296"/>
      <c r="H38" s="311"/>
      <c r="K38" s="300"/>
      <c r="L38" s="299"/>
    </row>
    <row r="39" spans="1:12" ht="18" thickBot="1">
      <c r="A39" s="268"/>
      <c r="B39" s="304"/>
      <c r="C39" s="292" t="s">
        <v>391</v>
      </c>
      <c r="D39" s="331">
        <f>SUM(D7:D38)</f>
        <v>303440</v>
      </c>
      <c r="E39" s="331">
        <f>SUM(E7:E38)</f>
        <v>288630</v>
      </c>
      <c r="F39" s="331">
        <f>SUM(F7:F38)</f>
        <v>0</v>
      </c>
      <c r="G39" s="322">
        <f>D39-E39-F39</f>
        <v>14810</v>
      </c>
      <c r="H39" s="254"/>
      <c r="J39" s="560">
        <f>SUM(J19:J38)</f>
        <v>1560</v>
      </c>
      <c r="K39" s="300"/>
      <c r="L39" s="299"/>
    </row>
    <row r="40" spans="4:12" ht="18" thickTop="1">
      <c r="D40" s="298"/>
      <c r="F40" s="339"/>
      <c r="G40" s="414"/>
      <c r="J40" s="316"/>
      <c r="K40" s="300"/>
      <c r="L40" s="299"/>
    </row>
    <row r="41" spans="4:10" ht="17.25">
      <c r="D41" s="298"/>
      <c r="E41" s="293"/>
      <c r="F41" s="325"/>
      <c r="G41" s="293"/>
      <c r="J41" s="316"/>
    </row>
    <row r="42" spans="4:13" ht="17.25">
      <c r="D42" s="298"/>
      <c r="E42" s="293"/>
      <c r="G42" s="293"/>
      <c r="J42" s="293"/>
      <c r="M42" s="293"/>
    </row>
    <row r="43" spans="3:13" ht="17.25">
      <c r="C43" s="325"/>
      <c r="E43" s="293"/>
      <c r="G43" s="325"/>
      <c r="M43" s="293"/>
    </row>
    <row r="44" spans="3:15" ht="17.25">
      <c r="C44" s="325"/>
      <c r="E44" s="325"/>
      <c r="G44" s="325"/>
      <c r="M44" s="325"/>
      <c r="O44" s="325"/>
    </row>
    <row r="45" spans="5:15" ht="17.25">
      <c r="E45" s="300"/>
      <c r="F45" s="293"/>
      <c r="G45" s="325"/>
      <c r="M45" s="293"/>
      <c r="N45" s="293"/>
      <c r="O45" s="325"/>
    </row>
    <row r="46" spans="2:15" ht="17.25">
      <c r="B46" s="299"/>
      <c r="C46" s="307"/>
      <c r="D46" s="332"/>
      <c r="E46" s="333"/>
      <c r="G46" s="334"/>
      <c r="O46" s="334"/>
    </row>
    <row r="47" spans="2:5" ht="17.25">
      <c r="B47" s="299"/>
      <c r="C47" s="299"/>
      <c r="D47" s="301"/>
      <c r="E47" s="300"/>
    </row>
    <row r="48" spans="2:15" ht="17.25">
      <c r="B48" s="299"/>
      <c r="C48" s="299"/>
      <c r="D48" s="301"/>
      <c r="E48" s="300"/>
      <c r="G48" s="293"/>
      <c r="O48" s="293"/>
    </row>
    <row r="49" spans="2:7" ht="17.25">
      <c r="B49" s="299"/>
      <c r="C49" s="299"/>
      <c r="D49" s="301"/>
      <c r="E49" s="300"/>
      <c r="G49" s="293"/>
    </row>
    <row r="50" spans="2:5" ht="17.25">
      <c r="B50" s="299"/>
      <c r="C50" s="299"/>
      <c r="D50" s="335"/>
      <c r="E50" s="307"/>
    </row>
    <row r="51" spans="2:5" ht="17.25">
      <c r="B51" s="299"/>
      <c r="C51" s="299"/>
      <c r="D51" s="299"/>
      <c r="E51" s="300"/>
    </row>
    <row r="52" spans="2:5" ht="17.25">
      <c r="B52" s="299"/>
      <c r="C52" s="299"/>
      <c r="D52" s="299"/>
      <c r="E52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8.140625" style="298" customWidth="1"/>
    <col min="10" max="10" width="14.0039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692"/>
    </row>
    <row r="2" spans="1:8" ht="17.25">
      <c r="A2" s="692" t="s">
        <v>3490</v>
      </c>
      <c r="B2" s="692"/>
      <c r="C2" s="692"/>
      <c r="D2" s="692"/>
      <c r="E2" s="692"/>
      <c r="F2" s="692"/>
      <c r="G2" s="692"/>
      <c r="H2" s="692"/>
    </row>
    <row r="3" spans="1:8" ht="17.25">
      <c r="A3" s="261" t="s">
        <v>583</v>
      </c>
      <c r="B3" s="236"/>
      <c r="C3" s="236"/>
      <c r="D3" s="236"/>
      <c r="E3" s="313"/>
      <c r="F3" s="236"/>
      <c r="G3" s="330" t="s">
        <v>5</v>
      </c>
      <c r="H3" s="330" t="s">
        <v>1546</v>
      </c>
    </row>
    <row r="4" spans="1:8" ht="17.25">
      <c r="A4" s="341" t="s">
        <v>34</v>
      </c>
      <c r="B4" s="317" t="s">
        <v>18</v>
      </c>
      <c r="C4" s="241" t="s">
        <v>4</v>
      </c>
      <c r="D4" s="242" t="s">
        <v>33</v>
      </c>
      <c r="E4" s="242" t="s">
        <v>1</v>
      </c>
      <c r="F4" s="242" t="s">
        <v>100</v>
      </c>
      <c r="G4" s="243" t="s">
        <v>2</v>
      </c>
      <c r="H4" s="241" t="s">
        <v>3</v>
      </c>
    </row>
    <row r="5" spans="1:8" ht="17.25">
      <c r="A5" s="265"/>
      <c r="B5" s="244"/>
      <c r="C5" s="245"/>
      <c r="D5" s="246" t="s">
        <v>0</v>
      </c>
      <c r="E5" s="246"/>
      <c r="F5" s="246" t="s">
        <v>101</v>
      </c>
      <c r="G5" s="247"/>
      <c r="H5" s="319"/>
    </row>
    <row r="6" spans="1:8" ht="17.25">
      <c r="A6" s="342" t="s">
        <v>1497</v>
      </c>
      <c r="B6" s="250" t="s">
        <v>1547</v>
      </c>
      <c r="C6" s="112" t="s">
        <v>1548</v>
      </c>
      <c r="D6" s="253">
        <v>3500</v>
      </c>
      <c r="E6" s="253"/>
      <c r="F6" s="253"/>
      <c r="G6" s="432">
        <v>3500</v>
      </c>
      <c r="H6" s="234" t="s">
        <v>1549</v>
      </c>
    </row>
    <row r="7" spans="1:10" ht="17.25">
      <c r="A7" s="342" t="s">
        <v>2417</v>
      </c>
      <c r="B7" s="250" t="s">
        <v>2449</v>
      </c>
      <c r="C7" s="112" t="s">
        <v>2258</v>
      </c>
      <c r="D7" s="253"/>
      <c r="E7" s="253">
        <v>1474</v>
      </c>
      <c r="F7" s="253"/>
      <c r="G7" s="429">
        <f>G6-E7</f>
        <v>2026</v>
      </c>
      <c r="H7" s="234"/>
      <c r="J7" s="601">
        <f>G7</f>
        <v>2026</v>
      </c>
    </row>
    <row r="8" spans="1:8" ht="17.25">
      <c r="A8" s="342"/>
      <c r="B8" s="250"/>
      <c r="C8" s="112"/>
      <c r="D8" s="253">
        <v>-2026</v>
      </c>
      <c r="E8" s="253"/>
      <c r="F8" s="253"/>
      <c r="G8" s="252">
        <v>0</v>
      </c>
      <c r="H8" s="254"/>
    </row>
    <row r="9" spans="1:8" ht="17.25">
      <c r="A9" s="342" t="s">
        <v>1766</v>
      </c>
      <c r="B9" s="250" t="s">
        <v>1776</v>
      </c>
      <c r="C9" s="112" t="s">
        <v>1777</v>
      </c>
      <c r="D9" s="253">
        <v>7000</v>
      </c>
      <c r="E9" s="253"/>
      <c r="F9" s="253"/>
      <c r="G9" s="252">
        <v>7000</v>
      </c>
      <c r="H9" s="254" t="s">
        <v>1174</v>
      </c>
    </row>
    <row r="10" spans="1:8" ht="17.25">
      <c r="A10" s="342" t="s">
        <v>1781</v>
      </c>
      <c r="B10" s="250" t="s">
        <v>1815</v>
      </c>
      <c r="C10" s="112" t="s">
        <v>2287</v>
      </c>
      <c r="D10" s="253"/>
      <c r="E10" s="253">
        <v>7000</v>
      </c>
      <c r="F10" s="253"/>
      <c r="G10" s="252">
        <v>0</v>
      </c>
      <c r="H10" s="254"/>
    </row>
    <row r="11" spans="1:8" ht="17.25">
      <c r="A11" s="342"/>
      <c r="B11" s="250"/>
      <c r="C11" s="112"/>
      <c r="D11" s="253"/>
      <c r="E11" s="253"/>
      <c r="F11" s="253"/>
      <c r="G11" s="252"/>
      <c r="H11" s="254"/>
    </row>
    <row r="12" spans="1:8" ht="17.25">
      <c r="A12" s="342" t="s">
        <v>2110</v>
      </c>
      <c r="B12" s="250" t="s">
        <v>2113</v>
      </c>
      <c r="C12" s="112" t="s">
        <v>2114</v>
      </c>
      <c r="D12" s="253">
        <v>102000</v>
      </c>
      <c r="E12" s="253"/>
      <c r="F12" s="253"/>
      <c r="G12" s="252">
        <v>102000</v>
      </c>
      <c r="H12" s="234" t="s">
        <v>2242</v>
      </c>
    </row>
    <row r="13" spans="1:8" ht="17.25">
      <c r="A13" s="342" t="s">
        <v>3131</v>
      </c>
      <c r="B13" s="250" t="s">
        <v>3160</v>
      </c>
      <c r="C13" s="112" t="s">
        <v>3161</v>
      </c>
      <c r="D13" s="253"/>
      <c r="E13" s="253">
        <v>89750</v>
      </c>
      <c r="F13" s="253"/>
      <c r="G13" s="252">
        <f>G12-E13</f>
        <v>12250</v>
      </c>
      <c r="H13" s="234"/>
    </row>
    <row r="14" spans="1:8" ht="17.25">
      <c r="A14" s="342" t="s">
        <v>3339</v>
      </c>
      <c r="B14" s="250" t="s">
        <v>3368</v>
      </c>
      <c r="C14" s="112" t="s">
        <v>1485</v>
      </c>
      <c r="D14" s="253"/>
      <c r="E14" s="253">
        <v>4575</v>
      </c>
      <c r="F14" s="253"/>
      <c r="G14" s="252">
        <f>G13-E14</f>
        <v>7675</v>
      </c>
      <c r="H14" s="234"/>
    </row>
    <row r="15" spans="1:8" ht="17.25">
      <c r="A15" s="342"/>
      <c r="B15" s="250" t="s">
        <v>3369</v>
      </c>
      <c r="C15" s="112" t="s">
        <v>2406</v>
      </c>
      <c r="D15" s="253"/>
      <c r="E15" s="253">
        <v>800</v>
      </c>
      <c r="F15" s="253"/>
      <c r="G15" s="252">
        <f>G14-E15</f>
        <v>6875</v>
      </c>
      <c r="H15" s="234"/>
    </row>
    <row r="16" spans="1:8" ht="17.25">
      <c r="A16" s="342"/>
      <c r="B16" s="250" t="s">
        <v>3370</v>
      </c>
      <c r="C16" s="112" t="s">
        <v>696</v>
      </c>
      <c r="D16" s="253"/>
      <c r="E16" s="253">
        <v>3175</v>
      </c>
      <c r="F16" s="253"/>
      <c r="G16" s="252">
        <f>G15-E16</f>
        <v>3700</v>
      </c>
      <c r="H16" s="234"/>
    </row>
    <row r="17" spans="1:8" ht="17.25">
      <c r="A17" s="342" t="s">
        <v>3662</v>
      </c>
      <c r="B17" s="250" t="s">
        <v>3719</v>
      </c>
      <c r="C17" s="112" t="s">
        <v>3489</v>
      </c>
      <c r="D17" s="253"/>
      <c r="E17" s="253">
        <v>1614</v>
      </c>
      <c r="F17" s="253"/>
      <c r="G17" s="252">
        <f>G16-E17</f>
        <v>2086</v>
      </c>
      <c r="H17" s="234"/>
    </row>
    <row r="18" spans="1:8" ht="17.25">
      <c r="A18" s="342"/>
      <c r="B18" s="250"/>
      <c r="C18" s="112"/>
      <c r="D18" s="253"/>
      <c r="E18" s="253"/>
      <c r="F18" s="253"/>
      <c r="G18" s="252"/>
      <c r="H18" s="234"/>
    </row>
    <row r="19" spans="1:8" ht="17.25">
      <c r="A19" s="342" t="s">
        <v>2773</v>
      </c>
      <c r="B19" s="250"/>
      <c r="C19" s="112" t="s">
        <v>2847</v>
      </c>
      <c r="D19" s="253">
        <v>5000</v>
      </c>
      <c r="E19" s="253"/>
      <c r="F19" s="253"/>
      <c r="G19" s="252">
        <f>D19</f>
        <v>5000</v>
      </c>
      <c r="H19" s="234"/>
    </row>
    <row r="20" spans="1:8" ht="17.25">
      <c r="A20" s="342" t="s">
        <v>3131</v>
      </c>
      <c r="B20" s="250" t="s">
        <v>3154</v>
      </c>
      <c r="C20" s="112" t="s">
        <v>3155</v>
      </c>
      <c r="D20" s="253"/>
      <c r="E20" s="253">
        <v>5000</v>
      </c>
      <c r="F20" s="253"/>
      <c r="G20" s="252">
        <v>0</v>
      </c>
      <c r="H20" s="234"/>
    </row>
    <row r="21" spans="1:8" ht="17.25">
      <c r="A21" s="342"/>
      <c r="B21" s="250"/>
      <c r="C21" s="112"/>
      <c r="D21" s="253"/>
      <c r="E21" s="253"/>
      <c r="F21" s="253"/>
      <c r="G21" s="252"/>
      <c r="H21" s="544" t="s">
        <v>2812</v>
      </c>
    </row>
    <row r="22" spans="1:8" ht="17.25">
      <c r="A22" s="342" t="s">
        <v>3072</v>
      </c>
      <c r="B22" s="250" t="s">
        <v>3453</v>
      </c>
      <c r="C22" s="315" t="s">
        <v>2799</v>
      </c>
      <c r="D22" s="253">
        <v>4000</v>
      </c>
      <c r="E22" s="253">
        <v>4000</v>
      </c>
      <c r="F22" s="253"/>
      <c r="G22" s="252">
        <f>D22-E22</f>
        <v>0</v>
      </c>
      <c r="H22" s="254"/>
    </row>
    <row r="23" spans="1:8" ht="17.25">
      <c r="A23" s="342" t="s">
        <v>2884</v>
      </c>
      <c r="B23" s="250" t="s">
        <v>3013</v>
      </c>
      <c r="C23" s="315" t="s">
        <v>2800</v>
      </c>
      <c r="D23" s="253">
        <v>4000</v>
      </c>
      <c r="E23" s="253">
        <v>4000</v>
      </c>
      <c r="F23" s="253"/>
      <c r="G23" s="252">
        <f aca="true" t="shared" si="0" ref="G23:G41">D23-E23</f>
        <v>0</v>
      </c>
      <c r="H23" s="254"/>
    </row>
    <row r="24" spans="1:8" ht="17.25">
      <c r="A24" s="342" t="s">
        <v>3131</v>
      </c>
      <c r="B24" s="250" t="s">
        <v>3153</v>
      </c>
      <c r="C24" s="315" t="s">
        <v>2801</v>
      </c>
      <c r="D24" s="253">
        <v>4000</v>
      </c>
      <c r="E24" s="253">
        <v>4000</v>
      </c>
      <c r="F24" s="253"/>
      <c r="G24" s="252">
        <f t="shared" si="0"/>
        <v>0</v>
      </c>
      <c r="H24" s="254"/>
    </row>
    <row r="25" spans="1:8" ht="17.25">
      <c r="A25" s="342" t="s">
        <v>2884</v>
      </c>
      <c r="B25" s="250" t="s">
        <v>3013</v>
      </c>
      <c r="C25" s="315" t="s">
        <v>2802</v>
      </c>
      <c r="D25" s="253">
        <v>4000</v>
      </c>
      <c r="E25" s="253">
        <v>4000</v>
      </c>
      <c r="F25" s="253"/>
      <c r="G25" s="252">
        <f t="shared" si="0"/>
        <v>0</v>
      </c>
      <c r="H25" s="254"/>
    </row>
    <row r="26" spans="1:8" ht="17.25">
      <c r="A26" s="342" t="s">
        <v>3131</v>
      </c>
      <c r="B26" s="250" t="s">
        <v>3144</v>
      </c>
      <c r="C26" s="315" t="s">
        <v>1279</v>
      </c>
      <c r="D26" s="253">
        <v>4000</v>
      </c>
      <c r="E26" s="253">
        <v>4000</v>
      </c>
      <c r="F26" s="253"/>
      <c r="G26" s="252">
        <f t="shared" si="0"/>
        <v>0</v>
      </c>
      <c r="H26" s="254"/>
    </row>
    <row r="27" spans="1:8" ht="17.25">
      <c r="A27" s="342" t="s">
        <v>2884</v>
      </c>
      <c r="B27" s="250" t="s">
        <v>3014</v>
      </c>
      <c r="C27" s="315" t="s">
        <v>2803</v>
      </c>
      <c r="D27" s="253">
        <v>4000</v>
      </c>
      <c r="E27" s="253">
        <v>4000</v>
      </c>
      <c r="F27" s="253"/>
      <c r="G27" s="252">
        <f t="shared" si="0"/>
        <v>0</v>
      </c>
      <c r="H27" s="254"/>
    </row>
    <row r="28" spans="1:8" ht="17.25">
      <c r="A28" s="342" t="s">
        <v>3131</v>
      </c>
      <c r="B28" s="250" t="s">
        <v>3143</v>
      </c>
      <c r="C28" s="315" t="s">
        <v>238</v>
      </c>
      <c r="D28" s="253">
        <v>4000</v>
      </c>
      <c r="E28" s="253">
        <v>4000</v>
      </c>
      <c r="F28" s="253"/>
      <c r="G28" s="252">
        <f t="shared" si="0"/>
        <v>0</v>
      </c>
      <c r="H28" s="254"/>
    </row>
    <row r="29" spans="1:8" ht="17.25">
      <c r="A29" s="342" t="s">
        <v>3131</v>
      </c>
      <c r="B29" s="250" t="s">
        <v>3153</v>
      </c>
      <c r="C29" s="315" t="s">
        <v>2804</v>
      </c>
      <c r="D29" s="253">
        <v>4000</v>
      </c>
      <c r="E29" s="253">
        <v>4000</v>
      </c>
      <c r="F29" s="253"/>
      <c r="G29" s="252">
        <f t="shared" si="0"/>
        <v>0</v>
      </c>
      <c r="H29" s="254"/>
    </row>
    <row r="30" spans="1:8" ht="17.25">
      <c r="A30" s="342" t="s">
        <v>3131</v>
      </c>
      <c r="B30" s="250" t="s">
        <v>3144</v>
      </c>
      <c r="C30" s="315" t="s">
        <v>1280</v>
      </c>
      <c r="D30" s="253">
        <v>4000</v>
      </c>
      <c r="E30" s="253">
        <v>4000</v>
      </c>
      <c r="F30" s="253"/>
      <c r="G30" s="252">
        <f t="shared" si="0"/>
        <v>0</v>
      </c>
      <c r="H30" s="254"/>
    </row>
    <row r="31" spans="1:8" ht="17.25">
      <c r="A31" s="342" t="s">
        <v>3072</v>
      </c>
      <c r="B31" s="250" t="s">
        <v>3193</v>
      </c>
      <c r="C31" s="315" t="s">
        <v>2805</v>
      </c>
      <c r="D31" s="253">
        <v>4000</v>
      </c>
      <c r="E31" s="253">
        <v>4000</v>
      </c>
      <c r="F31" s="253"/>
      <c r="G31" s="252">
        <f t="shared" si="0"/>
        <v>0</v>
      </c>
      <c r="H31" s="254"/>
    </row>
    <row r="32" spans="1:8" ht="17.25">
      <c r="A32" s="342" t="s">
        <v>3191</v>
      </c>
      <c r="B32" s="250" t="s">
        <v>3192</v>
      </c>
      <c r="C32" s="315" t="s">
        <v>2806</v>
      </c>
      <c r="D32" s="253">
        <v>4000</v>
      </c>
      <c r="E32" s="253">
        <v>4000</v>
      </c>
      <c r="F32" s="253"/>
      <c r="G32" s="252">
        <f t="shared" si="0"/>
        <v>0</v>
      </c>
      <c r="H32" s="254"/>
    </row>
    <row r="33" spans="1:8" ht="17.25">
      <c r="A33" s="342" t="s">
        <v>2884</v>
      </c>
      <c r="B33" s="250" t="s">
        <v>3015</v>
      </c>
      <c r="C33" s="315" t="s">
        <v>2807</v>
      </c>
      <c r="D33" s="253">
        <v>4000</v>
      </c>
      <c r="E33" s="253">
        <v>4000</v>
      </c>
      <c r="F33" s="253"/>
      <c r="G33" s="252">
        <f t="shared" si="0"/>
        <v>0</v>
      </c>
      <c r="H33" s="254"/>
    </row>
    <row r="34" spans="1:8" ht="17.25">
      <c r="A34" s="342" t="s">
        <v>3131</v>
      </c>
      <c r="B34" s="250" t="s">
        <v>3146</v>
      </c>
      <c r="C34" s="315" t="s">
        <v>2808</v>
      </c>
      <c r="D34" s="253">
        <v>4000</v>
      </c>
      <c r="E34" s="253">
        <v>4000</v>
      </c>
      <c r="F34" s="253"/>
      <c r="G34" s="252">
        <f t="shared" si="0"/>
        <v>0</v>
      </c>
      <c r="H34" s="254"/>
    </row>
    <row r="35" spans="1:8" ht="17.25">
      <c r="A35" s="342" t="s">
        <v>3131</v>
      </c>
      <c r="B35" s="250" t="s">
        <v>3146</v>
      </c>
      <c r="C35" s="315" t="s">
        <v>239</v>
      </c>
      <c r="D35" s="253">
        <v>4000</v>
      </c>
      <c r="E35" s="253">
        <v>4000</v>
      </c>
      <c r="F35" s="253"/>
      <c r="G35" s="252">
        <f t="shared" si="0"/>
        <v>0</v>
      </c>
      <c r="H35" s="254"/>
    </row>
    <row r="36" spans="1:8" ht="17.25">
      <c r="A36" s="342" t="s">
        <v>3414</v>
      </c>
      <c r="B36" s="250" t="s">
        <v>3415</v>
      </c>
      <c r="C36" s="315" t="s">
        <v>2809</v>
      </c>
      <c r="D36" s="253">
        <v>4000</v>
      </c>
      <c r="E36" s="253">
        <v>4000</v>
      </c>
      <c r="F36" s="253"/>
      <c r="G36" s="252">
        <f t="shared" si="0"/>
        <v>0</v>
      </c>
      <c r="H36" s="254"/>
    </row>
    <row r="37" spans="1:8" ht="17.25">
      <c r="A37" s="342" t="s">
        <v>3131</v>
      </c>
      <c r="B37" s="250" t="s">
        <v>3145</v>
      </c>
      <c r="C37" s="315" t="s">
        <v>240</v>
      </c>
      <c r="D37" s="253">
        <v>4000</v>
      </c>
      <c r="E37" s="253">
        <v>4000</v>
      </c>
      <c r="F37" s="253"/>
      <c r="G37" s="252">
        <f t="shared" si="0"/>
        <v>0</v>
      </c>
      <c r="H37" s="254"/>
    </row>
    <row r="38" spans="1:8" ht="17.25">
      <c r="A38" s="342" t="s">
        <v>3414</v>
      </c>
      <c r="B38" s="250" t="s">
        <v>3416</v>
      </c>
      <c r="C38" s="315" t="s">
        <v>397</v>
      </c>
      <c r="D38" s="253">
        <v>4000</v>
      </c>
      <c r="E38" s="253">
        <v>4000</v>
      </c>
      <c r="F38" s="253"/>
      <c r="G38" s="252">
        <f t="shared" si="0"/>
        <v>0</v>
      </c>
      <c r="H38" s="254"/>
    </row>
    <row r="39" spans="1:8" ht="17.25">
      <c r="A39" s="342" t="s">
        <v>3131</v>
      </c>
      <c r="B39" s="250" t="s">
        <v>3143</v>
      </c>
      <c r="C39" s="315" t="s">
        <v>2810</v>
      </c>
      <c r="D39" s="253">
        <v>4000</v>
      </c>
      <c r="E39" s="253">
        <v>4000</v>
      </c>
      <c r="F39" s="253"/>
      <c r="G39" s="252">
        <f t="shared" si="0"/>
        <v>0</v>
      </c>
      <c r="H39" s="254"/>
    </row>
    <row r="40" spans="1:8" ht="17.25">
      <c r="A40" s="342" t="s">
        <v>3131</v>
      </c>
      <c r="B40" s="250" t="s">
        <v>3145</v>
      </c>
      <c r="C40" s="315" t="s">
        <v>241</v>
      </c>
      <c r="D40" s="253">
        <v>4000</v>
      </c>
      <c r="E40" s="253">
        <v>4000</v>
      </c>
      <c r="F40" s="253"/>
      <c r="G40" s="252">
        <f t="shared" si="0"/>
        <v>0</v>
      </c>
      <c r="H40" s="254"/>
    </row>
    <row r="41" spans="1:8" ht="17.25">
      <c r="A41" s="342" t="s">
        <v>3131</v>
      </c>
      <c r="B41" s="250" t="s">
        <v>3153</v>
      </c>
      <c r="C41" s="112" t="s">
        <v>2811</v>
      </c>
      <c r="D41" s="253">
        <v>4000</v>
      </c>
      <c r="E41" s="253">
        <v>4000</v>
      </c>
      <c r="F41" s="253"/>
      <c r="G41" s="252">
        <f t="shared" si="0"/>
        <v>0</v>
      </c>
      <c r="H41" s="254"/>
    </row>
    <row r="42" spans="1:8" ht="17.25">
      <c r="A42" s="342"/>
      <c r="B42" s="250"/>
      <c r="C42" s="112"/>
      <c r="D42" s="253"/>
      <c r="E42" s="253"/>
      <c r="F42" s="253"/>
      <c r="G42" s="252"/>
      <c r="H42" s="254"/>
    </row>
    <row r="43" spans="1:8" ht="17.25">
      <c r="A43" s="342" t="s">
        <v>2087</v>
      </c>
      <c r="B43" s="250" t="s">
        <v>2090</v>
      </c>
      <c r="C43" s="112" t="s">
        <v>2091</v>
      </c>
      <c r="D43" s="253">
        <v>250000</v>
      </c>
      <c r="E43" s="253"/>
      <c r="F43" s="253"/>
      <c r="G43" s="252">
        <v>250000</v>
      </c>
      <c r="H43" s="254" t="s">
        <v>1174</v>
      </c>
    </row>
    <row r="44" spans="1:8" ht="18.75">
      <c r="A44" s="268" t="s">
        <v>1224</v>
      </c>
      <c r="B44" s="229" t="s">
        <v>1228</v>
      </c>
      <c r="C44" s="112" t="s">
        <v>1229</v>
      </c>
      <c r="D44" s="232"/>
      <c r="E44" s="270">
        <v>10495</v>
      </c>
      <c r="F44" s="253"/>
      <c r="G44" s="252">
        <f>G43-E44</f>
        <v>239505</v>
      </c>
      <c r="H44" s="254"/>
    </row>
    <row r="45" spans="1:8" ht="18.75">
      <c r="A45" s="268" t="s">
        <v>1987</v>
      </c>
      <c r="B45" s="229" t="s">
        <v>1988</v>
      </c>
      <c r="C45" s="112" t="s">
        <v>1989</v>
      </c>
      <c r="D45" s="232"/>
      <c r="E45" s="270">
        <v>12700</v>
      </c>
      <c r="F45" s="253"/>
      <c r="G45" s="252">
        <f aca="true" t="shared" si="1" ref="G45:G59">G44-E45</f>
        <v>226805</v>
      </c>
      <c r="H45" s="254"/>
    </row>
    <row r="46" spans="1:8" ht="18.75">
      <c r="A46" s="268" t="s">
        <v>2093</v>
      </c>
      <c r="B46" s="229" t="s">
        <v>2134</v>
      </c>
      <c r="C46" s="112" t="s">
        <v>2135</v>
      </c>
      <c r="D46" s="232"/>
      <c r="E46" s="270">
        <v>885</v>
      </c>
      <c r="F46" s="253"/>
      <c r="G46" s="252">
        <f t="shared" si="1"/>
        <v>225920</v>
      </c>
      <c r="H46" s="254"/>
    </row>
    <row r="47" spans="1:8" ht="18.75">
      <c r="A47" s="268" t="s">
        <v>2151</v>
      </c>
      <c r="B47" s="229" t="s">
        <v>2155</v>
      </c>
      <c r="C47" s="112" t="s">
        <v>2156</v>
      </c>
      <c r="D47" s="232"/>
      <c r="E47" s="270">
        <v>135</v>
      </c>
      <c r="F47" s="253"/>
      <c r="G47" s="252">
        <f t="shared" si="1"/>
        <v>225785</v>
      </c>
      <c r="H47" s="254"/>
    </row>
    <row r="48" spans="1:8" ht="18.75">
      <c r="A48" s="268" t="s">
        <v>2202</v>
      </c>
      <c r="B48" s="229" t="s">
        <v>2214</v>
      </c>
      <c r="C48" s="112" t="s">
        <v>2215</v>
      </c>
      <c r="D48" s="232"/>
      <c r="E48" s="270">
        <v>350</v>
      </c>
      <c r="F48" s="253"/>
      <c r="G48" s="252">
        <f t="shared" si="1"/>
        <v>225435</v>
      </c>
      <c r="H48" s="254"/>
    </row>
    <row r="49" spans="1:8" ht="17.25">
      <c r="A49" s="342" t="s">
        <v>2202</v>
      </c>
      <c r="B49" s="250" t="s">
        <v>2209</v>
      </c>
      <c r="C49" s="112" t="s">
        <v>1122</v>
      </c>
      <c r="D49" s="253"/>
      <c r="E49" s="253">
        <v>162.5</v>
      </c>
      <c r="F49" s="253"/>
      <c r="G49" s="252">
        <f t="shared" si="1"/>
        <v>225272.5</v>
      </c>
      <c r="H49" s="254"/>
    </row>
    <row r="50" spans="1:8" ht="17.25">
      <c r="A50" s="342" t="s">
        <v>2228</v>
      </c>
      <c r="B50" s="250" t="s">
        <v>2230</v>
      </c>
      <c r="C50" s="112" t="s">
        <v>2286</v>
      </c>
      <c r="D50" s="253"/>
      <c r="E50" s="253">
        <v>575</v>
      </c>
      <c r="F50" s="253"/>
      <c r="G50" s="252">
        <f t="shared" si="1"/>
        <v>224697.5</v>
      </c>
      <c r="H50" s="254"/>
    </row>
    <row r="51" spans="1:8" ht="17.25">
      <c r="A51" s="342" t="s">
        <v>2312</v>
      </c>
      <c r="B51" s="250" t="s">
        <v>2313</v>
      </c>
      <c r="C51" s="112" t="s">
        <v>2311</v>
      </c>
      <c r="D51" s="253"/>
      <c r="E51" s="253">
        <v>22800</v>
      </c>
      <c r="F51" s="253"/>
      <c r="G51" s="252">
        <f t="shared" si="1"/>
        <v>201897.5</v>
      </c>
      <c r="H51" s="254"/>
    </row>
    <row r="52" spans="1:8" ht="17.25">
      <c r="A52" s="342" t="s">
        <v>2308</v>
      </c>
      <c r="B52" s="250" t="s">
        <v>2329</v>
      </c>
      <c r="C52" s="112" t="s">
        <v>2330</v>
      </c>
      <c r="D52" s="253"/>
      <c r="E52" s="253">
        <v>128800</v>
      </c>
      <c r="F52" s="253"/>
      <c r="G52" s="252">
        <f t="shared" si="1"/>
        <v>73097.5</v>
      </c>
      <c r="H52" s="254"/>
    </row>
    <row r="53" spans="1:8" ht="17.25">
      <c r="A53" s="342" t="s">
        <v>2378</v>
      </c>
      <c r="B53" s="250" t="s">
        <v>2401</v>
      </c>
      <c r="C53" s="112" t="s">
        <v>2404</v>
      </c>
      <c r="D53" s="253"/>
      <c r="E53" s="253">
        <v>13800</v>
      </c>
      <c r="F53" s="253"/>
      <c r="G53" s="252">
        <f t="shared" si="1"/>
        <v>59297.5</v>
      </c>
      <c r="H53" s="254"/>
    </row>
    <row r="54" spans="1:8" ht="17.25">
      <c r="A54" s="342"/>
      <c r="B54" s="250" t="s">
        <v>741</v>
      </c>
      <c r="C54" s="112" t="s">
        <v>2405</v>
      </c>
      <c r="D54" s="253"/>
      <c r="E54" s="253">
        <v>840</v>
      </c>
      <c r="F54" s="253"/>
      <c r="G54" s="252">
        <f t="shared" si="1"/>
        <v>58457.5</v>
      </c>
      <c r="H54" s="254"/>
    </row>
    <row r="55" spans="1:8" ht="17.25">
      <c r="A55" s="342"/>
      <c r="B55" s="250" t="s">
        <v>2403</v>
      </c>
      <c r="C55" s="112" t="s">
        <v>2406</v>
      </c>
      <c r="D55" s="253"/>
      <c r="E55" s="253">
        <v>200</v>
      </c>
      <c r="F55" s="253"/>
      <c r="G55" s="252">
        <f t="shared" si="1"/>
        <v>58257.5</v>
      </c>
      <c r="H55" s="254"/>
    </row>
    <row r="56" spans="1:8" ht="17.25">
      <c r="A56" s="342" t="s">
        <v>2699</v>
      </c>
      <c r="B56" s="250" t="s">
        <v>2710</v>
      </c>
      <c r="C56" s="112" t="s">
        <v>2711</v>
      </c>
      <c r="D56" s="253"/>
      <c r="E56" s="253">
        <v>1000</v>
      </c>
      <c r="F56" s="253"/>
      <c r="G56" s="252">
        <f t="shared" si="1"/>
        <v>57257.5</v>
      </c>
      <c r="H56" s="254"/>
    </row>
    <row r="57" spans="1:8" ht="17.25">
      <c r="A57" s="342" t="s">
        <v>2975</v>
      </c>
      <c r="B57" s="250" t="s">
        <v>2982</v>
      </c>
      <c r="C57" s="112" t="s">
        <v>2981</v>
      </c>
      <c r="D57" s="253"/>
      <c r="E57" s="253">
        <v>10700</v>
      </c>
      <c r="F57" s="253"/>
      <c r="G57" s="252">
        <f t="shared" si="1"/>
        <v>46557.5</v>
      </c>
      <c r="H57" s="254"/>
    </row>
    <row r="58" spans="1:8" ht="17.25">
      <c r="A58" s="342" t="s">
        <v>3005</v>
      </c>
      <c r="B58" s="257"/>
      <c r="C58" s="112" t="s">
        <v>3052</v>
      </c>
      <c r="D58" s="253"/>
      <c r="E58" s="253">
        <v>52544.52</v>
      </c>
      <c r="F58" s="253"/>
      <c r="G58" s="252">
        <f t="shared" si="1"/>
        <v>-5987.019999999997</v>
      </c>
      <c r="H58" s="311"/>
    </row>
    <row r="59" spans="1:10" ht="17.25">
      <c r="A59" s="342"/>
      <c r="B59" s="257"/>
      <c r="C59" s="112" t="s">
        <v>3053</v>
      </c>
      <c r="D59" s="253"/>
      <c r="E59" s="253">
        <v>-7946</v>
      </c>
      <c r="F59" s="253"/>
      <c r="G59" s="459">
        <f t="shared" si="1"/>
        <v>1958.9800000000032</v>
      </c>
      <c r="H59" s="311"/>
      <c r="J59" s="600">
        <f>G59</f>
        <v>1958.9800000000032</v>
      </c>
    </row>
    <row r="60" spans="1:12" ht="17.25">
      <c r="A60" s="342"/>
      <c r="B60" s="257"/>
      <c r="C60" s="365"/>
      <c r="D60" s="349">
        <v>-1958.98</v>
      </c>
      <c r="E60" s="251"/>
      <c r="F60" s="251"/>
      <c r="G60" s="296">
        <f>G59+D60</f>
        <v>3.183231456205249E-12</v>
      </c>
      <c r="H60" s="311"/>
      <c r="K60" s="300"/>
      <c r="L60" s="299"/>
    </row>
    <row r="61" spans="1:12" ht="18" thickBot="1">
      <c r="A61" s="268"/>
      <c r="B61" s="304"/>
      <c r="C61" s="292" t="s">
        <v>391</v>
      </c>
      <c r="D61" s="331">
        <f>SUM(D6:D60)</f>
        <v>443515.02</v>
      </c>
      <c r="E61" s="331">
        <f>SUM(E6:E60)</f>
        <v>441429.02</v>
      </c>
      <c r="F61" s="331">
        <f>SUM(F6:F60)</f>
        <v>0</v>
      </c>
      <c r="G61" s="322">
        <f>D61-E61-F61</f>
        <v>2086</v>
      </c>
      <c r="H61" s="254"/>
      <c r="J61" s="559">
        <f>SUM(J7:J60)</f>
        <v>3984.980000000003</v>
      </c>
      <c r="K61" s="300"/>
      <c r="L61" s="299"/>
    </row>
    <row r="62" spans="4:12" ht="18" thickTop="1">
      <c r="D62" s="298"/>
      <c r="F62" s="339"/>
      <c r="G62" s="414"/>
      <c r="J62" s="316"/>
      <c r="K62" s="300"/>
      <c r="L62" s="299"/>
    </row>
    <row r="63" spans="4:10" ht="17.25">
      <c r="D63" s="298"/>
      <c r="E63" s="293"/>
      <c r="F63" s="325"/>
      <c r="G63" s="293"/>
      <c r="J63" s="316"/>
    </row>
    <row r="64" spans="4:13" ht="17.25">
      <c r="D64" s="298"/>
      <c r="E64" s="293"/>
      <c r="G64" s="293"/>
      <c r="J64" s="293"/>
      <c r="M64" s="293"/>
    </row>
    <row r="65" spans="3:13" ht="17.25">
      <c r="C65" s="325"/>
      <c r="E65" s="293"/>
      <c r="G65" s="325"/>
      <c r="M65" s="293"/>
    </row>
    <row r="66" spans="3:15" ht="17.25">
      <c r="C66" s="325"/>
      <c r="E66" s="325"/>
      <c r="G66" s="325"/>
      <c r="M66" s="325"/>
      <c r="O66" s="325"/>
    </row>
    <row r="67" spans="5:15" ht="17.25">
      <c r="E67" s="300"/>
      <c r="F67" s="293"/>
      <c r="G67" s="325"/>
      <c r="M67" s="293"/>
      <c r="N67" s="293"/>
      <c r="O67" s="325"/>
    </row>
    <row r="68" spans="2:15" ht="17.25">
      <c r="B68" s="299"/>
      <c r="C68" s="307"/>
      <c r="D68" s="332"/>
      <c r="E68" s="333"/>
      <c r="G68" s="334"/>
      <c r="O68" s="334"/>
    </row>
    <row r="69" spans="2:5" ht="17.25">
      <c r="B69" s="299"/>
      <c r="C69" s="299"/>
      <c r="D69" s="301"/>
      <c r="E69" s="300"/>
    </row>
    <row r="70" spans="2:15" ht="17.25">
      <c r="B70" s="299"/>
      <c r="C70" s="299"/>
      <c r="D70" s="301"/>
      <c r="E70" s="300"/>
      <c r="G70" s="293"/>
      <c r="O70" s="293"/>
    </row>
    <row r="71" spans="2:7" ht="17.25">
      <c r="B71" s="299"/>
      <c r="C71" s="299"/>
      <c r="D71" s="301"/>
      <c r="E71" s="300"/>
      <c r="G71" s="293"/>
    </row>
    <row r="72" spans="2:5" ht="17.25">
      <c r="B72" s="299"/>
      <c r="C72" s="299"/>
      <c r="D72" s="335"/>
      <c r="E72" s="307"/>
    </row>
    <row r="73" spans="2:5" ht="17.25">
      <c r="B73" s="299"/>
      <c r="C73" s="299"/>
      <c r="D73" s="299"/>
      <c r="E73" s="300"/>
    </row>
    <row r="74" spans="2:5" ht="17.25">
      <c r="B74" s="299"/>
      <c r="C74" s="299"/>
      <c r="D74" s="299"/>
      <c r="E74" s="307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8.140625" style="44" customWidth="1"/>
    <col min="2" max="2" width="7.8515625" style="238" bestFit="1" customWidth="1"/>
    <col min="3" max="3" width="33.00390625" style="238" customWidth="1"/>
    <col min="4" max="4" width="10.7109375" style="238" customWidth="1"/>
    <col min="5" max="5" width="11.140625" style="238" customWidth="1"/>
    <col min="6" max="6" width="9.140625" style="238" customWidth="1"/>
    <col min="7" max="7" width="11.8515625" style="238" customWidth="1"/>
    <col min="8" max="8" width="9.7109375" style="238" customWidth="1"/>
    <col min="9" max="9" width="9.8515625" style="298" bestFit="1" customWidth="1"/>
    <col min="10" max="10" width="9.140625" style="238" customWidth="1"/>
    <col min="11" max="11" width="14.00390625" style="293" customWidth="1"/>
    <col min="12" max="12" width="11.8515625" style="238" customWidth="1"/>
    <col min="13" max="13" width="11.28125" style="238" customWidth="1"/>
    <col min="14" max="14" width="11.00390625" style="238" customWidth="1"/>
    <col min="15" max="16384" width="9.140625" style="238" customWidth="1"/>
  </cols>
  <sheetData>
    <row r="2" spans="1:8" ht="17.25">
      <c r="A2" s="692" t="s">
        <v>864</v>
      </c>
      <c r="B2" s="692"/>
      <c r="C2" s="692"/>
      <c r="D2" s="692"/>
      <c r="E2" s="692"/>
      <c r="F2" s="692"/>
      <c r="G2" s="692"/>
      <c r="H2" s="692"/>
    </row>
    <row r="3" spans="1:8" ht="17.25">
      <c r="A3" s="692" t="s">
        <v>3490</v>
      </c>
      <c r="B3" s="692"/>
      <c r="C3" s="692"/>
      <c r="D3" s="692"/>
      <c r="E3" s="692"/>
      <c r="F3" s="692"/>
      <c r="G3" s="692"/>
      <c r="H3" s="692"/>
    </row>
    <row r="4" spans="1:8" ht="17.25">
      <c r="A4" s="261" t="s">
        <v>583</v>
      </c>
      <c r="B4" s="236"/>
      <c r="C4" s="236"/>
      <c r="D4" s="236"/>
      <c r="E4" s="313"/>
      <c r="F4" s="236"/>
      <c r="G4" s="330" t="s">
        <v>5</v>
      </c>
      <c r="H4" s="330" t="s">
        <v>2239</v>
      </c>
    </row>
    <row r="5" spans="1:8" ht="17.25">
      <c r="A5" s="341" t="s">
        <v>34</v>
      </c>
      <c r="B5" s="317" t="s">
        <v>18</v>
      </c>
      <c r="C5" s="241" t="s">
        <v>4</v>
      </c>
      <c r="D5" s="242" t="s">
        <v>33</v>
      </c>
      <c r="E5" s="242" t="s">
        <v>1</v>
      </c>
      <c r="F5" s="242" t="s">
        <v>100</v>
      </c>
      <c r="G5" s="243" t="s">
        <v>2</v>
      </c>
      <c r="H5" s="241" t="s">
        <v>3</v>
      </c>
    </row>
    <row r="6" spans="1:11" ht="17.25">
      <c r="A6" s="265"/>
      <c r="B6" s="244"/>
      <c r="C6" s="245"/>
      <c r="D6" s="246" t="s">
        <v>0</v>
      </c>
      <c r="E6" s="246"/>
      <c r="F6" s="246" t="s">
        <v>101</v>
      </c>
      <c r="G6" s="247"/>
      <c r="H6" s="319"/>
      <c r="K6" s="293">
        <v>362</v>
      </c>
    </row>
    <row r="7" spans="1:11" ht="17.25">
      <c r="A7" s="342" t="s">
        <v>2228</v>
      </c>
      <c r="B7" s="250" t="s">
        <v>2240</v>
      </c>
      <c r="C7" s="112" t="s">
        <v>2241</v>
      </c>
      <c r="D7" s="253">
        <v>69500</v>
      </c>
      <c r="E7" s="253"/>
      <c r="F7" s="253"/>
      <c r="G7" s="432">
        <v>69500</v>
      </c>
      <c r="H7" s="234" t="s">
        <v>1135</v>
      </c>
      <c r="K7" s="293">
        <v>362</v>
      </c>
    </row>
    <row r="8" spans="1:11" ht="17.25">
      <c r="A8" s="342" t="s">
        <v>2655</v>
      </c>
      <c r="B8" s="250" t="s">
        <v>2680</v>
      </c>
      <c r="C8" s="112" t="s">
        <v>2679</v>
      </c>
      <c r="D8" s="253"/>
      <c r="E8" s="253">
        <v>10360</v>
      </c>
      <c r="F8" s="253"/>
      <c r="G8" s="432">
        <f>G7-E8</f>
        <v>59140</v>
      </c>
      <c r="H8" s="234"/>
      <c r="K8" s="293">
        <v>422</v>
      </c>
    </row>
    <row r="9" spans="1:11" ht="17.25">
      <c r="A9" s="342" t="s">
        <v>2756</v>
      </c>
      <c r="B9" s="250" t="s">
        <v>2744</v>
      </c>
      <c r="C9" s="112" t="s">
        <v>2745</v>
      </c>
      <c r="D9" s="253"/>
      <c r="E9" s="253">
        <v>19268</v>
      </c>
      <c r="F9" s="253"/>
      <c r="G9" s="432">
        <f>G8-E9</f>
        <v>39872</v>
      </c>
      <c r="H9" s="254"/>
      <c r="K9" s="293">
        <v>422</v>
      </c>
    </row>
    <row r="10" spans="1:11" ht="17.25">
      <c r="A10" s="342"/>
      <c r="B10" s="250" t="s">
        <v>2755</v>
      </c>
      <c r="C10" s="112" t="s">
        <v>2757</v>
      </c>
      <c r="D10" s="253"/>
      <c r="E10" s="253">
        <v>12880</v>
      </c>
      <c r="F10" s="253"/>
      <c r="G10" s="432">
        <f>G9-E10</f>
        <v>26992</v>
      </c>
      <c r="H10" s="254"/>
      <c r="K10" s="293">
        <v>1551</v>
      </c>
    </row>
    <row r="11" spans="1:11" ht="17.25">
      <c r="A11" s="342"/>
      <c r="B11" s="250"/>
      <c r="C11" s="112" t="s">
        <v>2785</v>
      </c>
      <c r="D11" s="253"/>
      <c r="E11" s="253">
        <v>-600</v>
      </c>
      <c r="F11" s="253"/>
      <c r="G11" s="432">
        <f>G10-E11</f>
        <v>27592</v>
      </c>
      <c r="H11" s="254"/>
      <c r="K11" s="293">
        <v>1000</v>
      </c>
    </row>
    <row r="12" spans="1:11" ht="17.25">
      <c r="A12" s="342" t="s">
        <v>3592</v>
      </c>
      <c r="B12" s="250" t="s">
        <v>3618</v>
      </c>
      <c r="C12" s="112" t="s">
        <v>2815</v>
      </c>
      <c r="D12" s="253"/>
      <c r="E12" s="253">
        <v>1480</v>
      </c>
      <c r="F12" s="253"/>
      <c r="G12" s="252">
        <f>G11-E12-F12</f>
        <v>26112</v>
      </c>
      <c r="H12" s="254"/>
      <c r="K12" s="293">
        <v>150</v>
      </c>
    </row>
    <row r="13" spans="1:11" ht="17.25">
      <c r="A13" s="342" t="s">
        <v>3506</v>
      </c>
      <c r="B13" s="250" t="s">
        <v>3518</v>
      </c>
      <c r="C13" s="112" t="s">
        <v>3491</v>
      </c>
      <c r="D13" s="253"/>
      <c r="E13" s="253">
        <v>7192</v>
      </c>
      <c r="F13" s="253"/>
      <c r="G13" s="252">
        <f>G12-E13-F13</f>
        <v>18920</v>
      </c>
      <c r="H13" s="254"/>
      <c r="K13" s="293">
        <f>SUM(K6:K12)</f>
        <v>4269</v>
      </c>
    </row>
    <row r="14" spans="1:8" ht="17.25">
      <c r="A14" s="342" t="s">
        <v>3764</v>
      </c>
      <c r="B14" s="250" t="s">
        <v>3821</v>
      </c>
      <c r="C14" s="112" t="s">
        <v>3731</v>
      </c>
      <c r="D14" s="253"/>
      <c r="E14" s="253">
        <v>9718</v>
      </c>
      <c r="F14" s="253"/>
      <c r="G14" s="252">
        <f>G13-E14-F14</f>
        <v>9202</v>
      </c>
      <c r="H14" s="234"/>
    </row>
    <row r="15" spans="1:8" ht="17.25">
      <c r="A15" s="342"/>
      <c r="B15" s="250" t="s">
        <v>3822</v>
      </c>
      <c r="C15" s="112" t="s">
        <v>3732</v>
      </c>
      <c r="D15" s="253"/>
      <c r="E15" s="253">
        <v>6168</v>
      </c>
      <c r="F15" s="253"/>
      <c r="G15" s="252">
        <f>G14-E15-F15</f>
        <v>3034</v>
      </c>
      <c r="H15" s="254"/>
    </row>
    <row r="16" spans="1:8" ht="17.25">
      <c r="A16" s="342"/>
      <c r="B16" s="250"/>
      <c r="C16" s="112"/>
      <c r="D16" s="253"/>
      <c r="E16" s="253"/>
      <c r="F16" s="253"/>
      <c r="G16" s="252"/>
      <c r="H16" s="254"/>
    </row>
    <row r="17" spans="1:8" ht="17.25">
      <c r="A17" s="342"/>
      <c r="B17" s="250"/>
      <c r="C17" s="112"/>
      <c r="D17" s="253"/>
      <c r="E17" s="253"/>
      <c r="F17" s="253"/>
      <c r="G17" s="252"/>
      <c r="H17" s="254"/>
    </row>
    <row r="18" spans="1:8" ht="17.25">
      <c r="A18" s="342"/>
      <c r="B18" s="250"/>
      <c r="C18" s="112"/>
      <c r="D18" s="253"/>
      <c r="E18" s="253"/>
      <c r="F18" s="253"/>
      <c r="G18" s="252"/>
      <c r="H18" s="254"/>
    </row>
    <row r="19" spans="1:11" ht="17.25">
      <c r="A19" s="342"/>
      <c r="B19" s="250"/>
      <c r="C19" s="112"/>
      <c r="D19" s="253"/>
      <c r="E19" s="253"/>
      <c r="F19" s="253"/>
      <c r="G19" s="252"/>
      <c r="H19" s="254"/>
      <c r="K19" s="293">
        <v>9718</v>
      </c>
    </row>
    <row r="20" spans="1:11" ht="17.25">
      <c r="A20" s="342"/>
      <c r="B20" s="250"/>
      <c r="C20" s="112"/>
      <c r="D20" s="253"/>
      <c r="E20" s="253"/>
      <c r="F20" s="253"/>
      <c r="G20" s="252"/>
      <c r="H20" s="254"/>
      <c r="K20" s="293">
        <v>6168</v>
      </c>
    </row>
    <row r="21" spans="1:11" ht="17.25">
      <c r="A21" s="342"/>
      <c r="B21" s="250"/>
      <c r="C21" s="112"/>
      <c r="D21" s="253"/>
      <c r="E21" s="253"/>
      <c r="F21" s="253"/>
      <c r="G21" s="252"/>
      <c r="H21" s="254"/>
      <c r="K21" s="293">
        <f>SUM(K19:K20)</f>
        <v>15886</v>
      </c>
    </row>
    <row r="22" spans="1:8" ht="17.25">
      <c r="A22" s="342"/>
      <c r="B22" s="250"/>
      <c r="C22" s="112"/>
      <c r="D22" s="253"/>
      <c r="E22" s="253"/>
      <c r="F22" s="253"/>
      <c r="G22" s="252"/>
      <c r="H22" s="254"/>
    </row>
    <row r="23" spans="1:8" ht="17.25">
      <c r="A23" s="342"/>
      <c r="B23" s="250"/>
      <c r="C23" s="112"/>
      <c r="D23" s="253"/>
      <c r="E23" s="253"/>
      <c r="F23" s="253"/>
      <c r="G23" s="252"/>
      <c r="H23" s="254"/>
    </row>
    <row r="24" spans="1:8" ht="17.25">
      <c r="A24" s="342"/>
      <c r="B24" s="250"/>
      <c r="C24" s="112"/>
      <c r="D24" s="253"/>
      <c r="E24" s="253"/>
      <c r="F24" s="253"/>
      <c r="G24" s="252"/>
      <c r="H24" s="254"/>
    </row>
    <row r="25" spans="1:8" ht="17.25">
      <c r="A25" s="342"/>
      <c r="B25" s="250"/>
      <c r="C25" s="112"/>
      <c r="D25" s="253"/>
      <c r="E25" s="253"/>
      <c r="F25" s="253"/>
      <c r="G25" s="252"/>
      <c r="H25" s="254"/>
    </row>
    <row r="26" spans="1:12" ht="17.25">
      <c r="A26" s="342"/>
      <c r="B26" s="257"/>
      <c r="C26" s="365"/>
      <c r="D26" s="295"/>
      <c r="E26" s="251"/>
      <c r="F26" s="251"/>
      <c r="G26" s="296"/>
      <c r="H26" s="311"/>
      <c r="K26" s="300"/>
      <c r="L26" s="299"/>
    </row>
    <row r="27" spans="1:12" ht="18" thickBot="1">
      <c r="A27" s="268"/>
      <c r="B27" s="304"/>
      <c r="C27" s="292" t="s">
        <v>391</v>
      </c>
      <c r="D27" s="331">
        <f>SUM(D7:D26)</f>
        <v>69500</v>
      </c>
      <c r="E27" s="331">
        <f>SUM(E7:E26)</f>
        <v>66466</v>
      </c>
      <c r="F27" s="331">
        <f>SUM(F7:F26)</f>
        <v>0</v>
      </c>
      <c r="G27" s="322">
        <f>D27-E27-F27</f>
        <v>3034</v>
      </c>
      <c r="H27" s="254"/>
      <c r="K27" s="300"/>
      <c r="L27" s="299"/>
    </row>
    <row r="28" spans="4:12" ht="18" thickTop="1">
      <c r="D28" s="298"/>
      <c r="F28" s="339"/>
      <c r="G28" s="414"/>
      <c r="J28" s="316"/>
      <c r="K28" s="300"/>
      <c r="L28" s="299"/>
    </row>
    <row r="29" spans="4:10" ht="17.25">
      <c r="D29" s="298"/>
      <c r="E29" s="293"/>
      <c r="F29" s="325"/>
      <c r="G29" s="293"/>
      <c r="J29" s="316"/>
    </row>
    <row r="30" spans="4:13" ht="17.25">
      <c r="D30" s="298"/>
      <c r="E30" s="293"/>
      <c r="G30" s="293"/>
      <c r="J30" s="293"/>
      <c r="M30" s="293"/>
    </row>
    <row r="31" spans="3:13" ht="17.25">
      <c r="C31" s="325"/>
      <c r="E31" s="293"/>
      <c r="G31" s="325"/>
      <c r="M31" s="293"/>
    </row>
    <row r="32" spans="3:15" ht="17.25">
      <c r="C32" s="325"/>
      <c r="E32" s="325"/>
      <c r="G32" s="325"/>
      <c r="M32" s="325"/>
      <c r="O32" s="325"/>
    </row>
    <row r="33" spans="5:15" ht="17.25">
      <c r="E33" s="300"/>
      <c r="F33" s="293"/>
      <c r="G33" s="325"/>
      <c r="M33" s="293"/>
      <c r="N33" s="293"/>
      <c r="O33" s="325"/>
    </row>
    <row r="34" spans="2:15" ht="17.25">
      <c r="B34" s="299"/>
      <c r="C34" s="307"/>
      <c r="D34" s="332"/>
      <c r="E34" s="333"/>
      <c r="G34" s="334"/>
      <c r="O34" s="334"/>
    </row>
    <row r="35" spans="2:5" ht="17.25">
      <c r="B35" s="299"/>
      <c r="C35" s="299"/>
      <c r="D35" s="301"/>
      <c r="E35" s="300"/>
    </row>
    <row r="36" spans="2:15" ht="17.25">
      <c r="B36" s="299"/>
      <c r="C36" s="299"/>
      <c r="D36" s="301"/>
      <c r="E36" s="300"/>
      <c r="G36" s="293"/>
      <c r="O36" s="293"/>
    </row>
    <row r="37" spans="2:7" ht="17.25">
      <c r="B37" s="299"/>
      <c r="C37" s="299"/>
      <c r="D37" s="301"/>
      <c r="E37" s="300"/>
      <c r="G37" s="293"/>
    </row>
    <row r="38" spans="2:5" ht="17.25">
      <c r="B38" s="299"/>
      <c r="C38" s="299"/>
      <c r="D38" s="335"/>
      <c r="E38" s="307"/>
    </row>
    <row r="39" spans="2:5" ht="17.25">
      <c r="B39" s="299"/>
      <c r="C39" s="299"/>
      <c r="D39" s="299"/>
      <c r="E39" s="300"/>
    </row>
    <row r="40" spans="2:5" ht="17.25">
      <c r="B40" s="299"/>
      <c r="C40" s="299"/>
      <c r="D40" s="299"/>
      <c r="E40" s="307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8515625" style="238" customWidth="1"/>
    <col min="2" max="2" width="10.421875" style="238" customWidth="1"/>
    <col min="3" max="3" width="25.00390625" style="238" customWidth="1"/>
    <col min="4" max="4" width="11.57421875" style="238" customWidth="1"/>
    <col min="5" max="5" width="10.57421875" style="238" customWidth="1"/>
    <col min="6" max="6" width="7.8515625" style="238" customWidth="1"/>
    <col min="7" max="7" width="12.140625" style="238" customWidth="1"/>
    <col min="8" max="8" width="9.57421875" style="238" customWidth="1"/>
    <col min="9" max="16384" width="9.140625" style="238" customWidth="1"/>
  </cols>
  <sheetData>
    <row r="1" spans="1:8" ht="17.25">
      <c r="A1" s="692" t="s">
        <v>864</v>
      </c>
      <c r="B1" s="692"/>
      <c r="C1" s="692"/>
      <c r="D1" s="692"/>
      <c r="E1" s="692"/>
      <c r="F1" s="692"/>
      <c r="G1" s="692"/>
      <c r="H1" s="236"/>
    </row>
    <row r="2" spans="1:8" ht="17.25">
      <c r="A2" s="692" t="s">
        <v>2628</v>
      </c>
      <c r="B2" s="692"/>
      <c r="C2" s="692"/>
      <c r="D2" s="692"/>
      <c r="E2" s="692"/>
      <c r="F2" s="692"/>
      <c r="G2" s="692"/>
      <c r="H2" s="692"/>
    </row>
    <row r="3" spans="1:8" ht="17.25">
      <c r="A3" s="236" t="s">
        <v>697</v>
      </c>
      <c r="B3" s="236"/>
      <c r="C3" s="236"/>
      <c r="D3" s="236"/>
      <c r="E3" s="236"/>
      <c r="F3" s="236"/>
      <c r="G3" s="236" t="s">
        <v>5</v>
      </c>
      <c r="H3" s="344"/>
    </row>
    <row r="4" spans="1:8" ht="17.25">
      <c r="A4" s="317" t="s">
        <v>34</v>
      </c>
      <c r="B4" s="317" t="s">
        <v>18</v>
      </c>
      <c r="C4" s="314" t="s">
        <v>4</v>
      </c>
      <c r="D4" s="242" t="s">
        <v>33</v>
      </c>
      <c r="E4" s="242" t="s">
        <v>1</v>
      </c>
      <c r="F4" s="242" t="s">
        <v>99</v>
      </c>
      <c r="G4" s="243" t="s">
        <v>2</v>
      </c>
      <c r="H4" s="241" t="s">
        <v>3</v>
      </c>
    </row>
    <row r="5" spans="1:8" ht="17.25">
      <c r="A5" s="244"/>
      <c r="B5" s="244"/>
      <c r="C5" s="245"/>
      <c r="D5" s="246" t="s">
        <v>0</v>
      </c>
      <c r="E5" s="246"/>
      <c r="F5" s="246"/>
      <c r="G5" s="247"/>
      <c r="H5" s="319"/>
    </row>
    <row r="6" spans="1:8" ht="17.25">
      <c r="A6" s="249" t="s">
        <v>1013</v>
      </c>
      <c r="B6" s="250" t="s">
        <v>1014</v>
      </c>
      <c r="C6" s="112" t="s">
        <v>1015</v>
      </c>
      <c r="D6" s="251">
        <v>207580</v>
      </c>
      <c r="E6" s="251"/>
      <c r="F6" s="251"/>
      <c r="G6" s="252">
        <v>207580</v>
      </c>
      <c r="H6" s="254" t="s">
        <v>625</v>
      </c>
    </row>
    <row r="7" spans="1:12" ht="17.25">
      <c r="A7" s="249"/>
      <c r="B7" s="250"/>
      <c r="C7" s="315" t="s">
        <v>1209</v>
      </c>
      <c r="D7" s="253"/>
      <c r="E7" s="253"/>
      <c r="F7" s="415"/>
      <c r="G7" s="252"/>
      <c r="H7" s="254"/>
      <c r="J7" s="336"/>
      <c r="K7" s="337"/>
      <c r="L7" s="299"/>
    </row>
    <row r="8" spans="1:12" ht="17.25">
      <c r="A8" s="249" t="s">
        <v>1217</v>
      </c>
      <c r="B8" s="250" t="s">
        <v>1230</v>
      </c>
      <c r="C8" s="112" t="s">
        <v>1231</v>
      </c>
      <c r="D8" s="251"/>
      <c r="E8" s="251">
        <v>207580</v>
      </c>
      <c r="F8" s="251"/>
      <c r="G8" s="252">
        <v>0</v>
      </c>
      <c r="H8" s="254"/>
      <c r="J8" s="299"/>
      <c r="K8" s="299"/>
      <c r="L8" s="299"/>
    </row>
    <row r="9" spans="1:8" ht="17.25">
      <c r="A9" s="249"/>
      <c r="B9" s="250"/>
      <c r="C9" s="233"/>
      <c r="D9" s="253"/>
      <c r="E9" s="253"/>
      <c r="F9" s="253"/>
      <c r="G9" s="252"/>
      <c r="H9" s="254"/>
    </row>
    <row r="10" spans="1:8" ht="17.25">
      <c r="A10" s="249"/>
      <c r="B10" s="250"/>
      <c r="C10" s="233"/>
      <c r="D10" s="253"/>
      <c r="E10" s="253"/>
      <c r="F10" s="253"/>
      <c r="G10" s="252"/>
      <c r="H10" s="254"/>
    </row>
    <row r="11" spans="1:8" ht="17.25">
      <c r="A11" s="338"/>
      <c r="B11" s="320"/>
      <c r="C11" s="233"/>
      <c r="D11" s="251"/>
      <c r="E11" s="251"/>
      <c r="F11" s="251"/>
      <c r="G11" s="252"/>
      <c r="H11" s="254"/>
    </row>
    <row r="12" spans="1:8" ht="17.25">
      <c r="A12" s="249"/>
      <c r="B12" s="250"/>
      <c r="C12" s="112"/>
      <c r="D12" s="253"/>
      <c r="E12" s="253"/>
      <c r="F12" s="253"/>
      <c r="G12" s="252"/>
      <c r="H12" s="254"/>
    </row>
    <row r="13" spans="1:8" ht="17.25">
      <c r="A13" s="249"/>
      <c r="B13" s="250"/>
      <c r="C13" s="112"/>
      <c r="D13" s="253"/>
      <c r="E13" s="253"/>
      <c r="F13" s="253"/>
      <c r="G13" s="252"/>
      <c r="H13" s="254"/>
    </row>
    <row r="14" spans="1:8" ht="17.25">
      <c r="A14" s="249"/>
      <c r="B14" s="250"/>
      <c r="C14" s="112"/>
      <c r="D14" s="253"/>
      <c r="E14" s="253"/>
      <c r="F14" s="253"/>
      <c r="G14" s="252"/>
      <c r="H14" s="254"/>
    </row>
    <row r="15" spans="1:8" ht="17.25">
      <c r="A15" s="249"/>
      <c r="B15" s="250"/>
      <c r="C15" s="112"/>
      <c r="D15" s="253"/>
      <c r="E15" s="253"/>
      <c r="F15" s="253"/>
      <c r="G15" s="252"/>
      <c r="H15" s="254"/>
    </row>
    <row r="16" spans="1:8" ht="17.25">
      <c r="A16" s="249"/>
      <c r="B16" s="320"/>
      <c r="C16" s="112"/>
      <c r="D16" s="253"/>
      <c r="E16" s="253"/>
      <c r="F16" s="253"/>
      <c r="G16" s="252"/>
      <c r="H16" s="254"/>
    </row>
    <row r="17" spans="1:8" ht="17.25">
      <c r="A17" s="249"/>
      <c r="B17" s="250"/>
      <c r="C17" s="112"/>
      <c r="D17" s="253"/>
      <c r="E17" s="253"/>
      <c r="F17" s="253"/>
      <c r="G17" s="252"/>
      <c r="H17" s="254"/>
    </row>
    <row r="18" spans="1:8" ht="17.25">
      <c r="A18" s="249"/>
      <c r="B18" s="250"/>
      <c r="C18" s="112"/>
      <c r="D18" s="253"/>
      <c r="E18" s="253"/>
      <c r="F18" s="253"/>
      <c r="G18" s="252"/>
      <c r="H18" s="254"/>
    </row>
    <row r="19" spans="1:8" ht="17.25">
      <c r="A19" s="249"/>
      <c r="B19" s="320"/>
      <c r="C19" s="112"/>
      <c r="D19" s="253"/>
      <c r="E19" s="253"/>
      <c r="F19" s="253"/>
      <c r="G19" s="252"/>
      <c r="H19" s="254"/>
    </row>
    <row r="20" spans="1:8" ht="17.25">
      <c r="A20" s="249"/>
      <c r="B20" s="250"/>
      <c r="C20" s="112"/>
      <c r="D20" s="253"/>
      <c r="E20" s="253"/>
      <c r="F20" s="253"/>
      <c r="G20" s="252"/>
      <c r="H20" s="254"/>
    </row>
    <row r="21" spans="1:8" ht="17.25">
      <c r="A21" s="249"/>
      <c r="B21" s="250"/>
      <c r="C21" s="112"/>
      <c r="D21" s="253"/>
      <c r="E21" s="253"/>
      <c r="F21" s="253"/>
      <c r="G21" s="252"/>
      <c r="H21" s="254"/>
    </row>
    <row r="22" spans="1:8" ht="17.25">
      <c r="A22" s="249"/>
      <c r="B22" s="320"/>
      <c r="C22" s="112"/>
      <c r="D22" s="253"/>
      <c r="E22" s="253"/>
      <c r="F22" s="253"/>
      <c r="G22" s="252"/>
      <c r="H22" s="254"/>
    </row>
    <row r="23" spans="1:8" ht="17.25">
      <c r="A23" s="249"/>
      <c r="B23" s="250"/>
      <c r="C23" s="112"/>
      <c r="D23" s="253"/>
      <c r="E23" s="253"/>
      <c r="F23" s="253"/>
      <c r="G23" s="252"/>
      <c r="H23" s="254"/>
    </row>
    <row r="24" spans="1:8" ht="17.25">
      <c r="A24" s="249"/>
      <c r="B24" s="257"/>
      <c r="C24" s="235"/>
      <c r="D24" s="302"/>
      <c r="E24" s="302"/>
      <c r="F24" s="302"/>
      <c r="G24" s="303"/>
      <c r="H24" s="254"/>
    </row>
    <row r="25" spans="1:8" ht="18" thickBot="1">
      <c r="A25" s="249"/>
      <c r="B25" s="304"/>
      <c r="C25" s="292" t="s">
        <v>131</v>
      </c>
      <c r="D25" s="305">
        <f>SUM(D6:D23)</f>
        <v>207580</v>
      </c>
      <c r="E25" s="331">
        <f>SUM(E6:E23)</f>
        <v>207580</v>
      </c>
      <c r="F25" s="331">
        <f>SUM(F6:F23)</f>
        <v>0</v>
      </c>
      <c r="G25" s="322">
        <f>D25-E25-F25</f>
        <v>0</v>
      </c>
      <c r="H25" s="254"/>
    </row>
    <row r="26" ht="18" thickTop="1"/>
    <row r="31" ht="17.25">
      <c r="D31" s="339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7.8515625" style="238" customWidth="1"/>
    <col min="2" max="2" width="10.421875" style="238" customWidth="1"/>
    <col min="3" max="3" width="26.28125" style="238" customWidth="1"/>
    <col min="4" max="4" width="12.28125" style="238" customWidth="1"/>
    <col min="5" max="5" width="11.8515625" style="238" customWidth="1"/>
    <col min="6" max="6" width="6.28125" style="238" customWidth="1"/>
    <col min="7" max="7" width="12.140625" style="238" customWidth="1"/>
    <col min="8" max="8" width="8.57421875" style="238" customWidth="1"/>
    <col min="9" max="10" width="9.140625" style="238" customWidth="1"/>
    <col min="11" max="11" width="13.140625" style="15" customWidth="1"/>
    <col min="12" max="12" width="15.140625" style="15" customWidth="1"/>
    <col min="13" max="16384" width="9.140625" style="238" customWidth="1"/>
  </cols>
  <sheetData>
    <row r="1" spans="1:8" ht="18.75">
      <c r="A1" s="692" t="s">
        <v>864</v>
      </c>
      <c r="B1" s="692"/>
      <c r="C1" s="692"/>
      <c r="D1" s="692"/>
      <c r="E1" s="692"/>
      <c r="F1" s="692"/>
      <c r="G1" s="692"/>
      <c r="H1" s="236"/>
    </row>
    <row r="2" spans="1:8" ht="18.75">
      <c r="A2" s="692" t="s">
        <v>3586</v>
      </c>
      <c r="B2" s="692"/>
      <c r="C2" s="692"/>
      <c r="D2" s="692"/>
      <c r="E2" s="692"/>
      <c r="F2" s="692"/>
      <c r="G2" s="692"/>
      <c r="H2" s="692"/>
    </row>
    <row r="3" spans="1:8" ht="18.75">
      <c r="A3" s="236" t="s">
        <v>830</v>
      </c>
      <c r="B3" s="236"/>
      <c r="C3" s="236"/>
      <c r="D3" s="236"/>
      <c r="E3" s="236"/>
      <c r="F3" s="236"/>
      <c r="G3" s="236"/>
      <c r="H3" s="344"/>
    </row>
    <row r="4" spans="1:8" ht="18.75">
      <c r="A4" s="317" t="s">
        <v>34</v>
      </c>
      <c r="B4" s="317" t="s">
        <v>18</v>
      </c>
      <c r="C4" s="314" t="s">
        <v>4</v>
      </c>
      <c r="D4" s="242" t="s">
        <v>33</v>
      </c>
      <c r="E4" s="242" t="s">
        <v>1</v>
      </c>
      <c r="F4" s="456" t="s">
        <v>100</v>
      </c>
      <c r="G4" s="243" t="s">
        <v>2</v>
      </c>
      <c r="H4" s="241" t="s">
        <v>3</v>
      </c>
    </row>
    <row r="5" spans="1:11" ht="18.75">
      <c r="A5" s="244"/>
      <c r="B5" s="244"/>
      <c r="C5" s="245"/>
      <c r="D5" s="246" t="s">
        <v>0</v>
      </c>
      <c r="E5" s="246"/>
      <c r="F5" s="246"/>
      <c r="G5" s="247"/>
      <c r="H5" s="319"/>
      <c r="K5" s="15">
        <v>1284500</v>
      </c>
    </row>
    <row r="6" spans="1:11" ht="18.75">
      <c r="A6" s="249"/>
      <c r="B6" s="250"/>
      <c r="C6" s="112"/>
      <c r="D6" s="251"/>
      <c r="E6" s="251"/>
      <c r="F6" s="251"/>
      <c r="G6" s="252"/>
      <c r="H6" s="254"/>
      <c r="K6" s="15">
        <v>33714</v>
      </c>
    </row>
    <row r="7" spans="1:12" ht="18.75">
      <c r="A7" s="249" t="s">
        <v>831</v>
      </c>
      <c r="B7" s="250" t="s">
        <v>832</v>
      </c>
      <c r="C7" s="315" t="s">
        <v>833</v>
      </c>
      <c r="D7" s="253">
        <v>33034560</v>
      </c>
      <c r="E7" s="253"/>
      <c r="F7" s="253"/>
      <c r="G7" s="252">
        <v>33034560</v>
      </c>
      <c r="H7" s="254"/>
      <c r="J7" s="336"/>
      <c r="K7" s="675">
        <v>1379548</v>
      </c>
      <c r="L7" s="377"/>
    </row>
    <row r="8" spans="1:12" ht="18.75">
      <c r="A8" s="249" t="s">
        <v>835</v>
      </c>
      <c r="B8" s="250" t="s">
        <v>834</v>
      </c>
      <c r="C8" s="233" t="s">
        <v>836</v>
      </c>
      <c r="D8" s="251"/>
      <c r="E8" s="295">
        <v>33034560</v>
      </c>
      <c r="F8" s="251"/>
      <c r="G8" s="252">
        <v>0</v>
      </c>
      <c r="H8" s="254"/>
      <c r="J8" s="299"/>
      <c r="K8" s="377">
        <v>1079662</v>
      </c>
      <c r="L8" s="377"/>
    </row>
    <row r="9" spans="1:11" ht="18.75">
      <c r="A9" s="249"/>
      <c r="B9" s="250"/>
      <c r="C9" s="233"/>
      <c r="D9" s="253"/>
      <c r="E9" s="253"/>
      <c r="F9" s="253"/>
      <c r="G9" s="252"/>
      <c r="H9" s="254"/>
      <c r="K9" s="15">
        <v>15000</v>
      </c>
    </row>
    <row r="10" spans="1:11" ht="18.75">
      <c r="A10" s="249"/>
      <c r="B10" s="250"/>
      <c r="C10" s="233"/>
      <c r="D10" s="253"/>
      <c r="E10" s="253"/>
      <c r="F10" s="253"/>
      <c r="G10" s="252"/>
      <c r="H10" s="254"/>
      <c r="K10" s="15">
        <v>23482785.02</v>
      </c>
    </row>
    <row r="11" spans="1:11" ht="18.75">
      <c r="A11" s="338" t="s">
        <v>1103</v>
      </c>
      <c r="B11" s="320"/>
      <c r="C11" s="315" t="s">
        <v>1205</v>
      </c>
      <c r="D11" s="295">
        <v>5480500</v>
      </c>
      <c r="E11" s="251"/>
      <c r="F11" s="251"/>
      <c r="G11" s="296">
        <v>5480500</v>
      </c>
      <c r="H11" s="254"/>
      <c r="K11" s="15">
        <v>2038864.66</v>
      </c>
    </row>
    <row r="12" spans="1:11" ht="18.75">
      <c r="A12" s="249"/>
      <c r="B12" s="250"/>
      <c r="C12" s="112" t="s">
        <v>1206</v>
      </c>
      <c r="D12" s="253"/>
      <c r="E12" s="253"/>
      <c r="F12" s="253"/>
      <c r="G12" s="252"/>
      <c r="H12" s="254"/>
      <c r="K12" s="15">
        <v>7000</v>
      </c>
    </row>
    <row r="13" spans="1:11" ht="18.75">
      <c r="A13" s="249" t="s">
        <v>1103</v>
      </c>
      <c r="B13" s="250" t="s">
        <v>1207</v>
      </c>
      <c r="C13" s="112" t="s">
        <v>1208</v>
      </c>
      <c r="D13" s="253"/>
      <c r="E13" s="253">
        <v>5480500</v>
      </c>
      <c r="F13" s="253"/>
      <c r="G13" s="252">
        <f>G11-E13</f>
        <v>0</v>
      </c>
      <c r="H13" s="254"/>
      <c r="K13" s="15">
        <v>-252900</v>
      </c>
    </row>
    <row r="14" spans="1:11" ht="18.75">
      <c r="A14" s="249"/>
      <c r="B14" s="250"/>
      <c r="C14" s="112" t="s">
        <v>1411</v>
      </c>
      <c r="D14" s="253">
        <v>-39000</v>
      </c>
      <c r="E14" s="253"/>
      <c r="F14" s="253"/>
      <c r="G14" s="252">
        <f>G12-E14</f>
        <v>0</v>
      </c>
      <c r="H14" s="254"/>
      <c r="K14" s="15">
        <f>SUM(K5:K13)</f>
        <v>29068173.68</v>
      </c>
    </row>
    <row r="15" spans="1:8" ht="18.75">
      <c r="A15" s="249"/>
      <c r="B15" s="250"/>
      <c r="C15" s="112" t="s">
        <v>2613</v>
      </c>
      <c r="D15" s="253"/>
      <c r="E15" s="253"/>
      <c r="F15" s="253"/>
      <c r="G15" s="252">
        <f>G13-E15</f>
        <v>0</v>
      </c>
      <c r="H15" s="254"/>
    </row>
    <row r="16" spans="1:8" ht="18.75">
      <c r="A16" s="249"/>
      <c r="B16" s="250"/>
      <c r="C16" s="112"/>
      <c r="D16" s="253"/>
      <c r="E16" s="253">
        <v>-67490</v>
      </c>
      <c r="F16" s="253"/>
      <c r="G16" s="252">
        <f>G14-E16</f>
        <v>67490</v>
      </c>
      <c r="H16" s="254"/>
    </row>
    <row r="17" spans="1:8" ht="18.75">
      <c r="A17" s="294">
        <v>22317</v>
      </c>
      <c r="B17" s="320" t="s">
        <v>1220</v>
      </c>
      <c r="C17" s="112" t="s">
        <v>1221</v>
      </c>
      <c r="D17" s="253">
        <v>13377376</v>
      </c>
      <c r="E17" s="253"/>
      <c r="F17" s="253"/>
      <c r="G17" s="252">
        <v>13377376</v>
      </c>
      <c r="H17" s="254"/>
    </row>
    <row r="18" spans="1:12" ht="18.75">
      <c r="A18" s="249"/>
      <c r="B18" s="250" t="s">
        <v>1222</v>
      </c>
      <c r="C18" s="112" t="s">
        <v>1223</v>
      </c>
      <c r="D18" s="253"/>
      <c r="E18" s="297">
        <v>13377376</v>
      </c>
      <c r="F18" s="253"/>
      <c r="G18" s="252">
        <v>0</v>
      </c>
      <c r="H18" s="254"/>
      <c r="L18" s="15">
        <v>7574</v>
      </c>
    </row>
    <row r="19" spans="1:12" ht="18.75">
      <c r="A19" s="249"/>
      <c r="B19" s="250"/>
      <c r="C19" s="112"/>
      <c r="D19" s="253"/>
      <c r="E19" s="253"/>
      <c r="F19" s="253"/>
      <c r="G19" s="252"/>
      <c r="H19" s="254"/>
      <c r="L19" s="15">
        <v>208</v>
      </c>
    </row>
    <row r="20" spans="1:12" ht="18.75">
      <c r="A20" s="249"/>
      <c r="B20" s="320"/>
      <c r="C20" s="112"/>
      <c r="D20" s="253"/>
      <c r="E20" s="253"/>
      <c r="F20" s="253"/>
      <c r="G20" s="252"/>
      <c r="H20" s="254"/>
      <c r="L20" s="15">
        <v>59708</v>
      </c>
    </row>
    <row r="21" spans="1:12" ht="18.75">
      <c r="A21" s="249" t="s">
        <v>1898</v>
      </c>
      <c r="B21" s="250" t="s">
        <v>1899</v>
      </c>
      <c r="C21" s="315" t="s">
        <v>1897</v>
      </c>
      <c r="D21" s="253">
        <v>51302532</v>
      </c>
      <c r="E21" s="253"/>
      <c r="F21" s="253"/>
      <c r="G21" s="252">
        <f>D21</f>
        <v>51302532</v>
      </c>
      <c r="H21" s="254"/>
      <c r="L21" s="141">
        <f>SUM(L18:L20)</f>
        <v>67490</v>
      </c>
    </row>
    <row r="22" spans="1:12" ht="18.75">
      <c r="A22" s="249" t="s">
        <v>2302</v>
      </c>
      <c r="B22" s="250" t="s">
        <v>1900</v>
      </c>
      <c r="C22" s="112" t="s">
        <v>1901</v>
      </c>
      <c r="D22" s="253"/>
      <c r="E22" s="253">
        <v>51302532</v>
      </c>
      <c r="F22" s="253"/>
      <c r="G22" s="252">
        <f>G21-E22</f>
        <v>0</v>
      </c>
      <c r="H22" s="254"/>
      <c r="K22" s="15" t="s">
        <v>3820</v>
      </c>
      <c r="L22" s="15" t="s">
        <v>3819</v>
      </c>
    </row>
    <row r="23" spans="1:12" ht="18.75">
      <c r="A23" s="249"/>
      <c r="B23" s="250"/>
      <c r="C23" s="112"/>
      <c r="D23" s="253"/>
      <c r="E23" s="253"/>
      <c r="F23" s="253"/>
      <c r="G23" s="252"/>
      <c r="H23" s="254"/>
      <c r="K23" s="15">
        <v>1250</v>
      </c>
      <c r="L23" s="15">
        <v>2910.31</v>
      </c>
    </row>
    <row r="24" spans="1:12" ht="18.75">
      <c r="A24" s="249"/>
      <c r="B24" s="250"/>
      <c r="C24" s="112"/>
      <c r="D24" s="253"/>
      <c r="E24" s="253"/>
      <c r="F24" s="253"/>
      <c r="G24" s="252"/>
      <c r="H24" s="254"/>
      <c r="K24" s="15">
        <v>9522.34</v>
      </c>
      <c r="L24" s="15">
        <v>263.45</v>
      </c>
    </row>
    <row r="25" spans="1:12" ht="18.75">
      <c r="A25" s="249" t="s">
        <v>2907</v>
      </c>
      <c r="B25" s="250" t="s">
        <v>2908</v>
      </c>
      <c r="C25" s="315" t="s">
        <v>2906</v>
      </c>
      <c r="D25" s="253">
        <v>14401150</v>
      </c>
      <c r="E25" s="253"/>
      <c r="F25" s="253"/>
      <c r="G25" s="252">
        <f>D25</f>
        <v>14401150</v>
      </c>
      <c r="H25" s="254"/>
      <c r="K25" s="15">
        <v>242</v>
      </c>
      <c r="L25" s="15">
        <v>7550</v>
      </c>
    </row>
    <row r="26" spans="1:12" ht="18.75">
      <c r="A26" s="249" t="s">
        <v>2907</v>
      </c>
      <c r="B26" s="250" t="s">
        <v>2909</v>
      </c>
      <c r="C26" s="112" t="s">
        <v>1901</v>
      </c>
      <c r="D26" s="253"/>
      <c r="E26" s="253">
        <v>14401150</v>
      </c>
      <c r="F26" s="253"/>
      <c r="G26" s="252">
        <f>G25-E26</f>
        <v>0</v>
      </c>
      <c r="H26" s="254"/>
      <c r="L26" s="15">
        <v>366.85</v>
      </c>
    </row>
    <row r="27" spans="1:12" ht="18.75">
      <c r="A27" s="249"/>
      <c r="B27" s="250"/>
      <c r="C27" s="112"/>
      <c r="D27" s="253"/>
      <c r="E27" s="253"/>
      <c r="F27" s="253"/>
      <c r="G27" s="252"/>
      <c r="H27" s="254"/>
      <c r="L27" s="15">
        <v>789.79</v>
      </c>
    </row>
    <row r="28" spans="1:12" ht="18.75">
      <c r="A28" s="249" t="s">
        <v>3057</v>
      </c>
      <c r="B28" s="250" t="s">
        <v>3058</v>
      </c>
      <c r="C28" s="112" t="s">
        <v>3059</v>
      </c>
      <c r="D28" s="253">
        <v>6510500</v>
      </c>
      <c r="E28" s="253"/>
      <c r="F28" s="253"/>
      <c r="G28" s="252">
        <v>6510500</v>
      </c>
      <c r="H28" s="254"/>
      <c r="L28" s="15">
        <v>133.96</v>
      </c>
    </row>
    <row r="29" spans="1:12" ht="18.75">
      <c r="A29" s="249"/>
      <c r="B29" s="250" t="s">
        <v>3060</v>
      </c>
      <c r="C29" s="112" t="s">
        <v>3061</v>
      </c>
      <c r="D29" s="253"/>
      <c r="E29" s="253">
        <v>6510500</v>
      </c>
      <c r="F29" s="253"/>
      <c r="G29" s="252">
        <f>G28-E29</f>
        <v>0</v>
      </c>
      <c r="H29" s="254"/>
      <c r="L29" s="15">
        <v>1442.03</v>
      </c>
    </row>
    <row r="30" spans="1:12" ht="18.75">
      <c r="A30" s="249"/>
      <c r="B30" s="250"/>
      <c r="C30" s="112"/>
      <c r="D30" s="253"/>
      <c r="E30" s="253"/>
      <c r="F30" s="253"/>
      <c r="G30" s="252"/>
      <c r="H30" s="254"/>
      <c r="K30" s="676">
        <f>SUM(K23:K29)</f>
        <v>11014.34</v>
      </c>
      <c r="L30" s="676">
        <f>SUM(L23:L29)</f>
        <v>13456.390000000001</v>
      </c>
    </row>
    <row r="31" spans="1:12" ht="18.75">
      <c r="A31" s="249" t="s">
        <v>3592</v>
      </c>
      <c r="B31" s="250" t="s">
        <v>3816</v>
      </c>
      <c r="C31" s="112" t="s">
        <v>3817</v>
      </c>
      <c r="D31" s="253">
        <v>5574728</v>
      </c>
      <c r="E31" s="253"/>
      <c r="F31" s="253"/>
      <c r="G31" s="252">
        <f>D31</f>
        <v>5574728</v>
      </c>
      <c r="H31" s="254"/>
      <c r="L31" s="677">
        <f>K30+L30</f>
        <v>24470.730000000003</v>
      </c>
    </row>
    <row r="32" spans="1:8" ht="18.75">
      <c r="A32" s="249"/>
      <c r="B32" s="250"/>
      <c r="C32" s="112" t="s">
        <v>3818</v>
      </c>
      <c r="D32" s="253"/>
      <c r="E32" s="253">
        <f>D31</f>
        <v>5574728</v>
      </c>
      <c r="F32" s="253"/>
      <c r="G32" s="252">
        <f>G31-E32</f>
        <v>0</v>
      </c>
      <c r="H32" s="254"/>
    </row>
    <row r="33" spans="1:8" ht="18.75">
      <c r="A33" s="249"/>
      <c r="B33" s="320"/>
      <c r="C33" s="112"/>
      <c r="D33" s="253"/>
      <c r="E33" s="253"/>
      <c r="F33" s="253"/>
      <c r="G33" s="252"/>
      <c r="H33" s="254"/>
    </row>
    <row r="34" spans="1:8" ht="19.5" thickBot="1">
      <c r="A34" s="249"/>
      <c r="B34" s="304"/>
      <c r="C34" s="292" t="s">
        <v>131</v>
      </c>
      <c r="D34" s="331">
        <f>SUM(D6:D33)</f>
        <v>129642346</v>
      </c>
      <c r="E34" s="331">
        <f>SUM(E6:E33)</f>
        <v>129613856</v>
      </c>
      <c r="F34" s="305">
        <f>SUM(F6:F33)</f>
        <v>0</v>
      </c>
      <c r="G34" s="322">
        <v>67490</v>
      </c>
      <c r="H34" s="254"/>
    </row>
    <row r="35" ht="19.5" thickTop="1"/>
    <row r="36" ht="18.75">
      <c r="D36" s="43"/>
    </row>
    <row r="37" spans="4:5" ht="18.75">
      <c r="D37" s="43"/>
      <c r="E37" s="688"/>
    </row>
    <row r="40" ht="18.75">
      <c r="D40" s="339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8515625" style="238" customWidth="1"/>
    <col min="2" max="2" width="8.421875" style="238" customWidth="1"/>
    <col min="3" max="3" width="22.28125" style="238" customWidth="1"/>
    <col min="4" max="4" width="13.57421875" style="238" customWidth="1"/>
    <col min="5" max="5" width="11.7109375" style="238" customWidth="1"/>
    <col min="6" max="6" width="12.7109375" style="238" customWidth="1"/>
    <col min="7" max="7" width="12.28125" style="238" customWidth="1"/>
    <col min="8" max="8" width="6.8515625" style="238" customWidth="1"/>
    <col min="9" max="9" width="9.57421875" style="238" customWidth="1"/>
    <col min="10" max="10" width="11.421875" style="238" customWidth="1"/>
    <col min="11" max="16384" width="9.140625" style="238" customWidth="1"/>
  </cols>
  <sheetData>
    <row r="2" spans="1:8" ht="17.25">
      <c r="A2" s="692" t="s">
        <v>693</v>
      </c>
      <c r="B2" s="692"/>
      <c r="C2" s="692"/>
      <c r="D2" s="692"/>
      <c r="E2" s="692"/>
      <c r="F2" s="692"/>
      <c r="G2" s="692"/>
      <c r="H2" s="236"/>
    </row>
    <row r="3" spans="1:8" ht="17.25">
      <c r="A3" s="692" t="s">
        <v>757</v>
      </c>
      <c r="B3" s="692"/>
      <c r="C3" s="692"/>
      <c r="D3" s="692"/>
      <c r="E3" s="692"/>
      <c r="F3" s="692"/>
      <c r="G3" s="692"/>
      <c r="H3" s="692"/>
    </row>
    <row r="4" spans="1:8" ht="17.25">
      <c r="A4" s="236" t="s">
        <v>758</v>
      </c>
      <c r="B4" s="236"/>
      <c r="C4" s="236"/>
      <c r="D4" s="236"/>
      <c r="E4" s="236"/>
      <c r="F4" s="236"/>
      <c r="G4" s="236" t="s">
        <v>759</v>
      </c>
      <c r="H4" s="344" t="s">
        <v>760</v>
      </c>
    </row>
    <row r="5" spans="1:8" ht="17.25">
      <c r="A5" s="317" t="s">
        <v>34</v>
      </c>
      <c r="B5" s="317" t="s">
        <v>18</v>
      </c>
      <c r="C5" s="314" t="s">
        <v>4</v>
      </c>
      <c r="D5" s="242" t="s">
        <v>33</v>
      </c>
      <c r="E5" s="242" t="s">
        <v>1</v>
      </c>
      <c r="F5" s="242" t="s">
        <v>99</v>
      </c>
      <c r="G5" s="243" t="s">
        <v>2</v>
      </c>
      <c r="H5" s="264" t="s">
        <v>3</v>
      </c>
    </row>
    <row r="6" spans="1:8" ht="17.25">
      <c r="A6" s="244"/>
      <c r="B6" s="244"/>
      <c r="C6" s="245"/>
      <c r="D6" s="246" t="s">
        <v>0</v>
      </c>
      <c r="E6" s="246"/>
      <c r="F6" s="246"/>
      <c r="G6" s="247"/>
      <c r="H6" s="319"/>
    </row>
    <row r="7" spans="1:8" ht="17.25">
      <c r="A7" s="249" t="s">
        <v>761</v>
      </c>
      <c r="B7" s="250" t="s">
        <v>762</v>
      </c>
      <c r="C7" s="112" t="s">
        <v>763</v>
      </c>
      <c r="D7" s="251">
        <v>416900</v>
      </c>
      <c r="E7" s="251"/>
      <c r="F7" s="251"/>
      <c r="G7" s="252">
        <v>416900</v>
      </c>
      <c r="H7" s="254"/>
    </row>
    <row r="8" spans="1:12" ht="17.25">
      <c r="A8" s="249"/>
      <c r="B8" s="250"/>
      <c r="C8" s="361"/>
      <c r="D8" s="253"/>
      <c r="E8" s="253"/>
      <c r="F8" s="253">
        <v>416900</v>
      </c>
      <c r="G8" s="252">
        <f>G7-E8-F8</f>
        <v>0</v>
      </c>
      <c r="H8" s="254"/>
      <c r="J8" s="336"/>
      <c r="K8" s="337"/>
      <c r="L8" s="299"/>
    </row>
    <row r="9" spans="1:12" ht="17.25">
      <c r="A9" s="249"/>
      <c r="B9" s="320"/>
      <c r="C9" s="233"/>
      <c r="D9" s="251"/>
      <c r="E9" s="251"/>
      <c r="F9" s="251"/>
      <c r="G9" s="252"/>
      <c r="H9" s="234"/>
      <c r="J9" s="299"/>
      <c r="K9" s="299"/>
      <c r="L9" s="299"/>
    </row>
    <row r="10" spans="1:8" ht="17.25">
      <c r="A10" s="249"/>
      <c r="B10" s="250"/>
      <c r="C10" s="235"/>
      <c r="D10" s="258"/>
      <c r="E10" s="258"/>
      <c r="F10" s="253"/>
      <c r="G10" s="252"/>
      <c r="H10" s="254"/>
    </row>
    <row r="11" spans="1:8" ht="17.25">
      <c r="A11" s="249"/>
      <c r="B11" s="250"/>
      <c r="C11" s="235"/>
      <c r="D11" s="258"/>
      <c r="E11" s="258"/>
      <c r="F11" s="253"/>
      <c r="G11" s="252"/>
      <c r="H11" s="254"/>
    </row>
    <row r="12" spans="1:10" ht="17.25">
      <c r="A12" s="249"/>
      <c r="B12" s="250"/>
      <c r="C12" s="112"/>
      <c r="D12" s="251"/>
      <c r="E12" s="252"/>
      <c r="F12" s="251"/>
      <c r="G12" s="252"/>
      <c r="H12" s="254"/>
      <c r="J12" s="238">
        <v>3990</v>
      </c>
    </row>
    <row r="13" spans="1:10" ht="17.25">
      <c r="A13" s="401"/>
      <c r="B13" s="250"/>
      <c r="C13" s="112"/>
      <c r="D13" s="340"/>
      <c r="E13" s="258"/>
      <c r="F13" s="253"/>
      <c r="G13" s="252"/>
      <c r="H13" s="254"/>
      <c r="J13" s="238">
        <v>3080</v>
      </c>
    </row>
    <row r="14" spans="1:10" ht="17.25">
      <c r="A14" s="249"/>
      <c r="B14" s="250"/>
      <c r="C14" s="112"/>
      <c r="D14" s="340"/>
      <c r="E14" s="258"/>
      <c r="F14" s="253"/>
      <c r="G14" s="252"/>
      <c r="H14" s="254"/>
      <c r="J14" s="238">
        <v>40500</v>
      </c>
    </row>
    <row r="15" spans="1:10" ht="17.25">
      <c r="A15" s="249"/>
      <c r="B15" s="250"/>
      <c r="C15" s="112"/>
      <c r="D15" s="253"/>
      <c r="E15" s="253"/>
      <c r="F15" s="253"/>
      <c r="G15" s="252"/>
      <c r="H15" s="254"/>
      <c r="J15" s="238">
        <v>23430</v>
      </c>
    </row>
    <row r="16" spans="1:10" ht="17.25">
      <c r="A16" s="249"/>
      <c r="B16" s="250"/>
      <c r="C16" s="112"/>
      <c r="D16" s="253"/>
      <c r="E16" s="253"/>
      <c r="F16" s="253"/>
      <c r="G16" s="252"/>
      <c r="H16" s="254"/>
      <c r="J16" s="238">
        <f>SUM(J11:J15)</f>
        <v>71000</v>
      </c>
    </row>
    <row r="17" spans="1:10" ht="17.25">
      <c r="A17" s="249"/>
      <c r="B17" s="320"/>
      <c r="C17" s="112"/>
      <c r="D17" s="253"/>
      <c r="E17" s="253"/>
      <c r="F17" s="253"/>
      <c r="G17" s="252"/>
      <c r="H17" s="254"/>
      <c r="J17" s="238">
        <v>71000</v>
      </c>
    </row>
    <row r="18" spans="1:10" ht="17.25">
      <c r="A18" s="249"/>
      <c r="B18" s="250"/>
      <c r="C18" s="112"/>
      <c r="D18" s="253"/>
      <c r="E18" s="253"/>
      <c r="F18" s="253"/>
      <c r="G18" s="252"/>
      <c r="H18" s="254"/>
      <c r="J18" s="238">
        <f>J16-J17</f>
        <v>0</v>
      </c>
    </row>
    <row r="19" spans="1:8" ht="17.25">
      <c r="A19" s="249"/>
      <c r="B19" s="250"/>
      <c r="C19" s="112"/>
      <c r="D19" s="253"/>
      <c r="E19" s="253"/>
      <c r="F19" s="253"/>
      <c r="G19" s="252"/>
      <c r="H19" s="254"/>
    </row>
    <row r="20" spans="1:8" ht="17.25">
      <c r="A20" s="249"/>
      <c r="B20" s="320"/>
      <c r="C20" s="112"/>
      <c r="D20" s="253"/>
      <c r="E20" s="253"/>
      <c r="F20" s="253"/>
      <c r="G20" s="252"/>
      <c r="H20" s="254"/>
    </row>
    <row r="21" spans="1:8" ht="17.25">
      <c r="A21" s="249"/>
      <c r="B21" s="250"/>
      <c r="C21" s="112"/>
      <c r="D21" s="253"/>
      <c r="E21" s="253"/>
      <c r="F21" s="253"/>
      <c r="G21" s="252"/>
      <c r="H21" s="254"/>
    </row>
    <row r="22" spans="1:8" ht="17.25">
      <c r="A22" s="249"/>
      <c r="B22" s="250"/>
      <c r="C22" s="112"/>
      <c r="D22" s="253"/>
      <c r="E22" s="253"/>
      <c r="F22" s="253"/>
      <c r="G22" s="252"/>
      <c r="H22" s="254"/>
    </row>
    <row r="23" spans="1:10" ht="18" thickBot="1">
      <c r="A23" s="249"/>
      <c r="B23" s="304"/>
      <c r="C23" s="292" t="s">
        <v>131</v>
      </c>
      <c r="D23" s="305">
        <f>SUM(D7:D22)</f>
        <v>416900</v>
      </c>
      <c r="E23" s="331">
        <f>SUM(E7:E22)</f>
        <v>0</v>
      </c>
      <c r="F23" s="305">
        <f>SUM(F7:F22)</f>
        <v>416900</v>
      </c>
      <c r="G23" s="322">
        <f>D23-E23-F23</f>
        <v>0</v>
      </c>
      <c r="H23" s="254"/>
      <c r="J23" s="238">
        <v>-58900</v>
      </c>
    </row>
    <row r="24" spans="1:10" ht="18.75" thickBot="1" thickTop="1">
      <c r="A24" s="249"/>
      <c r="B24" s="304"/>
      <c r="C24" s="292"/>
      <c r="D24" s="305"/>
      <c r="E24" s="331"/>
      <c r="F24" s="305"/>
      <c r="G24" s="322"/>
      <c r="H24" s="254"/>
      <c r="J24" s="238">
        <f>SUM(J23:J23)</f>
        <v>-58900</v>
      </c>
    </row>
    <row r="25" spans="1:10" ht="18.75" thickBot="1" thickTop="1">
      <c r="A25" s="249"/>
      <c r="B25" s="304"/>
      <c r="C25" s="292" t="s">
        <v>742</v>
      </c>
      <c r="D25" s="331">
        <v>81151528</v>
      </c>
      <c r="E25" s="400">
        <v>61715309.12</v>
      </c>
      <c r="F25" s="412">
        <v>1343918</v>
      </c>
      <c r="G25" s="413">
        <v>18092300.88</v>
      </c>
      <c r="H25" s="254"/>
      <c r="J25" s="397"/>
    </row>
    <row r="26" ht="18" thickTop="1"/>
    <row r="27" ht="17.25">
      <c r="J27" s="238">
        <v>597505</v>
      </c>
    </row>
    <row r="28" spans="4:10" ht="17.25">
      <c r="D28" s="339"/>
      <c r="J28" s="238">
        <v>113566</v>
      </c>
    </row>
    <row r="29" ht="17.25">
      <c r="J29" s="238">
        <f>J27-J28</f>
        <v>483939</v>
      </c>
    </row>
    <row r="31" ht="17.25">
      <c r="J31" s="293">
        <v>1179163</v>
      </c>
    </row>
    <row r="32" ht="17.25">
      <c r="J32" s="293">
        <v>13710</v>
      </c>
    </row>
    <row r="33" ht="17.25">
      <c r="J33" s="293">
        <v>348230</v>
      </c>
    </row>
    <row r="34" ht="17.25">
      <c r="J34" s="293">
        <v>235800</v>
      </c>
    </row>
    <row r="35" ht="17.25">
      <c r="J35" s="293">
        <v>78862</v>
      </c>
    </row>
    <row r="36" ht="17.25">
      <c r="J36" s="293">
        <v>11626</v>
      </c>
    </row>
    <row r="37" ht="17.25">
      <c r="J37" s="293">
        <v>10500</v>
      </c>
    </row>
    <row r="38" ht="17.25">
      <c r="J38" s="293">
        <f>SUM(J31:J37)</f>
        <v>1877891</v>
      </c>
    </row>
    <row r="39" ht="17.25">
      <c r="J39" s="293"/>
    </row>
    <row r="40" ht="17.25">
      <c r="J40" s="293"/>
    </row>
    <row r="41" ht="17.25">
      <c r="J41" s="293"/>
    </row>
    <row r="42" ht="17.25">
      <c r="J42" s="293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238" customWidth="1"/>
    <col min="2" max="2" width="8.421875" style="238" customWidth="1"/>
    <col min="3" max="3" width="22.28125" style="238" customWidth="1"/>
    <col min="4" max="4" width="13.57421875" style="238" customWidth="1"/>
    <col min="5" max="5" width="11.7109375" style="238" customWidth="1"/>
    <col min="6" max="6" width="12.7109375" style="238" customWidth="1"/>
    <col min="7" max="7" width="12.28125" style="238" customWidth="1"/>
    <col min="8" max="8" width="6.8515625" style="238" customWidth="1"/>
    <col min="9" max="9" width="9.57421875" style="238" customWidth="1"/>
    <col min="10" max="10" width="11.421875" style="238" customWidth="1"/>
    <col min="11" max="16384" width="9.140625" style="238" customWidth="1"/>
  </cols>
  <sheetData>
    <row r="2" spans="1:8" ht="17.25">
      <c r="A2" s="692" t="s">
        <v>693</v>
      </c>
      <c r="B2" s="692"/>
      <c r="C2" s="692"/>
      <c r="D2" s="692"/>
      <c r="E2" s="692"/>
      <c r="F2" s="692"/>
      <c r="G2" s="692"/>
      <c r="H2" s="236"/>
    </row>
    <row r="3" spans="1:8" ht="17.25">
      <c r="A3" s="692" t="s">
        <v>781</v>
      </c>
      <c r="B3" s="692"/>
      <c r="C3" s="692"/>
      <c r="D3" s="692"/>
      <c r="E3" s="692"/>
      <c r="F3" s="692"/>
      <c r="G3" s="692"/>
      <c r="H3" s="692"/>
    </row>
    <row r="4" spans="1:8" ht="17.25">
      <c r="A4" s="236" t="s">
        <v>758</v>
      </c>
      <c r="B4" s="236"/>
      <c r="C4" s="236"/>
      <c r="D4" s="236"/>
      <c r="E4" s="236"/>
      <c r="F4" s="236"/>
      <c r="G4" s="236" t="s">
        <v>759</v>
      </c>
      <c r="H4" s="344" t="s">
        <v>760</v>
      </c>
    </row>
    <row r="5" spans="1:8" ht="17.25">
      <c r="A5" s="317" t="s">
        <v>34</v>
      </c>
      <c r="B5" s="317" t="s">
        <v>18</v>
      </c>
      <c r="C5" s="314" t="s">
        <v>4</v>
      </c>
      <c r="D5" s="242" t="s">
        <v>33</v>
      </c>
      <c r="E5" s="242" t="s">
        <v>1</v>
      </c>
      <c r="F5" s="242" t="s">
        <v>99</v>
      </c>
      <c r="G5" s="243" t="s">
        <v>2</v>
      </c>
      <c r="H5" s="264" t="s">
        <v>3</v>
      </c>
    </row>
    <row r="6" spans="1:8" ht="17.25">
      <c r="A6" s="244"/>
      <c r="B6" s="244"/>
      <c r="C6" s="245"/>
      <c r="D6" s="246" t="s">
        <v>0</v>
      </c>
      <c r="E6" s="246"/>
      <c r="F6" s="246"/>
      <c r="G6" s="247"/>
      <c r="H6" s="319"/>
    </row>
    <row r="7" spans="1:8" ht="17.25">
      <c r="A7" s="249" t="s">
        <v>761</v>
      </c>
      <c r="B7" s="250" t="s">
        <v>762</v>
      </c>
      <c r="C7" s="112" t="s">
        <v>763</v>
      </c>
      <c r="D7" s="251">
        <v>416900</v>
      </c>
      <c r="E7" s="251"/>
      <c r="F7" s="251"/>
      <c r="G7" s="252">
        <v>416900</v>
      </c>
      <c r="H7" s="254"/>
    </row>
    <row r="8" spans="1:12" ht="17.25">
      <c r="A8" s="249"/>
      <c r="B8" s="250"/>
      <c r="C8" s="361"/>
      <c r="D8" s="253"/>
      <c r="E8" s="253"/>
      <c r="F8" s="253">
        <v>416900</v>
      </c>
      <c r="G8" s="252">
        <f>G7-E8-F8</f>
        <v>0</v>
      </c>
      <c r="H8" s="254"/>
      <c r="J8" s="336"/>
      <c r="K8" s="337"/>
      <c r="L8" s="299"/>
    </row>
    <row r="9" spans="1:12" ht="17.25">
      <c r="A9" s="249"/>
      <c r="B9" s="320"/>
      <c r="C9" s="233"/>
      <c r="D9" s="251"/>
      <c r="E9" s="251"/>
      <c r="F9" s="251"/>
      <c r="G9" s="252"/>
      <c r="H9" s="234"/>
      <c r="J9" s="299"/>
      <c r="K9" s="299"/>
      <c r="L9" s="299"/>
    </row>
    <row r="10" spans="1:8" ht="17.25">
      <c r="A10" s="249"/>
      <c r="B10" s="250"/>
      <c r="C10" s="235"/>
      <c r="D10" s="258"/>
      <c r="E10" s="258"/>
      <c r="F10" s="253"/>
      <c r="G10" s="252"/>
      <c r="H10" s="254"/>
    </row>
    <row r="11" spans="1:8" ht="17.25">
      <c r="A11" s="249"/>
      <c r="B11" s="250"/>
      <c r="C11" s="235"/>
      <c r="D11" s="258"/>
      <c r="E11" s="258"/>
      <c r="F11" s="253"/>
      <c r="G11" s="252"/>
      <c r="H11" s="254"/>
    </row>
    <row r="12" spans="1:10" ht="17.25">
      <c r="A12" s="249"/>
      <c r="B12" s="250"/>
      <c r="C12" s="112"/>
      <c r="D12" s="251"/>
      <c r="E12" s="252"/>
      <c r="F12" s="251"/>
      <c r="G12" s="252"/>
      <c r="H12" s="254"/>
      <c r="J12" s="238">
        <v>3990</v>
      </c>
    </row>
    <row r="13" spans="1:10" ht="17.25">
      <c r="A13" s="401"/>
      <c r="B13" s="250"/>
      <c r="C13" s="112"/>
      <c r="D13" s="340"/>
      <c r="E13" s="258"/>
      <c r="F13" s="253"/>
      <c r="G13" s="252"/>
      <c r="H13" s="254"/>
      <c r="J13" s="238">
        <v>3080</v>
      </c>
    </row>
    <row r="14" spans="1:10" ht="17.25">
      <c r="A14" s="249"/>
      <c r="B14" s="250"/>
      <c r="C14" s="112"/>
      <c r="D14" s="340"/>
      <c r="E14" s="258"/>
      <c r="F14" s="253"/>
      <c r="G14" s="252"/>
      <c r="H14" s="254"/>
      <c r="J14" s="238">
        <v>40500</v>
      </c>
    </row>
    <row r="15" spans="1:10" ht="17.25">
      <c r="A15" s="249"/>
      <c r="B15" s="250"/>
      <c r="C15" s="112"/>
      <c r="D15" s="253"/>
      <c r="E15" s="253"/>
      <c r="F15" s="253"/>
      <c r="G15" s="252"/>
      <c r="H15" s="254"/>
      <c r="J15" s="238">
        <v>23430</v>
      </c>
    </row>
    <row r="16" spans="1:10" ht="17.25">
      <c r="A16" s="249"/>
      <c r="B16" s="250"/>
      <c r="C16" s="112"/>
      <c r="D16" s="253"/>
      <c r="E16" s="253"/>
      <c r="F16" s="253"/>
      <c r="G16" s="252"/>
      <c r="H16" s="254"/>
      <c r="J16" s="238">
        <f>SUM(J11:J15)</f>
        <v>71000</v>
      </c>
    </row>
    <row r="17" spans="1:10" ht="17.25">
      <c r="A17" s="249"/>
      <c r="B17" s="320"/>
      <c r="C17" s="112"/>
      <c r="D17" s="253"/>
      <c r="E17" s="253"/>
      <c r="F17" s="253"/>
      <c r="G17" s="252"/>
      <c r="H17" s="254"/>
      <c r="J17" s="238">
        <v>71000</v>
      </c>
    </row>
    <row r="18" spans="1:10" ht="17.25">
      <c r="A18" s="249"/>
      <c r="B18" s="250"/>
      <c r="C18" s="112"/>
      <c r="D18" s="253"/>
      <c r="E18" s="253"/>
      <c r="F18" s="253"/>
      <c r="G18" s="252"/>
      <c r="H18" s="254"/>
      <c r="J18" s="238">
        <f>J16-J17</f>
        <v>0</v>
      </c>
    </row>
    <row r="19" spans="1:8" ht="17.25">
      <c r="A19" s="249"/>
      <c r="B19" s="250"/>
      <c r="C19" s="112"/>
      <c r="D19" s="253"/>
      <c r="E19" s="253"/>
      <c r="F19" s="253"/>
      <c r="G19" s="252"/>
      <c r="H19" s="254"/>
    </row>
    <row r="20" spans="1:8" ht="17.25">
      <c r="A20" s="249"/>
      <c r="B20" s="320"/>
      <c r="C20" s="112"/>
      <c r="D20" s="253"/>
      <c r="E20" s="253"/>
      <c r="F20" s="253"/>
      <c r="G20" s="252"/>
      <c r="H20" s="254"/>
    </row>
    <row r="21" spans="1:8" ht="17.25">
      <c r="A21" s="249"/>
      <c r="B21" s="250"/>
      <c r="C21" s="112"/>
      <c r="D21" s="253"/>
      <c r="E21" s="253"/>
      <c r="F21" s="253"/>
      <c r="G21" s="252"/>
      <c r="H21" s="254"/>
    </row>
    <row r="22" spans="1:8" ht="17.25">
      <c r="A22" s="249"/>
      <c r="B22" s="250"/>
      <c r="C22" s="112"/>
      <c r="D22" s="253"/>
      <c r="E22" s="253"/>
      <c r="F22" s="253"/>
      <c r="G22" s="252"/>
      <c r="H22" s="254"/>
    </row>
    <row r="23" spans="1:10" ht="18" thickBot="1">
      <c r="A23" s="249"/>
      <c r="B23" s="304"/>
      <c r="C23" s="292" t="s">
        <v>131</v>
      </c>
      <c r="D23" s="305">
        <f>SUM(D7:D22)</f>
        <v>416900</v>
      </c>
      <c r="E23" s="331">
        <f>SUM(E7:E22)</f>
        <v>0</v>
      </c>
      <c r="F23" s="305">
        <f>SUM(F7:F22)</f>
        <v>416900</v>
      </c>
      <c r="G23" s="322">
        <f>D23-E23-F23</f>
        <v>0</v>
      </c>
      <c r="H23" s="254"/>
      <c r="J23" s="238">
        <v>-58900</v>
      </c>
    </row>
    <row r="24" ht="18" thickTop="1">
      <c r="J24" s="238">
        <v>597505</v>
      </c>
    </row>
    <row r="25" spans="4:10" ht="17.25">
      <c r="D25" s="339"/>
      <c r="J25" s="238">
        <v>113566</v>
      </c>
    </row>
    <row r="26" ht="17.25">
      <c r="J26" s="238">
        <f>J24-J25</f>
        <v>483939</v>
      </c>
    </row>
    <row r="28" ht="17.25">
      <c r="J28" s="293">
        <v>1179163</v>
      </c>
    </row>
    <row r="29" ht="17.25">
      <c r="J29" s="293">
        <v>13710</v>
      </c>
    </row>
    <row r="30" ht="17.25">
      <c r="J30" s="293">
        <v>348230</v>
      </c>
    </row>
    <row r="31" ht="17.25">
      <c r="J31" s="293">
        <v>235800</v>
      </c>
    </row>
    <row r="32" ht="17.25">
      <c r="J32" s="293">
        <v>78862</v>
      </c>
    </row>
    <row r="33" ht="17.25">
      <c r="J33" s="293">
        <v>11626</v>
      </c>
    </row>
    <row r="34" ht="17.25">
      <c r="J34" s="293">
        <v>10500</v>
      </c>
    </row>
    <row r="35" ht="17.25">
      <c r="J35" s="293">
        <f>SUM(J28:J34)</f>
        <v>1877891</v>
      </c>
    </row>
    <row r="36" ht="17.25">
      <c r="J36" s="293"/>
    </row>
    <row r="37" ht="17.25">
      <c r="J37" s="293"/>
    </row>
    <row r="38" ht="17.25">
      <c r="J38" s="293"/>
    </row>
    <row r="39" ht="17.25">
      <c r="J39" s="293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" width="8.28125" style="238" customWidth="1"/>
    <col min="3" max="3" width="25.00390625" style="238" customWidth="1"/>
    <col min="4" max="4" width="12.00390625" style="238" customWidth="1"/>
    <col min="5" max="5" width="9.8515625" style="238" customWidth="1"/>
    <col min="6" max="6" width="11.00390625" style="298" customWidth="1"/>
    <col min="7" max="7" width="12.8515625" style="238" customWidth="1"/>
    <col min="8" max="8" width="9.140625" style="238" customWidth="1"/>
    <col min="9" max="9" width="12.00390625" style="238" customWidth="1"/>
    <col min="10" max="16384" width="9.140625" style="238" customWidth="1"/>
  </cols>
  <sheetData>
    <row r="1" spans="1:8" ht="17.25">
      <c r="A1" s="236" t="s">
        <v>3852</v>
      </c>
      <c r="B1" s="236"/>
      <c r="C1" s="236"/>
      <c r="D1" s="236"/>
      <c r="E1" s="236"/>
      <c r="F1" s="236"/>
      <c r="G1" s="236"/>
      <c r="H1" s="239" t="s">
        <v>790</v>
      </c>
    </row>
    <row r="2" spans="1:8" ht="17.25">
      <c r="A2" s="236" t="s">
        <v>32</v>
      </c>
      <c r="B2" s="236"/>
      <c r="C2" s="236"/>
      <c r="D2" s="236"/>
      <c r="E2" s="236"/>
      <c r="F2" s="236"/>
      <c r="G2" s="236"/>
      <c r="H2" s="236" t="s">
        <v>1255</v>
      </c>
    </row>
    <row r="3" spans="1:8" ht="17.25">
      <c r="A3" s="240" t="s">
        <v>34</v>
      </c>
      <c r="B3" s="240" t="s">
        <v>18</v>
      </c>
      <c r="C3" s="241" t="s">
        <v>4</v>
      </c>
      <c r="D3" s="242" t="s">
        <v>33</v>
      </c>
      <c r="E3" s="242" t="s">
        <v>1</v>
      </c>
      <c r="F3" s="242" t="s">
        <v>106</v>
      </c>
      <c r="G3" s="243" t="s">
        <v>2</v>
      </c>
      <c r="H3" s="241" t="s">
        <v>3</v>
      </c>
    </row>
    <row r="4" spans="1:8" ht="17.25">
      <c r="A4" s="244"/>
      <c r="B4" s="244"/>
      <c r="C4" s="245"/>
      <c r="D4" s="246" t="s">
        <v>0</v>
      </c>
      <c r="E4" s="246"/>
      <c r="F4" s="246" t="s">
        <v>100</v>
      </c>
      <c r="G4" s="247"/>
      <c r="H4" s="248" t="s">
        <v>37</v>
      </c>
    </row>
    <row r="5" spans="1:8" ht="17.25">
      <c r="A5" s="249" t="s">
        <v>3662</v>
      </c>
      <c r="B5" s="250"/>
      <c r="C5" s="233" t="s">
        <v>3745</v>
      </c>
      <c r="D5" s="253"/>
      <c r="E5" s="251"/>
      <c r="F5" s="251"/>
      <c r="G5" s="252"/>
      <c r="H5" s="429"/>
    </row>
    <row r="6" spans="1:8" ht="17.25">
      <c r="A6" s="249"/>
      <c r="B6" s="257">
        <v>1</v>
      </c>
      <c r="C6" s="112" t="s">
        <v>790</v>
      </c>
      <c r="D6" s="253">
        <v>1667606.16</v>
      </c>
      <c r="E6" s="253"/>
      <c r="F6" s="253"/>
      <c r="G6" s="258">
        <f>D6</f>
        <v>1667606.16</v>
      </c>
      <c r="H6" s="471"/>
    </row>
    <row r="7" spans="1:8" ht="17.25">
      <c r="A7" s="249" t="s">
        <v>3736</v>
      </c>
      <c r="B7" s="257" t="s">
        <v>3767</v>
      </c>
      <c r="C7" s="112" t="s">
        <v>3748</v>
      </c>
      <c r="D7" s="253"/>
      <c r="E7" s="253">
        <v>366284.86</v>
      </c>
      <c r="F7" s="253"/>
      <c r="G7" s="258">
        <f aca="true" t="shared" si="0" ref="G7:G14">G6-E7</f>
        <v>1301321.2999999998</v>
      </c>
      <c r="H7" s="471"/>
    </row>
    <row r="8" spans="1:8" ht="17.25">
      <c r="A8" s="249"/>
      <c r="B8" s="257"/>
      <c r="C8" s="112" t="s">
        <v>3749</v>
      </c>
      <c r="D8" s="253"/>
      <c r="E8" s="253">
        <v>249834.39</v>
      </c>
      <c r="F8" s="253"/>
      <c r="G8" s="258">
        <f t="shared" si="0"/>
        <v>1051486.9099999997</v>
      </c>
      <c r="H8" s="471"/>
    </row>
    <row r="9" spans="1:8" ht="17.25">
      <c r="A9" s="249"/>
      <c r="B9" s="257" t="s">
        <v>3768</v>
      </c>
      <c r="C9" s="112" t="s">
        <v>3750</v>
      </c>
      <c r="D9" s="253"/>
      <c r="E9" s="253">
        <v>464962.85</v>
      </c>
      <c r="F9" s="253"/>
      <c r="G9" s="258">
        <f t="shared" si="0"/>
        <v>586524.0599999997</v>
      </c>
      <c r="H9" s="471"/>
    </row>
    <row r="10" spans="1:8" ht="17.25">
      <c r="A10" s="249"/>
      <c r="B10" s="257"/>
      <c r="C10" s="112" t="s">
        <v>3751</v>
      </c>
      <c r="D10" s="253"/>
      <c r="E10" s="253">
        <v>545593.93</v>
      </c>
      <c r="F10" s="253"/>
      <c r="G10" s="258">
        <f t="shared" si="0"/>
        <v>40930.129999999655</v>
      </c>
      <c r="H10" s="471"/>
    </row>
    <row r="11" spans="1:8" ht="17.25">
      <c r="A11" s="249"/>
      <c r="B11" s="257" t="s">
        <v>3786</v>
      </c>
      <c r="C11" s="112" t="s">
        <v>3790</v>
      </c>
      <c r="D11" s="253"/>
      <c r="E11" s="253">
        <v>2906.48</v>
      </c>
      <c r="F11" s="253"/>
      <c r="G11" s="258">
        <f t="shared" si="0"/>
        <v>38023.64999999965</v>
      </c>
      <c r="H11" s="471"/>
    </row>
    <row r="12" spans="1:8" ht="17.25">
      <c r="A12" s="249"/>
      <c r="B12" s="257" t="s">
        <v>3792</v>
      </c>
      <c r="C12" s="112" t="s">
        <v>3794</v>
      </c>
      <c r="D12" s="253"/>
      <c r="E12" s="253">
        <v>1288</v>
      </c>
      <c r="F12" s="253"/>
      <c r="G12" s="258">
        <f t="shared" si="0"/>
        <v>36735.64999999965</v>
      </c>
      <c r="H12" s="471"/>
    </row>
    <row r="13" spans="1:8" ht="17.25">
      <c r="A13" s="249"/>
      <c r="B13" s="257" t="s">
        <v>3796</v>
      </c>
      <c r="C13" s="112" t="s">
        <v>3795</v>
      </c>
      <c r="D13" s="253"/>
      <c r="E13" s="253">
        <v>21895.29</v>
      </c>
      <c r="F13" s="253"/>
      <c r="G13" s="258">
        <f t="shared" si="0"/>
        <v>14840.359999999651</v>
      </c>
      <c r="H13" s="471"/>
    </row>
    <row r="14" spans="1:8" ht="17.25">
      <c r="A14" s="249"/>
      <c r="B14" s="257" t="s">
        <v>3798</v>
      </c>
      <c r="C14" s="112" t="s">
        <v>3797</v>
      </c>
      <c r="D14" s="253"/>
      <c r="E14" s="253">
        <v>1751.59</v>
      </c>
      <c r="F14" s="253"/>
      <c r="G14" s="258">
        <f t="shared" si="0"/>
        <v>13088.769999999651</v>
      </c>
      <c r="H14" s="471"/>
    </row>
    <row r="15" spans="1:8" ht="18.75">
      <c r="A15" s="249"/>
      <c r="B15" s="257"/>
      <c r="C15" s="431" t="s">
        <v>1199</v>
      </c>
      <c r="D15" s="253"/>
      <c r="E15" s="253"/>
      <c r="F15" s="253">
        <v>2634</v>
      </c>
      <c r="G15" s="258">
        <f>G14-E15-F15</f>
        <v>10454.769999999651</v>
      </c>
      <c r="H15" s="471"/>
    </row>
    <row r="16" spans="1:8" ht="17.25">
      <c r="A16" s="342" t="s">
        <v>3764</v>
      </c>
      <c r="B16" s="257" t="s">
        <v>3840</v>
      </c>
      <c r="C16" s="394" t="s">
        <v>3839</v>
      </c>
      <c r="D16" s="253"/>
      <c r="E16" s="253">
        <v>2739</v>
      </c>
      <c r="F16" s="253"/>
      <c r="G16" s="258">
        <f>G15-E16-F16</f>
        <v>7715.769999999651</v>
      </c>
      <c r="H16" s="471"/>
    </row>
    <row r="17" spans="1:8" ht="17.25">
      <c r="A17" s="342"/>
      <c r="B17" s="257"/>
      <c r="C17" s="394"/>
      <c r="D17" s="253"/>
      <c r="E17" s="253"/>
      <c r="F17" s="253"/>
      <c r="G17" s="258"/>
      <c r="H17" s="471"/>
    </row>
    <row r="18" spans="1:8" ht="17.25">
      <c r="A18" s="342"/>
      <c r="B18" s="257"/>
      <c r="C18" s="394"/>
      <c r="D18" s="253"/>
      <c r="E18" s="253"/>
      <c r="F18" s="253"/>
      <c r="G18" s="258"/>
      <c r="H18" s="471"/>
    </row>
    <row r="19" spans="1:8" ht="17.25">
      <c r="A19" s="342"/>
      <c r="B19" s="257">
        <v>2</v>
      </c>
      <c r="C19" s="112" t="s">
        <v>1256</v>
      </c>
      <c r="D19" s="253">
        <v>140486.5</v>
      </c>
      <c r="E19" s="253"/>
      <c r="F19" s="253"/>
      <c r="G19" s="258">
        <f>D19</f>
        <v>140486.5</v>
      </c>
      <c r="H19" s="234"/>
    </row>
    <row r="20" spans="1:8" ht="18.75">
      <c r="A20" s="342" t="s">
        <v>3764</v>
      </c>
      <c r="B20" s="250" t="s">
        <v>3837</v>
      </c>
      <c r="C20" s="431" t="s">
        <v>1199</v>
      </c>
      <c r="D20" s="251"/>
      <c r="E20" s="251">
        <v>53000</v>
      </c>
      <c r="F20" s="270"/>
      <c r="G20" s="258">
        <f>G19-E20</f>
        <v>87486.5</v>
      </c>
      <c r="H20" s="234"/>
    </row>
    <row r="21" spans="1:8" ht="18.75">
      <c r="A21" s="342"/>
      <c r="B21" s="257"/>
      <c r="C21" s="431"/>
      <c r="D21" s="253"/>
      <c r="E21" s="253"/>
      <c r="F21" s="476"/>
      <c r="G21" s="258"/>
      <c r="H21" s="234"/>
    </row>
    <row r="22" spans="1:8" ht="18.75">
      <c r="A22" s="342"/>
      <c r="B22" s="257">
        <v>3</v>
      </c>
      <c r="C22" s="112" t="s">
        <v>790</v>
      </c>
      <c r="D22" s="253">
        <v>61866</v>
      </c>
      <c r="E22" s="253"/>
      <c r="F22" s="476"/>
      <c r="G22" s="258">
        <f>D22</f>
        <v>61866</v>
      </c>
      <c r="H22" s="234"/>
    </row>
    <row r="23" spans="1:8" ht="18.75">
      <c r="A23" s="342"/>
      <c r="B23" s="250" t="s">
        <v>3826</v>
      </c>
      <c r="C23" s="431" t="s">
        <v>1199</v>
      </c>
      <c r="D23" s="253"/>
      <c r="E23" s="253">
        <v>60730</v>
      </c>
      <c r="F23" s="476"/>
      <c r="G23" s="258">
        <f>G22-E23</f>
        <v>1136</v>
      </c>
      <c r="H23" s="234"/>
    </row>
    <row r="24" spans="1:9" ht="18.75">
      <c r="A24" s="342" t="s">
        <v>3764</v>
      </c>
      <c r="B24" s="257" t="s">
        <v>3840</v>
      </c>
      <c r="C24" s="394" t="s">
        <v>3839</v>
      </c>
      <c r="D24" s="253"/>
      <c r="E24" s="253">
        <v>1136</v>
      </c>
      <c r="F24" s="476"/>
      <c r="G24" s="258">
        <f>G23-E24</f>
        <v>0</v>
      </c>
      <c r="H24" s="234"/>
      <c r="I24" s="238">
        <v>3875</v>
      </c>
    </row>
    <row r="25" spans="1:9" ht="18.75">
      <c r="A25" s="342"/>
      <c r="B25" s="257"/>
      <c r="C25" s="431"/>
      <c r="D25" s="253"/>
      <c r="E25" s="253"/>
      <c r="F25" s="476"/>
      <c r="G25" s="258"/>
      <c r="H25" s="234"/>
      <c r="I25" s="238">
        <v>1136</v>
      </c>
    </row>
    <row r="26" spans="1:9" ht="18.75">
      <c r="A26" s="342"/>
      <c r="B26" s="257">
        <v>4</v>
      </c>
      <c r="C26" s="112" t="s">
        <v>3807</v>
      </c>
      <c r="D26" s="253">
        <v>37375</v>
      </c>
      <c r="E26" s="253"/>
      <c r="F26" s="476"/>
      <c r="G26" s="258">
        <v>37375</v>
      </c>
      <c r="H26" s="234"/>
      <c r="I26" s="238">
        <f>I24-I25</f>
        <v>2739</v>
      </c>
    </row>
    <row r="27" spans="1:8" ht="18.75">
      <c r="A27" s="342"/>
      <c r="B27" s="257" t="s">
        <v>3810</v>
      </c>
      <c r="C27" s="431" t="s">
        <v>1199</v>
      </c>
      <c r="D27" s="253"/>
      <c r="E27" s="253">
        <v>7932</v>
      </c>
      <c r="F27" s="476"/>
      <c r="G27" s="258">
        <f>G26-E27</f>
        <v>29443</v>
      </c>
      <c r="H27" s="234"/>
    </row>
    <row r="28" spans="1:8" ht="18.75">
      <c r="A28" s="342"/>
      <c r="B28" s="257"/>
      <c r="C28" s="431" t="s">
        <v>1199</v>
      </c>
      <c r="D28" s="253"/>
      <c r="E28" s="253"/>
      <c r="F28" s="476">
        <v>29443</v>
      </c>
      <c r="G28" s="258"/>
      <c r="H28" s="234"/>
    </row>
    <row r="29" spans="1:8" ht="18.75">
      <c r="A29" s="342"/>
      <c r="B29" s="257">
        <v>5</v>
      </c>
      <c r="C29" s="112" t="s">
        <v>3808</v>
      </c>
      <c r="D29" s="253">
        <v>107123</v>
      </c>
      <c r="E29" s="253"/>
      <c r="F29" s="476"/>
      <c r="G29" s="258">
        <f>D29</f>
        <v>107123</v>
      </c>
      <c r="H29" s="234"/>
    </row>
    <row r="30" spans="1:8" ht="18.75">
      <c r="A30" s="342"/>
      <c r="B30" s="257"/>
      <c r="C30" s="431" t="s">
        <v>1199</v>
      </c>
      <c r="D30" s="253"/>
      <c r="E30" s="253"/>
      <c r="F30" s="253">
        <v>107123</v>
      </c>
      <c r="G30" s="258">
        <f>G29-F30</f>
        <v>0</v>
      </c>
      <c r="H30" s="234"/>
    </row>
    <row r="31" spans="1:8" ht="18.75">
      <c r="A31" s="342"/>
      <c r="B31" s="257"/>
      <c r="C31" s="431"/>
      <c r="D31" s="253"/>
      <c r="E31" s="253"/>
      <c r="F31" s="476"/>
      <c r="G31" s="258"/>
      <c r="H31" s="234"/>
    </row>
    <row r="32" spans="1:8" ht="18.75">
      <c r="A32" s="342"/>
      <c r="B32" s="257">
        <v>6</v>
      </c>
      <c r="C32" s="112" t="s">
        <v>3809</v>
      </c>
      <c r="D32" s="253">
        <v>52768</v>
      </c>
      <c r="E32" s="253"/>
      <c r="F32" s="476"/>
      <c r="G32" s="258">
        <f>D32</f>
        <v>52768</v>
      </c>
      <c r="H32" s="234"/>
    </row>
    <row r="33" spans="1:8" ht="18.75">
      <c r="A33" s="342"/>
      <c r="B33" s="257" t="s">
        <v>3810</v>
      </c>
      <c r="C33" s="431" t="s">
        <v>1199</v>
      </c>
      <c r="D33" s="253"/>
      <c r="E33" s="253">
        <v>52768</v>
      </c>
      <c r="F33" s="476"/>
      <c r="G33" s="258">
        <v>0</v>
      </c>
      <c r="H33" s="234"/>
    </row>
    <row r="34" spans="1:8" ht="18.75">
      <c r="A34" s="342"/>
      <c r="B34" s="257"/>
      <c r="C34" s="431"/>
      <c r="D34" s="253"/>
      <c r="E34" s="253"/>
      <c r="F34" s="476"/>
      <c r="G34" s="258"/>
      <c r="H34" s="234"/>
    </row>
    <row r="35" spans="1:8" ht="17.25">
      <c r="A35" s="342"/>
      <c r="B35" s="257">
        <v>7</v>
      </c>
      <c r="C35" s="112" t="s">
        <v>3746</v>
      </c>
      <c r="D35" s="253">
        <v>5676</v>
      </c>
      <c r="E35" s="253"/>
      <c r="F35" s="253"/>
      <c r="G35" s="258">
        <f>D35</f>
        <v>5676</v>
      </c>
      <c r="H35" s="234"/>
    </row>
    <row r="36" spans="1:8" ht="18.75">
      <c r="A36" s="342"/>
      <c r="B36" s="250"/>
      <c r="C36" s="431"/>
      <c r="D36" s="251"/>
      <c r="E36" s="251"/>
      <c r="F36" s="270"/>
      <c r="G36" s="258"/>
      <c r="H36" s="234"/>
    </row>
    <row r="37" spans="1:8" ht="17.25">
      <c r="A37" s="268"/>
      <c r="B37" s="257">
        <v>8</v>
      </c>
      <c r="C37" s="112" t="s">
        <v>3747</v>
      </c>
      <c r="D37" s="253">
        <v>3984.98</v>
      </c>
      <c r="E37" s="253"/>
      <c r="F37" s="253"/>
      <c r="G37" s="258">
        <f>D37</f>
        <v>3984.98</v>
      </c>
      <c r="H37" s="234"/>
    </row>
    <row r="38" spans="1:8" ht="18.75">
      <c r="A38" s="268"/>
      <c r="B38" s="591"/>
      <c r="C38" s="540"/>
      <c r="D38" s="269"/>
      <c r="E38" s="270"/>
      <c r="F38" s="270"/>
      <c r="G38" s="270"/>
      <c r="H38" s="234"/>
    </row>
    <row r="39" spans="1:8" ht="17.25">
      <c r="A39" s="255"/>
      <c r="B39" s="257"/>
      <c r="C39" s="112"/>
      <c r="D39" s="253"/>
      <c r="E39" s="253"/>
      <c r="F39" s="253"/>
      <c r="G39" s="252"/>
      <c r="H39" s="256"/>
    </row>
    <row r="40" spans="1:8" ht="19.5" thickBot="1">
      <c r="A40" s="277"/>
      <c r="B40" s="278"/>
      <c r="C40" s="279" t="s">
        <v>783</v>
      </c>
      <c r="D40" s="280">
        <f>SUM(D5:D39)</f>
        <v>2076885.64</v>
      </c>
      <c r="E40" s="594">
        <f>SUM(E5:E39)</f>
        <v>1832822.3900000004</v>
      </c>
      <c r="F40" s="280">
        <f>SUM(F5:F39)</f>
        <v>139200</v>
      </c>
      <c r="G40" s="614">
        <f>D40-E40-F40</f>
        <v>104863.24999999953</v>
      </c>
      <c r="H40" s="281"/>
    </row>
    <row r="41" spans="1:5" ht="18" thickTop="1">
      <c r="A41" s="336"/>
      <c r="B41" s="337"/>
      <c r="C41" s="622"/>
      <c r="D41" s="622"/>
      <c r="E41" s="336"/>
    </row>
    <row r="42" spans="1:7" s="298" customFormat="1" ht="17.25">
      <c r="A42" s="621"/>
      <c r="B42" s="337"/>
      <c r="C42" s="337"/>
      <c r="D42" s="622"/>
      <c r="E42" s="336"/>
      <c r="G42" s="238"/>
    </row>
    <row r="43" spans="1:7" s="298" customFormat="1" ht="17.25">
      <c r="A43" s="336"/>
      <c r="B43" s="337"/>
      <c r="C43" s="337"/>
      <c r="D43" s="622"/>
      <c r="E43" s="336"/>
      <c r="G43" s="238"/>
    </row>
    <row r="44" spans="1:7" s="298" customFormat="1" ht="17.25">
      <c r="A44" s="621"/>
      <c r="B44" s="337"/>
      <c r="C44" s="337"/>
      <c r="D44" s="622"/>
      <c r="E44" s="336"/>
      <c r="G44" s="238"/>
    </row>
    <row r="45" spans="1:7" s="298" customFormat="1" ht="17.25">
      <c r="A45" s="336"/>
      <c r="B45" s="337"/>
      <c r="C45" s="337"/>
      <c r="D45" s="622"/>
      <c r="E45" s="336"/>
      <c r="G45" s="238"/>
    </row>
    <row r="46" spans="1:7" s="298" customFormat="1" ht="17.25">
      <c r="A46" s="621"/>
      <c r="B46" s="337"/>
      <c r="C46" s="337"/>
      <c r="D46" s="622"/>
      <c r="E46" s="336"/>
      <c r="G46" s="238"/>
    </row>
    <row r="47" spans="1:7" s="298" customFormat="1" ht="17.25">
      <c r="A47" s="623"/>
      <c r="B47" s="337"/>
      <c r="C47" s="337"/>
      <c r="D47" s="622"/>
      <c r="E47" s="336"/>
      <c r="G47" s="238"/>
    </row>
    <row r="48" spans="1:7" s="298" customFormat="1" ht="17.25">
      <c r="A48" s="621"/>
      <c r="B48" s="337"/>
      <c r="C48" s="337"/>
      <c r="D48" s="622"/>
      <c r="E48" s="336"/>
      <c r="G48" s="238"/>
    </row>
    <row r="49" spans="1:7" s="298" customFormat="1" ht="17.25">
      <c r="A49" s="336"/>
      <c r="B49" s="337"/>
      <c r="C49" s="337"/>
      <c r="D49" s="622"/>
      <c r="E49" s="336"/>
      <c r="G49" s="238"/>
    </row>
    <row r="50" spans="1:7" s="298" customFormat="1" ht="17.25">
      <c r="A50" s="621"/>
      <c r="B50" s="337"/>
      <c r="C50" s="337"/>
      <c r="D50" s="622"/>
      <c r="E50" s="336"/>
      <c r="G50" s="238"/>
    </row>
    <row r="51" spans="1:7" s="298" customFormat="1" ht="17.25">
      <c r="A51" s="621"/>
      <c r="B51" s="337"/>
      <c r="C51" s="337"/>
      <c r="D51" s="622"/>
      <c r="E51" s="336"/>
      <c r="G51" s="238"/>
    </row>
    <row r="52" spans="1:5" ht="17.25">
      <c r="A52" s="621"/>
      <c r="B52" s="337"/>
      <c r="C52" s="337"/>
      <c r="D52" s="622"/>
      <c r="E52" s="336"/>
    </row>
    <row r="53" spans="1:5" ht="17.25">
      <c r="A53" s="621"/>
      <c r="B53" s="337"/>
      <c r="C53" s="337"/>
      <c r="D53" s="622"/>
      <c r="E53" s="336"/>
    </row>
    <row r="54" spans="1:5" ht="17.25">
      <c r="A54" s="336"/>
      <c r="B54" s="337"/>
      <c r="C54" s="337"/>
      <c r="D54" s="622"/>
      <c r="E54" s="336"/>
    </row>
    <row r="55" spans="1:5" ht="17.25">
      <c r="A55" s="621"/>
      <c r="B55" s="337"/>
      <c r="C55" s="337"/>
      <c r="D55" s="622"/>
      <c r="E55" s="336"/>
    </row>
    <row r="56" spans="1:7" ht="17.25">
      <c r="A56" s="336"/>
      <c r="B56" s="337"/>
      <c r="C56" s="337"/>
      <c r="D56" s="622"/>
      <c r="E56" s="336"/>
      <c r="G56" s="293">
        <v>50000</v>
      </c>
    </row>
    <row r="57" spans="1:7" ht="17.25">
      <c r="A57" s="336"/>
      <c r="B57" s="337"/>
      <c r="C57" s="337"/>
      <c r="D57" s="622"/>
      <c r="E57" s="336"/>
      <c r="G57" s="293">
        <v>20000</v>
      </c>
    </row>
    <row r="58" spans="1:7" ht="17.25">
      <c r="A58" s="336"/>
      <c r="B58" s="337"/>
      <c r="C58" s="337"/>
      <c r="D58" s="622"/>
      <c r="E58" s="336"/>
      <c r="G58" s="293">
        <v>20000</v>
      </c>
    </row>
    <row r="59" spans="1:7" ht="17.25">
      <c r="A59" s="336"/>
      <c r="B59" s="337"/>
      <c r="C59" s="337"/>
      <c r="D59" s="622"/>
      <c r="E59" s="336"/>
      <c r="G59" s="293">
        <v>50000</v>
      </c>
    </row>
    <row r="60" spans="1:7" ht="17.25">
      <c r="A60" s="336"/>
      <c r="B60" s="337"/>
      <c r="C60" s="337"/>
      <c r="D60" s="622"/>
      <c r="E60" s="336"/>
      <c r="G60" s="293">
        <v>50000</v>
      </c>
    </row>
    <row r="61" spans="1:7" ht="17.25">
      <c r="A61" s="336"/>
      <c r="B61" s="337"/>
      <c r="C61" s="337"/>
      <c r="D61" s="622"/>
      <c r="E61" s="336"/>
      <c r="G61" s="293">
        <v>200000</v>
      </c>
    </row>
    <row r="62" spans="1:7" s="298" customFormat="1" ht="17.25">
      <c r="A62" s="336"/>
      <c r="B62" s="337"/>
      <c r="C62" s="337"/>
      <c r="D62" s="622"/>
      <c r="E62" s="336"/>
      <c r="G62" s="293">
        <v>270000</v>
      </c>
    </row>
    <row r="63" spans="1:7" s="298" customFormat="1" ht="17.25">
      <c r="A63" s="336"/>
      <c r="B63" s="337"/>
      <c r="C63" s="337"/>
      <c r="D63" s="622"/>
      <c r="E63" s="336"/>
      <c r="G63" s="238"/>
    </row>
    <row r="64" spans="1:7" s="298" customFormat="1" ht="17.25">
      <c r="A64" s="336"/>
      <c r="B64" s="337"/>
      <c r="C64" s="337"/>
      <c r="D64" s="622"/>
      <c r="E64" s="336"/>
      <c r="G64" s="325">
        <f>SUM(G56:G63)</f>
        <v>660000</v>
      </c>
    </row>
    <row r="65" spans="1:7" s="298" customFormat="1" ht="17.25">
      <c r="A65" s="336"/>
      <c r="B65" s="337"/>
      <c r="C65" s="337"/>
      <c r="D65" s="622"/>
      <c r="E65" s="336"/>
      <c r="G65" s="238"/>
    </row>
    <row r="66" spans="1:7" s="298" customFormat="1" ht="17.25">
      <c r="A66" s="621"/>
      <c r="B66" s="624"/>
      <c r="C66" s="624"/>
      <c r="D66" s="337"/>
      <c r="E66" s="625"/>
      <c r="G66" s="238"/>
    </row>
    <row r="67" spans="1:7" s="298" customFormat="1" ht="17.25">
      <c r="A67" s="299"/>
      <c r="B67" s="299"/>
      <c r="C67" s="299"/>
      <c r="D67" s="299"/>
      <c r="E67" s="299"/>
      <c r="G67" s="238"/>
    </row>
    <row r="71" spans="1:7" s="298" customFormat="1" ht="17.25">
      <c r="A71" s="238"/>
      <c r="B71" s="238"/>
      <c r="C71" s="238"/>
      <c r="D71" s="366"/>
      <c r="E71" s="238"/>
      <c r="G71" s="238"/>
    </row>
  </sheetData>
  <sheetProtection/>
  <printOptions/>
  <pageMargins left="0.73" right="0.25" top="0.37" bottom="0.28" header="0.22" footer="0.1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12.00390625" style="1" customWidth="1"/>
    <col min="4" max="4" width="33.00390625" style="1" customWidth="1"/>
    <col min="5" max="5" width="15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6.8515625" style="1" customWidth="1"/>
    <col min="10" max="10" width="9.140625" style="8" customWidth="1"/>
    <col min="11" max="16384" width="9.140625" style="1" customWidth="1"/>
  </cols>
  <sheetData>
    <row r="1" ht="18.75">
      <c r="A1" s="1" t="s">
        <v>12</v>
      </c>
    </row>
    <row r="2" ht="18.75">
      <c r="A2" s="1" t="s">
        <v>13</v>
      </c>
    </row>
    <row r="3" spans="1:9" ht="18.75">
      <c r="A3" s="3" t="s">
        <v>22</v>
      </c>
      <c r="B3" s="3"/>
      <c r="C3" s="3"/>
      <c r="D3" s="3"/>
      <c r="E3" s="3" t="s">
        <v>14</v>
      </c>
      <c r="F3" s="3"/>
      <c r="G3" s="3"/>
      <c r="H3" s="3" t="s">
        <v>23</v>
      </c>
      <c r="I3" s="3"/>
    </row>
    <row r="4" spans="1:9" ht="18.75">
      <c r="A4" s="693" t="s">
        <v>15</v>
      </c>
      <c r="B4" s="694"/>
      <c r="C4" s="6" t="s">
        <v>18</v>
      </c>
      <c r="D4" s="2" t="s">
        <v>4</v>
      </c>
      <c r="E4" s="693" t="s">
        <v>19</v>
      </c>
      <c r="F4" s="695"/>
      <c r="G4" s="695"/>
      <c r="H4" s="695"/>
      <c r="I4" s="694"/>
    </row>
    <row r="5" spans="1:9" ht="18.75">
      <c r="A5" s="10" t="s">
        <v>16</v>
      </c>
      <c r="B5" s="5" t="s">
        <v>17</v>
      </c>
      <c r="C5" s="7"/>
      <c r="D5" s="4"/>
      <c r="E5" s="9" t="s">
        <v>20</v>
      </c>
      <c r="F5" s="4" t="s">
        <v>24</v>
      </c>
      <c r="G5" s="9" t="s">
        <v>21</v>
      </c>
      <c r="H5" s="4" t="s">
        <v>1</v>
      </c>
      <c r="I5" s="9" t="s">
        <v>2</v>
      </c>
    </row>
    <row r="6" spans="1:9" ht="18.75">
      <c r="A6" s="11"/>
      <c r="C6" s="11"/>
      <c r="E6" s="11"/>
      <c r="G6" s="11"/>
      <c r="I6" s="11"/>
    </row>
    <row r="7" spans="1:9" ht="18.75">
      <c r="A7" s="12"/>
      <c r="B7" s="13"/>
      <c r="C7" s="12"/>
      <c r="D7" s="13"/>
      <c r="E7" s="12"/>
      <c r="F7" s="13"/>
      <c r="G7" s="12"/>
      <c r="H7" s="13"/>
      <c r="I7" s="12"/>
    </row>
    <row r="8" spans="1:9" ht="18.75">
      <c r="A8" s="12"/>
      <c r="B8" s="13"/>
      <c r="C8" s="12"/>
      <c r="D8" s="13"/>
      <c r="E8" s="12"/>
      <c r="F8" s="13"/>
      <c r="G8" s="12"/>
      <c r="H8" s="13"/>
      <c r="I8" s="12"/>
    </row>
    <row r="9" spans="1:9" ht="18.75">
      <c r="A9" s="12"/>
      <c r="B9" s="13"/>
      <c r="C9" s="12"/>
      <c r="D9" s="13"/>
      <c r="E9" s="12"/>
      <c r="F9" s="13"/>
      <c r="G9" s="12"/>
      <c r="H9" s="13"/>
      <c r="I9" s="12"/>
    </row>
    <row r="10" spans="1:9" ht="18.75">
      <c r="A10" s="12"/>
      <c r="B10" s="13"/>
      <c r="C10" s="12"/>
      <c r="D10" s="13"/>
      <c r="E10" s="12"/>
      <c r="F10" s="13"/>
      <c r="G10" s="12"/>
      <c r="H10" s="13"/>
      <c r="I10" s="12"/>
    </row>
    <row r="11" spans="1:9" ht="18.75">
      <c r="A11" s="12"/>
      <c r="B11" s="13"/>
      <c r="C11" s="12"/>
      <c r="D11" s="13"/>
      <c r="E11" s="12"/>
      <c r="F11" s="13"/>
      <c r="G11" s="12"/>
      <c r="H11" s="13"/>
      <c r="I11" s="12"/>
    </row>
    <row r="12" spans="1:9" ht="18.75">
      <c r="A12" s="12"/>
      <c r="B12" s="13"/>
      <c r="C12" s="12"/>
      <c r="D12" s="13"/>
      <c r="E12" s="12"/>
      <c r="F12" s="13"/>
      <c r="G12" s="12"/>
      <c r="H12" s="13"/>
      <c r="I12" s="12"/>
    </row>
    <row r="13" spans="1:9" ht="18.75">
      <c r="A13" s="12"/>
      <c r="B13" s="13"/>
      <c r="C13" s="12"/>
      <c r="D13" s="13"/>
      <c r="E13" s="12"/>
      <c r="F13" s="13"/>
      <c r="G13" s="12"/>
      <c r="H13" s="13"/>
      <c r="I13" s="12"/>
    </row>
    <row r="14" spans="1:9" ht="18.75">
      <c r="A14" s="12"/>
      <c r="B14" s="13"/>
      <c r="C14" s="12"/>
      <c r="D14" s="13"/>
      <c r="E14" s="12"/>
      <c r="F14" s="13"/>
      <c r="G14" s="12"/>
      <c r="H14" s="13"/>
      <c r="I14" s="12"/>
    </row>
    <row r="15" spans="1:9" ht="18.75">
      <c r="A15" s="12"/>
      <c r="B15" s="13"/>
      <c r="C15" s="12"/>
      <c r="D15" s="13"/>
      <c r="E15" s="12"/>
      <c r="F15" s="13"/>
      <c r="G15" s="12"/>
      <c r="H15" s="13"/>
      <c r="I15" s="12"/>
    </row>
    <row r="16" spans="1:9" ht="18.75">
      <c r="A16" s="12"/>
      <c r="B16" s="13"/>
      <c r="C16" s="12"/>
      <c r="D16" s="13"/>
      <c r="E16" s="12"/>
      <c r="F16" s="13"/>
      <c r="G16" s="12"/>
      <c r="H16" s="13"/>
      <c r="I16" s="12"/>
    </row>
    <row r="17" spans="1:9" ht="18.75">
      <c r="A17" s="12"/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2"/>
      <c r="B18" s="13"/>
      <c r="C18" s="12"/>
      <c r="D18" s="13"/>
      <c r="E18" s="12"/>
      <c r="F18" s="13"/>
      <c r="G18" s="12"/>
      <c r="H18" s="13"/>
      <c r="I18" s="12"/>
    </row>
    <row r="19" spans="1:9" ht="18.75">
      <c r="A19" s="12"/>
      <c r="B19" s="13"/>
      <c r="C19" s="12"/>
      <c r="D19" s="13"/>
      <c r="E19" s="12"/>
      <c r="F19" s="13"/>
      <c r="G19" s="12"/>
      <c r="H19" s="13"/>
      <c r="I19" s="12"/>
    </row>
    <row r="20" spans="1:9" ht="18.75">
      <c r="A20" s="12"/>
      <c r="B20" s="13"/>
      <c r="C20" s="12"/>
      <c r="D20" s="13"/>
      <c r="E20" s="12"/>
      <c r="F20" s="13"/>
      <c r="G20" s="12"/>
      <c r="H20" s="13"/>
      <c r="I20" s="12"/>
    </row>
    <row r="21" spans="1:9" ht="18.75">
      <c r="A21" s="12"/>
      <c r="B21" s="13"/>
      <c r="C21" s="12"/>
      <c r="D21" s="13"/>
      <c r="E21" s="12"/>
      <c r="F21" s="13"/>
      <c r="G21" s="12"/>
      <c r="H21" s="13"/>
      <c r="I21" s="12"/>
    </row>
    <row r="22" spans="1:9" ht="18.75">
      <c r="A22" s="12"/>
      <c r="B22" s="13"/>
      <c r="C22" s="12"/>
      <c r="D22" s="13"/>
      <c r="E22" s="12"/>
      <c r="F22" s="13"/>
      <c r="G22" s="12"/>
      <c r="H22" s="13"/>
      <c r="I22" s="12"/>
    </row>
    <row r="23" spans="1:9" ht="18.75">
      <c r="A23" s="12"/>
      <c r="B23" s="13"/>
      <c r="C23" s="12"/>
      <c r="D23" s="13"/>
      <c r="E23" s="12"/>
      <c r="F23" s="13"/>
      <c r="G23" s="12"/>
      <c r="H23" s="13"/>
      <c r="I23" s="12"/>
    </row>
    <row r="24" spans="1:9" ht="18.75">
      <c r="A24" s="12"/>
      <c r="B24" s="13"/>
      <c r="C24" s="12"/>
      <c r="D24" s="13"/>
      <c r="E24" s="12"/>
      <c r="F24" s="13"/>
      <c r="G24" s="12"/>
      <c r="H24" s="13"/>
      <c r="I24" s="12"/>
    </row>
    <row r="25" spans="1:9" ht="18.75">
      <c r="A25" s="12"/>
      <c r="B25" s="13"/>
      <c r="C25" s="12"/>
      <c r="D25" s="13"/>
      <c r="E25" s="12"/>
      <c r="F25" s="13"/>
      <c r="G25" s="12"/>
      <c r="H25" s="13"/>
      <c r="I25" s="12"/>
    </row>
    <row r="26" spans="1:9" ht="18.75">
      <c r="A26" s="12"/>
      <c r="B26" s="13"/>
      <c r="C26" s="12"/>
      <c r="D26" s="13"/>
      <c r="E26" s="12"/>
      <c r="F26" s="13"/>
      <c r="G26" s="12"/>
      <c r="H26" s="13"/>
      <c r="I26" s="12"/>
    </row>
    <row r="27" spans="1:9" ht="18.75">
      <c r="A27" s="12"/>
      <c r="B27" s="13"/>
      <c r="C27" s="12"/>
      <c r="D27" s="13"/>
      <c r="E27" s="12"/>
      <c r="F27" s="13"/>
      <c r="G27" s="12"/>
      <c r="H27" s="13"/>
      <c r="I27" s="12"/>
    </row>
    <row r="28" spans="1:9" ht="18.75">
      <c r="A28" s="12"/>
      <c r="B28" s="13"/>
      <c r="C28" s="12"/>
      <c r="D28" s="13"/>
      <c r="E28" s="12"/>
      <c r="F28" s="13"/>
      <c r="G28" s="12"/>
      <c r="H28" s="13"/>
      <c r="I28" s="12"/>
    </row>
    <row r="29" spans="1:9" ht="18.75">
      <c r="A29" s="12"/>
      <c r="B29" s="13"/>
      <c r="C29" s="12"/>
      <c r="D29" s="13"/>
      <c r="E29" s="12"/>
      <c r="F29" s="13"/>
      <c r="G29" s="12"/>
      <c r="H29" s="13"/>
      <c r="I29" s="12"/>
    </row>
    <row r="30" spans="1:9" ht="18.75">
      <c r="A30" s="12"/>
      <c r="B30" s="13"/>
      <c r="C30" s="12"/>
      <c r="D30" s="13"/>
      <c r="E30" s="12"/>
      <c r="F30" s="13"/>
      <c r="G30" s="12"/>
      <c r="H30" s="13"/>
      <c r="I30" s="12"/>
    </row>
    <row r="31" spans="1:9" ht="18.75">
      <c r="A31" s="12"/>
      <c r="B31" s="13"/>
      <c r="C31" s="12"/>
      <c r="D31" s="13"/>
      <c r="E31" s="12"/>
      <c r="F31" s="13"/>
      <c r="G31" s="12"/>
      <c r="H31" s="13"/>
      <c r="I31" s="12"/>
    </row>
    <row r="32" spans="1:9" ht="18.75">
      <c r="A32" s="12"/>
      <c r="B32" s="13"/>
      <c r="C32" s="12"/>
      <c r="D32" s="13"/>
      <c r="E32" s="12"/>
      <c r="F32" s="13"/>
      <c r="G32" s="12"/>
      <c r="H32" s="13"/>
      <c r="I32" s="12"/>
    </row>
    <row r="33" spans="1:9" ht="18.75">
      <c r="A33" s="12"/>
      <c r="B33" s="13"/>
      <c r="C33" s="12"/>
      <c r="D33" s="13"/>
      <c r="E33" s="12"/>
      <c r="F33" s="13"/>
      <c r="G33" s="12"/>
      <c r="H33" s="13"/>
      <c r="I33" s="12"/>
    </row>
    <row r="34" spans="1:9" ht="18.75">
      <c r="A34" s="12"/>
      <c r="B34" s="13"/>
      <c r="C34" s="12"/>
      <c r="D34" s="13"/>
      <c r="E34" s="12"/>
      <c r="F34" s="13"/>
      <c r="G34" s="12"/>
      <c r="H34" s="13"/>
      <c r="I34" s="12"/>
    </row>
    <row r="35" spans="1:9" ht="18.75">
      <c r="A35" s="12"/>
      <c r="B35" s="13"/>
      <c r="C35" s="12"/>
      <c r="D35" s="13"/>
      <c r="E35" s="12"/>
      <c r="F35" s="13"/>
      <c r="G35" s="12"/>
      <c r="H35" s="13"/>
      <c r="I35" s="12"/>
    </row>
    <row r="36" spans="1:9" ht="18.75">
      <c r="A36" s="12"/>
      <c r="B36" s="13"/>
      <c r="C36" s="12"/>
      <c r="D36" s="13"/>
      <c r="E36" s="12"/>
      <c r="F36" s="13"/>
      <c r="G36" s="12"/>
      <c r="H36" s="13"/>
      <c r="I36" s="12"/>
    </row>
    <row r="37" spans="1:9" ht="18.75">
      <c r="A37" s="12"/>
      <c r="B37" s="13"/>
      <c r="C37" s="12"/>
      <c r="D37" s="13"/>
      <c r="E37" s="12"/>
      <c r="F37" s="13"/>
      <c r="G37" s="12"/>
      <c r="H37" s="13"/>
      <c r="I37" s="12"/>
    </row>
    <row r="38" spans="1:9" ht="18.75">
      <c r="A38" s="12"/>
      <c r="B38" s="13"/>
      <c r="C38" s="12"/>
      <c r="D38" s="13"/>
      <c r="E38" s="12"/>
      <c r="F38" s="13"/>
      <c r="G38" s="12"/>
      <c r="H38" s="13"/>
      <c r="I38" s="12"/>
    </row>
    <row r="39" spans="1:9" ht="18.75">
      <c r="A39" s="12"/>
      <c r="B39" s="13"/>
      <c r="C39" s="12"/>
      <c r="D39" s="13"/>
      <c r="E39" s="12"/>
      <c r="F39" s="13"/>
      <c r="G39" s="12"/>
      <c r="H39" s="13"/>
      <c r="I39" s="12"/>
    </row>
    <row r="40" spans="1:9" ht="18.75">
      <c r="A40" s="12"/>
      <c r="B40" s="13"/>
      <c r="C40" s="12"/>
      <c r="D40" s="13"/>
      <c r="E40" s="12"/>
      <c r="F40" s="13"/>
      <c r="G40" s="12"/>
      <c r="H40" s="13"/>
      <c r="I40" s="12"/>
    </row>
    <row r="41" spans="1:9" ht="18.75">
      <c r="A41" s="12"/>
      <c r="B41" s="13"/>
      <c r="C41" s="12"/>
      <c r="D41" s="13"/>
      <c r="E41" s="12"/>
      <c r="F41" s="13"/>
      <c r="G41" s="12"/>
      <c r="H41" s="13"/>
      <c r="I41" s="12"/>
    </row>
    <row r="42" spans="1:9" ht="18.75">
      <c r="A42" s="12"/>
      <c r="B42" s="13"/>
      <c r="C42" s="12"/>
      <c r="D42" s="13"/>
      <c r="E42" s="12"/>
      <c r="F42" s="13"/>
      <c r="G42" s="12"/>
      <c r="H42" s="13"/>
      <c r="I42" s="12"/>
    </row>
    <row r="43" spans="1:9" ht="18.75">
      <c r="A43" s="12"/>
      <c r="B43" s="13"/>
      <c r="C43" s="12"/>
      <c r="D43" s="13"/>
      <c r="E43" s="12"/>
      <c r="F43" s="13"/>
      <c r="G43" s="12"/>
      <c r="H43" s="13"/>
      <c r="I43" s="12"/>
    </row>
    <row r="44" spans="1:9" ht="18.75">
      <c r="A44" s="12"/>
      <c r="B44" s="13"/>
      <c r="C44" s="12"/>
      <c r="D44" s="13"/>
      <c r="E44" s="12"/>
      <c r="F44" s="13"/>
      <c r="G44" s="12"/>
      <c r="H44" s="13"/>
      <c r="I44" s="12"/>
    </row>
    <row r="45" spans="1:9" ht="18.75">
      <c r="A45" s="12"/>
      <c r="B45" s="13"/>
      <c r="C45" s="12"/>
      <c r="D45" s="13"/>
      <c r="E45" s="12"/>
      <c r="F45" s="13"/>
      <c r="G45" s="12"/>
      <c r="H45" s="13"/>
      <c r="I45" s="12"/>
    </row>
    <row r="46" spans="1:9" ht="18.75">
      <c r="A46" s="12"/>
      <c r="B46" s="13"/>
      <c r="C46" s="12"/>
      <c r="D46" s="13"/>
      <c r="E46" s="12"/>
      <c r="F46" s="13"/>
      <c r="G46" s="12"/>
      <c r="H46" s="13"/>
      <c r="I46" s="12"/>
    </row>
    <row r="47" spans="1:9" ht="18.75">
      <c r="A47" s="12"/>
      <c r="B47" s="13"/>
      <c r="C47" s="12"/>
      <c r="D47" s="13"/>
      <c r="E47" s="12"/>
      <c r="F47" s="13"/>
      <c r="G47" s="12"/>
      <c r="H47" s="13"/>
      <c r="I47" s="12"/>
    </row>
    <row r="48" spans="1:9" ht="18.75">
      <c r="A48" s="12"/>
      <c r="B48" s="13"/>
      <c r="C48" s="12"/>
      <c r="D48" s="13"/>
      <c r="E48" s="12"/>
      <c r="F48" s="13"/>
      <c r="G48" s="12"/>
      <c r="H48" s="13"/>
      <c r="I48" s="12"/>
    </row>
    <row r="49" spans="1:9" ht="18.75">
      <c r="A49" s="12"/>
      <c r="B49" s="13"/>
      <c r="C49" s="12"/>
      <c r="D49" s="13"/>
      <c r="E49" s="12"/>
      <c r="F49" s="13"/>
      <c r="G49" s="12"/>
      <c r="H49" s="13"/>
      <c r="I49" s="12"/>
    </row>
    <row r="50" spans="1:9" ht="18.75">
      <c r="A50" s="12"/>
      <c r="B50" s="13"/>
      <c r="C50" s="12"/>
      <c r="D50" s="13"/>
      <c r="E50" s="12"/>
      <c r="F50" s="13"/>
      <c r="G50" s="12"/>
      <c r="H50" s="13"/>
      <c r="I50" s="12"/>
    </row>
    <row r="51" spans="1:9" ht="18.75">
      <c r="A51" s="12"/>
      <c r="B51" s="13"/>
      <c r="C51" s="12"/>
      <c r="D51" s="13"/>
      <c r="E51" s="12"/>
      <c r="F51" s="13"/>
      <c r="G51" s="12"/>
      <c r="H51" s="13"/>
      <c r="I51" s="12"/>
    </row>
    <row r="52" spans="1:9" ht="18.75">
      <c r="A52" s="12"/>
      <c r="B52" s="13"/>
      <c r="C52" s="12"/>
      <c r="D52" s="13"/>
      <c r="E52" s="12"/>
      <c r="F52" s="13"/>
      <c r="G52" s="12"/>
      <c r="H52" s="13"/>
      <c r="I52" s="12"/>
    </row>
    <row r="53" spans="1:9" ht="18.75">
      <c r="A53" s="12"/>
      <c r="B53" s="13"/>
      <c r="C53" s="12"/>
      <c r="D53" s="13"/>
      <c r="E53" s="12"/>
      <c r="F53" s="13"/>
      <c r="G53" s="12"/>
      <c r="H53" s="13"/>
      <c r="I53" s="12"/>
    </row>
    <row r="54" spans="1:9" ht="18.75">
      <c r="A54" s="12"/>
      <c r="B54" s="13"/>
      <c r="C54" s="12"/>
      <c r="D54" s="13"/>
      <c r="E54" s="12"/>
      <c r="F54" s="13"/>
      <c r="G54" s="12"/>
      <c r="H54" s="13"/>
      <c r="I54" s="12"/>
    </row>
    <row r="55" spans="1:9" ht="18.75">
      <c r="A55" s="12"/>
      <c r="B55" s="13"/>
      <c r="C55" s="12"/>
      <c r="D55" s="13"/>
      <c r="E55" s="12"/>
      <c r="F55" s="13"/>
      <c r="G55" s="12"/>
      <c r="H55" s="13"/>
      <c r="I55" s="12"/>
    </row>
    <row r="56" spans="1:9" ht="18.75">
      <c r="A56" s="12"/>
      <c r="B56" s="13"/>
      <c r="C56" s="12"/>
      <c r="D56" s="13"/>
      <c r="E56" s="12"/>
      <c r="F56" s="13"/>
      <c r="G56" s="12"/>
      <c r="H56" s="13"/>
      <c r="I56" s="12"/>
    </row>
    <row r="57" spans="1:9" ht="18.75">
      <c r="A57" s="12"/>
      <c r="B57" s="13"/>
      <c r="C57" s="12"/>
      <c r="D57" s="13"/>
      <c r="E57" s="12"/>
      <c r="F57" s="13"/>
      <c r="G57" s="12"/>
      <c r="H57" s="13"/>
      <c r="I57" s="12"/>
    </row>
    <row r="58" spans="1:9" ht="18.75">
      <c r="A58" s="12"/>
      <c r="B58" s="13"/>
      <c r="C58" s="12"/>
      <c r="D58" s="13"/>
      <c r="E58" s="12"/>
      <c r="F58" s="13"/>
      <c r="G58" s="12"/>
      <c r="H58" s="13"/>
      <c r="I58" s="12"/>
    </row>
    <row r="59" spans="1:9" ht="18.75">
      <c r="A59" s="12"/>
      <c r="B59" s="13"/>
      <c r="C59" s="12"/>
      <c r="D59" s="13"/>
      <c r="E59" s="12"/>
      <c r="F59" s="13"/>
      <c r="G59" s="12"/>
      <c r="H59" s="13"/>
      <c r="I59" s="12"/>
    </row>
    <row r="60" spans="1:9" ht="18.75">
      <c r="A60" s="12"/>
      <c r="B60" s="13"/>
      <c r="C60" s="12"/>
      <c r="D60" s="13"/>
      <c r="E60" s="12"/>
      <c r="F60" s="13"/>
      <c r="G60" s="12"/>
      <c r="H60" s="13"/>
      <c r="I60" s="12"/>
    </row>
    <row r="61" spans="1:9" ht="18.75">
      <c r="A61" s="12"/>
      <c r="B61" s="13"/>
      <c r="C61" s="12"/>
      <c r="D61" s="13"/>
      <c r="E61" s="12"/>
      <c r="F61" s="13"/>
      <c r="G61" s="12"/>
      <c r="H61" s="13"/>
      <c r="I61" s="12"/>
    </row>
    <row r="62" spans="1:9" ht="18.75">
      <c r="A62" s="12"/>
      <c r="B62" s="13"/>
      <c r="C62" s="12"/>
      <c r="D62" s="13"/>
      <c r="E62" s="12"/>
      <c r="F62" s="13"/>
      <c r="G62" s="12"/>
      <c r="H62" s="13"/>
      <c r="I62" s="12"/>
    </row>
    <row r="63" spans="1:9" ht="18.75">
      <c r="A63" s="12"/>
      <c r="B63" s="13"/>
      <c r="C63" s="12"/>
      <c r="D63" s="13"/>
      <c r="E63" s="12"/>
      <c r="F63" s="13"/>
      <c r="G63" s="12"/>
      <c r="H63" s="13"/>
      <c r="I63" s="12"/>
    </row>
    <row r="64" spans="1:9" ht="18.75">
      <c r="A64" s="12"/>
      <c r="B64" s="13"/>
      <c r="C64" s="12"/>
      <c r="D64" s="13"/>
      <c r="E64" s="12"/>
      <c r="F64" s="13"/>
      <c r="G64" s="12"/>
      <c r="H64" s="13"/>
      <c r="I64" s="12"/>
    </row>
    <row r="65" spans="1:9" ht="18.75">
      <c r="A65" s="12"/>
      <c r="B65" s="13"/>
      <c r="C65" s="12"/>
      <c r="D65" s="13"/>
      <c r="E65" s="12"/>
      <c r="F65" s="13"/>
      <c r="G65" s="12"/>
      <c r="H65" s="13"/>
      <c r="I65" s="12"/>
    </row>
    <row r="66" spans="1:9" ht="18.75">
      <c r="A66" s="12"/>
      <c r="B66" s="13"/>
      <c r="C66" s="12"/>
      <c r="D66" s="13"/>
      <c r="E66" s="12"/>
      <c r="F66" s="13"/>
      <c r="G66" s="12"/>
      <c r="H66" s="13"/>
      <c r="I66" s="12"/>
    </row>
    <row r="67" spans="1:9" ht="18.75">
      <c r="A67" s="12"/>
      <c r="B67" s="13"/>
      <c r="C67" s="12"/>
      <c r="D67" s="13"/>
      <c r="E67" s="12"/>
      <c r="F67" s="13"/>
      <c r="G67" s="12"/>
      <c r="H67" s="13"/>
      <c r="I67" s="12"/>
    </row>
    <row r="68" spans="1:9" ht="18.75">
      <c r="A68" s="12"/>
      <c r="B68" s="13"/>
      <c r="C68" s="12"/>
      <c r="D68" s="13"/>
      <c r="E68" s="12"/>
      <c r="F68" s="13"/>
      <c r="G68" s="12"/>
      <c r="H68" s="13"/>
      <c r="I68" s="12"/>
    </row>
    <row r="69" spans="1:9" ht="18.75">
      <c r="A69" s="12"/>
      <c r="B69" s="13"/>
      <c r="C69" s="12"/>
      <c r="D69" s="13"/>
      <c r="E69" s="12"/>
      <c r="F69" s="13"/>
      <c r="G69" s="12"/>
      <c r="H69" s="13"/>
      <c r="I69" s="12"/>
    </row>
    <row r="70" spans="1:9" ht="18.75">
      <c r="A70" s="12"/>
      <c r="B70" s="13"/>
      <c r="C70" s="12"/>
      <c r="D70" s="13"/>
      <c r="E70" s="12"/>
      <c r="F70" s="13"/>
      <c r="G70" s="12"/>
      <c r="H70" s="13"/>
      <c r="I70" s="12"/>
    </row>
    <row r="71" spans="1:9" ht="18.75">
      <c r="A71" s="12"/>
      <c r="B71" s="13"/>
      <c r="C71" s="12"/>
      <c r="D71" s="13"/>
      <c r="E71" s="12"/>
      <c r="F71" s="13"/>
      <c r="G71" s="12"/>
      <c r="H71" s="13"/>
      <c r="I71" s="12"/>
    </row>
    <row r="72" spans="1:9" ht="18.75">
      <c r="A72" s="12"/>
      <c r="B72" s="13"/>
      <c r="C72" s="12"/>
      <c r="D72" s="13"/>
      <c r="E72" s="12"/>
      <c r="F72" s="13"/>
      <c r="G72" s="12"/>
      <c r="H72" s="13"/>
      <c r="I72" s="12"/>
    </row>
    <row r="73" spans="1:9" ht="18.75">
      <c r="A73" s="12"/>
      <c r="B73" s="13"/>
      <c r="C73" s="12"/>
      <c r="D73" s="13"/>
      <c r="E73" s="12"/>
      <c r="F73" s="13"/>
      <c r="G73" s="12"/>
      <c r="H73" s="13"/>
      <c r="I73" s="12"/>
    </row>
    <row r="74" spans="1:9" ht="18.75">
      <c r="A74" s="12"/>
      <c r="B74" s="13"/>
      <c r="C74" s="12"/>
      <c r="D74" s="13"/>
      <c r="E74" s="12"/>
      <c r="F74" s="13"/>
      <c r="G74" s="12"/>
      <c r="H74" s="13"/>
      <c r="I74" s="12"/>
    </row>
    <row r="75" spans="1:9" ht="18.75">
      <c r="A75" s="12"/>
      <c r="B75" s="13"/>
      <c r="C75" s="12"/>
      <c r="D75" s="13"/>
      <c r="E75" s="12"/>
      <c r="F75" s="13"/>
      <c r="G75" s="12"/>
      <c r="H75" s="13"/>
      <c r="I75" s="12"/>
    </row>
    <row r="76" spans="1:9" ht="18.75">
      <c r="A76" s="12"/>
      <c r="B76" s="13"/>
      <c r="C76" s="12"/>
      <c r="D76" s="13"/>
      <c r="E76" s="12"/>
      <c r="F76" s="13"/>
      <c r="G76" s="12"/>
      <c r="H76" s="13"/>
      <c r="I76" s="12"/>
    </row>
    <row r="77" spans="1:9" ht="18.75">
      <c r="A77" s="12"/>
      <c r="B77" s="13"/>
      <c r="C77" s="12"/>
      <c r="D77" s="13"/>
      <c r="E77" s="12"/>
      <c r="F77" s="13"/>
      <c r="G77" s="12"/>
      <c r="H77" s="13"/>
      <c r="I77" s="12"/>
    </row>
    <row r="78" spans="1:9" ht="18.75">
      <c r="A78" s="12"/>
      <c r="B78" s="13"/>
      <c r="C78" s="12"/>
      <c r="D78" s="13"/>
      <c r="E78" s="12"/>
      <c r="F78" s="13"/>
      <c r="G78" s="12"/>
      <c r="H78" s="13"/>
      <c r="I78" s="12"/>
    </row>
    <row r="79" spans="1:9" ht="18.75">
      <c r="A79" s="12"/>
      <c r="B79" s="13"/>
      <c r="C79" s="12"/>
      <c r="D79" s="13"/>
      <c r="E79" s="12"/>
      <c r="F79" s="13"/>
      <c r="G79" s="12"/>
      <c r="H79" s="13"/>
      <c r="I79" s="12"/>
    </row>
    <row r="80" spans="1:9" ht="18.75">
      <c r="A80" s="12"/>
      <c r="B80" s="13"/>
      <c r="C80" s="12"/>
      <c r="D80" s="13"/>
      <c r="E80" s="12"/>
      <c r="F80" s="13"/>
      <c r="G80" s="12"/>
      <c r="H80" s="13"/>
      <c r="I80" s="12"/>
    </row>
    <row r="81" spans="1:9" ht="18.75">
      <c r="A81" s="12"/>
      <c r="B81" s="13"/>
      <c r="C81" s="12"/>
      <c r="D81" s="13"/>
      <c r="E81" s="12"/>
      <c r="F81" s="13"/>
      <c r="G81" s="12"/>
      <c r="H81" s="13"/>
      <c r="I81" s="12"/>
    </row>
    <row r="82" spans="1:9" ht="18.75">
      <c r="A82" s="12"/>
      <c r="B82" s="13"/>
      <c r="C82" s="12"/>
      <c r="D82" s="13"/>
      <c r="E82" s="12"/>
      <c r="F82" s="13"/>
      <c r="G82" s="12"/>
      <c r="H82" s="13"/>
      <c r="I82" s="12"/>
    </row>
    <row r="83" spans="1:9" ht="18.75">
      <c r="A83" s="12"/>
      <c r="B83" s="13"/>
      <c r="C83" s="12"/>
      <c r="D83" s="13"/>
      <c r="E83" s="12"/>
      <c r="F83" s="13"/>
      <c r="G83" s="12"/>
      <c r="H83" s="13"/>
      <c r="I83" s="12"/>
    </row>
    <row r="84" spans="1:9" ht="18.75">
      <c r="A84" s="12"/>
      <c r="B84" s="13"/>
      <c r="C84" s="12"/>
      <c r="D84" s="13"/>
      <c r="E84" s="12"/>
      <c r="F84" s="13"/>
      <c r="G84" s="12"/>
      <c r="H84" s="13"/>
      <c r="I84" s="12"/>
    </row>
    <row r="85" spans="1:9" ht="18.75">
      <c r="A85" s="12"/>
      <c r="B85" s="13"/>
      <c r="C85" s="12"/>
      <c r="D85" s="13"/>
      <c r="E85" s="12"/>
      <c r="F85" s="13"/>
      <c r="G85" s="12"/>
      <c r="H85" s="13"/>
      <c r="I85" s="12"/>
    </row>
    <row r="86" spans="1:9" ht="18.75">
      <c r="A86" s="12"/>
      <c r="B86" s="13"/>
      <c r="C86" s="12"/>
      <c r="D86" s="13"/>
      <c r="E86" s="12"/>
      <c r="F86" s="13"/>
      <c r="G86" s="12"/>
      <c r="H86" s="13"/>
      <c r="I86" s="12"/>
    </row>
    <row r="87" spans="1:9" ht="18.75">
      <c r="A87" s="12"/>
      <c r="B87" s="13"/>
      <c r="C87" s="12"/>
      <c r="D87" s="13"/>
      <c r="E87" s="12"/>
      <c r="F87" s="13"/>
      <c r="G87" s="12"/>
      <c r="H87" s="13"/>
      <c r="I87" s="12"/>
    </row>
    <row r="88" spans="1:9" ht="18.75">
      <c r="A88" s="12"/>
      <c r="B88" s="13"/>
      <c r="C88" s="12"/>
      <c r="D88" s="13"/>
      <c r="E88" s="12"/>
      <c r="F88" s="13"/>
      <c r="G88" s="12"/>
      <c r="H88" s="13"/>
      <c r="I88" s="12"/>
    </row>
    <row r="89" spans="1:9" ht="18.75">
      <c r="A89" s="12"/>
      <c r="B89" s="13"/>
      <c r="C89" s="12"/>
      <c r="D89" s="13"/>
      <c r="E89" s="12"/>
      <c r="F89" s="13"/>
      <c r="G89" s="12"/>
      <c r="H89" s="13"/>
      <c r="I89" s="12"/>
    </row>
    <row r="90" spans="1:9" ht="18.75">
      <c r="A90" s="12"/>
      <c r="B90" s="13"/>
      <c r="C90" s="12"/>
      <c r="D90" s="13"/>
      <c r="E90" s="12"/>
      <c r="F90" s="13"/>
      <c r="G90" s="12"/>
      <c r="H90" s="13"/>
      <c r="I90" s="12"/>
    </row>
    <row r="91" spans="1:9" ht="18.75">
      <c r="A91" s="12"/>
      <c r="B91" s="13"/>
      <c r="C91" s="12"/>
      <c r="D91" s="13"/>
      <c r="E91" s="12"/>
      <c r="F91" s="13"/>
      <c r="G91" s="12"/>
      <c r="H91" s="13"/>
      <c r="I91" s="12"/>
    </row>
    <row r="92" spans="1:9" ht="18.75">
      <c r="A92" s="12"/>
      <c r="B92" s="13"/>
      <c r="C92" s="12"/>
      <c r="D92" s="13"/>
      <c r="E92" s="12"/>
      <c r="F92" s="13"/>
      <c r="G92" s="12"/>
      <c r="H92" s="13"/>
      <c r="I92" s="12"/>
    </row>
    <row r="93" spans="1:9" ht="18.75">
      <c r="A93" s="12"/>
      <c r="B93" s="13"/>
      <c r="C93" s="12"/>
      <c r="D93" s="13"/>
      <c r="E93" s="12"/>
      <c r="F93" s="13"/>
      <c r="G93" s="12"/>
      <c r="H93" s="13"/>
      <c r="I93" s="12"/>
    </row>
    <row r="94" spans="1:9" ht="18.75">
      <c r="A94" s="12"/>
      <c r="B94" s="13"/>
      <c r="C94" s="12"/>
      <c r="D94" s="13"/>
      <c r="E94" s="12"/>
      <c r="F94" s="13"/>
      <c r="G94" s="12"/>
      <c r="H94" s="13"/>
      <c r="I94" s="12"/>
    </row>
    <row r="95" spans="1:9" ht="18.75">
      <c r="A95" s="12"/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2"/>
      <c r="B96" s="13"/>
      <c r="C96" s="12"/>
      <c r="D96" s="13"/>
      <c r="E96" s="12"/>
      <c r="F96" s="13"/>
      <c r="G96" s="12"/>
      <c r="H96" s="13"/>
      <c r="I96" s="12"/>
    </row>
    <row r="97" spans="1:9" ht="18.75">
      <c r="A97" s="12"/>
      <c r="B97" s="13"/>
      <c r="C97" s="12"/>
      <c r="D97" s="13"/>
      <c r="E97" s="12"/>
      <c r="F97" s="13"/>
      <c r="G97" s="12"/>
      <c r="H97" s="13"/>
      <c r="I97" s="12"/>
    </row>
    <row r="98" spans="1:9" ht="18.75">
      <c r="A98" s="12"/>
      <c r="B98" s="13"/>
      <c r="C98" s="12"/>
      <c r="D98" s="13"/>
      <c r="E98" s="12"/>
      <c r="F98" s="13"/>
      <c r="G98" s="12"/>
      <c r="H98" s="13"/>
      <c r="I98" s="12"/>
    </row>
    <row r="99" spans="1:9" ht="18.75">
      <c r="A99" s="12"/>
      <c r="B99" s="13"/>
      <c r="C99" s="12"/>
      <c r="D99" s="13"/>
      <c r="E99" s="12"/>
      <c r="F99" s="13"/>
      <c r="G99" s="12"/>
      <c r="H99" s="13"/>
      <c r="I99" s="12"/>
    </row>
    <row r="100" spans="1:9" ht="18.75">
      <c r="A100" s="12"/>
      <c r="B100" s="13"/>
      <c r="C100" s="12"/>
      <c r="D100" s="13"/>
      <c r="E100" s="12"/>
      <c r="F100" s="13"/>
      <c r="G100" s="12"/>
      <c r="H100" s="13"/>
      <c r="I100" s="12"/>
    </row>
    <row r="101" spans="1:9" ht="18.75">
      <c r="A101" s="12"/>
      <c r="B101" s="13"/>
      <c r="C101" s="12"/>
      <c r="D101" s="13"/>
      <c r="E101" s="12"/>
      <c r="F101" s="13"/>
      <c r="G101" s="12"/>
      <c r="H101" s="13"/>
      <c r="I101" s="12"/>
    </row>
    <row r="102" spans="1:9" ht="18.75">
      <c r="A102" s="12"/>
      <c r="B102" s="13"/>
      <c r="C102" s="12"/>
      <c r="D102" s="13"/>
      <c r="E102" s="12"/>
      <c r="F102" s="13"/>
      <c r="G102" s="12"/>
      <c r="H102" s="13"/>
      <c r="I102" s="12"/>
    </row>
    <row r="103" spans="1:9" ht="18.75">
      <c r="A103" s="12"/>
      <c r="B103" s="13"/>
      <c r="C103" s="12"/>
      <c r="D103" s="13"/>
      <c r="E103" s="12"/>
      <c r="F103" s="13"/>
      <c r="G103" s="12"/>
      <c r="H103" s="13"/>
      <c r="I103" s="12"/>
    </row>
    <row r="104" spans="1:9" ht="18.75">
      <c r="A104" s="12"/>
      <c r="B104" s="13"/>
      <c r="C104" s="12"/>
      <c r="D104" s="13"/>
      <c r="E104" s="12"/>
      <c r="F104" s="13"/>
      <c r="G104" s="12"/>
      <c r="H104" s="13"/>
      <c r="I104" s="12"/>
    </row>
    <row r="105" spans="1:9" ht="18.75">
      <c r="A105" s="12"/>
      <c r="B105" s="13"/>
      <c r="C105" s="12"/>
      <c r="D105" s="13"/>
      <c r="E105" s="12"/>
      <c r="F105" s="13"/>
      <c r="G105" s="12"/>
      <c r="H105" s="13"/>
      <c r="I105" s="12"/>
    </row>
    <row r="106" spans="1:9" ht="18.75">
      <c r="A106" s="12"/>
      <c r="B106" s="13"/>
      <c r="C106" s="12"/>
      <c r="D106" s="13"/>
      <c r="E106" s="12"/>
      <c r="F106" s="13"/>
      <c r="G106" s="12"/>
      <c r="H106" s="13"/>
      <c r="I106" s="12"/>
    </row>
    <row r="107" spans="1:9" ht="18.75">
      <c r="A107" s="12"/>
      <c r="B107" s="13"/>
      <c r="C107" s="12"/>
      <c r="D107" s="13"/>
      <c r="E107" s="12"/>
      <c r="F107" s="13"/>
      <c r="G107" s="12"/>
      <c r="H107" s="13"/>
      <c r="I107" s="12"/>
    </row>
    <row r="108" spans="1:9" ht="18.75">
      <c r="A108" s="12"/>
      <c r="B108" s="13"/>
      <c r="C108" s="12"/>
      <c r="D108" s="13"/>
      <c r="E108" s="12"/>
      <c r="F108" s="13"/>
      <c r="G108" s="12"/>
      <c r="H108" s="13"/>
      <c r="I108" s="12"/>
    </row>
    <row r="109" spans="1:9" ht="18.75">
      <c r="A109" s="12"/>
      <c r="B109" s="13"/>
      <c r="C109" s="12"/>
      <c r="D109" s="13"/>
      <c r="E109" s="12"/>
      <c r="F109" s="13"/>
      <c r="G109" s="12"/>
      <c r="H109" s="13"/>
      <c r="I109" s="12"/>
    </row>
    <row r="110" spans="1:9" ht="18.75">
      <c r="A110" s="12"/>
      <c r="B110" s="13"/>
      <c r="C110" s="12"/>
      <c r="D110" s="13"/>
      <c r="E110" s="12"/>
      <c r="F110" s="13"/>
      <c r="G110" s="12"/>
      <c r="H110" s="13"/>
      <c r="I110" s="12"/>
    </row>
    <row r="111" spans="1:9" ht="18.75">
      <c r="A111" s="12"/>
      <c r="B111" s="13"/>
      <c r="C111" s="12"/>
      <c r="D111" s="13"/>
      <c r="E111" s="12"/>
      <c r="F111" s="13"/>
      <c r="G111" s="12"/>
      <c r="H111" s="13"/>
      <c r="I111" s="12"/>
    </row>
    <row r="112" spans="1:9" ht="18.75">
      <c r="A112" s="12"/>
      <c r="B112" s="13"/>
      <c r="C112" s="12"/>
      <c r="D112" s="13"/>
      <c r="E112" s="12"/>
      <c r="F112" s="13"/>
      <c r="G112" s="12"/>
      <c r="H112" s="13"/>
      <c r="I112" s="12"/>
    </row>
    <row r="113" spans="1:9" ht="18.75">
      <c r="A113" s="12"/>
      <c r="B113" s="13"/>
      <c r="C113" s="12"/>
      <c r="D113" s="13"/>
      <c r="E113" s="12"/>
      <c r="F113" s="13"/>
      <c r="G113" s="12"/>
      <c r="H113" s="13"/>
      <c r="I113" s="12"/>
    </row>
    <row r="114" spans="1:9" ht="18.75">
      <c r="A114" s="12"/>
      <c r="B114" s="13"/>
      <c r="C114" s="12"/>
      <c r="D114" s="13"/>
      <c r="E114" s="12"/>
      <c r="F114" s="13"/>
      <c r="G114" s="12"/>
      <c r="H114" s="13"/>
      <c r="I114" s="12"/>
    </row>
    <row r="115" spans="1:9" ht="18.75">
      <c r="A115" s="12"/>
      <c r="B115" s="13"/>
      <c r="C115" s="12"/>
      <c r="D115" s="13"/>
      <c r="E115" s="12"/>
      <c r="F115" s="13"/>
      <c r="G115" s="12"/>
      <c r="H115" s="13"/>
      <c r="I115" s="12"/>
    </row>
    <row r="116" spans="1:9" ht="18.75">
      <c r="A116" s="12"/>
      <c r="B116" s="13"/>
      <c r="C116" s="12"/>
      <c r="D116" s="13"/>
      <c r="E116" s="12"/>
      <c r="F116" s="13"/>
      <c r="G116" s="12"/>
      <c r="H116" s="13"/>
      <c r="I116" s="12"/>
    </row>
    <row r="117" spans="1:9" ht="18.75">
      <c r="A117" s="12"/>
      <c r="B117" s="13"/>
      <c r="C117" s="12"/>
      <c r="D117" s="13"/>
      <c r="E117" s="12"/>
      <c r="F117" s="13"/>
      <c r="G117" s="12"/>
      <c r="H117" s="13"/>
      <c r="I117" s="12"/>
    </row>
    <row r="118" spans="1:9" ht="18.75">
      <c r="A118" s="12"/>
      <c r="B118" s="13"/>
      <c r="C118" s="12"/>
      <c r="D118" s="13"/>
      <c r="E118" s="12"/>
      <c r="F118" s="13"/>
      <c r="G118" s="12"/>
      <c r="H118" s="13"/>
      <c r="I118" s="12"/>
    </row>
    <row r="119" spans="1:9" ht="18.75">
      <c r="A119" s="12"/>
      <c r="B119" s="13"/>
      <c r="C119" s="12"/>
      <c r="D119" s="13"/>
      <c r="E119" s="12"/>
      <c r="F119" s="13"/>
      <c r="G119" s="12"/>
      <c r="H119" s="13"/>
      <c r="I119" s="12"/>
    </row>
    <row r="120" spans="1:9" ht="18.75">
      <c r="A120" s="12"/>
      <c r="B120" s="13"/>
      <c r="C120" s="12"/>
      <c r="D120" s="13"/>
      <c r="E120" s="12"/>
      <c r="F120" s="13"/>
      <c r="G120" s="12"/>
      <c r="H120" s="13"/>
      <c r="I120" s="12"/>
    </row>
    <row r="121" spans="1:9" ht="18.75">
      <c r="A121" s="12"/>
      <c r="B121" s="13"/>
      <c r="C121" s="12"/>
      <c r="D121" s="13"/>
      <c r="E121" s="12"/>
      <c r="F121" s="13"/>
      <c r="G121" s="12"/>
      <c r="H121" s="13"/>
      <c r="I121" s="12"/>
    </row>
    <row r="122" spans="1:9" ht="18.75">
      <c r="A122" s="12"/>
      <c r="B122" s="13"/>
      <c r="C122" s="12"/>
      <c r="D122" s="13"/>
      <c r="E122" s="12"/>
      <c r="F122" s="13"/>
      <c r="G122" s="12"/>
      <c r="H122" s="13"/>
      <c r="I122" s="12"/>
    </row>
    <row r="123" spans="1:9" ht="18.75">
      <c r="A123" s="12"/>
      <c r="B123" s="13"/>
      <c r="C123" s="12"/>
      <c r="D123" s="13"/>
      <c r="E123" s="12"/>
      <c r="F123" s="13"/>
      <c r="G123" s="12"/>
      <c r="H123" s="13"/>
      <c r="I123" s="12"/>
    </row>
    <row r="124" spans="1:9" ht="18.75">
      <c r="A124" s="12"/>
      <c r="B124" s="13"/>
      <c r="C124" s="12"/>
      <c r="D124" s="13"/>
      <c r="E124" s="12"/>
      <c r="F124" s="13"/>
      <c r="G124" s="12"/>
      <c r="H124" s="13"/>
      <c r="I124" s="12"/>
    </row>
    <row r="125" spans="1:9" ht="18.75">
      <c r="A125" s="12"/>
      <c r="B125" s="13"/>
      <c r="C125" s="12"/>
      <c r="D125" s="13"/>
      <c r="E125" s="12"/>
      <c r="F125" s="13"/>
      <c r="G125" s="12"/>
      <c r="H125" s="13"/>
      <c r="I125" s="12"/>
    </row>
    <row r="126" spans="1:9" ht="18.75">
      <c r="A126" s="12"/>
      <c r="B126" s="13"/>
      <c r="C126" s="12"/>
      <c r="D126" s="13"/>
      <c r="E126" s="12"/>
      <c r="F126" s="13"/>
      <c r="G126" s="12"/>
      <c r="H126" s="13"/>
      <c r="I126" s="12"/>
    </row>
    <row r="127" spans="1:9" ht="18.75">
      <c r="A127" s="12"/>
      <c r="B127" s="13"/>
      <c r="C127" s="12"/>
      <c r="D127" s="13"/>
      <c r="E127" s="12"/>
      <c r="F127" s="13"/>
      <c r="G127" s="12"/>
      <c r="H127" s="13"/>
      <c r="I127" s="12"/>
    </row>
    <row r="128" spans="1:9" ht="18.75">
      <c r="A128" s="12"/>
      <c r="B128" s="13"/>
      <c r="C128" s="12"/>
      <c r="D128" s="13"/>
      <c r="E128" s="12"/>
      <c r="F128" s="13"/>
      <c r="G128" s="12"/>
      <c r="H128" s="13"/>
      <c r="I128" s="12"/>
    </row>
    <row r="129" spans="1:9" ht="18.75">
      <c r="A129" s="12"/>
      <c r="B129" s="13"/>
      <c r="C129" s="12"/>
      <c r="D129" s="13"/>
      <c r="E129" s="12"/>
      <c r="F129" s="13"/>
      <c r="G129" s="12"/>
      <c r="H129" s="13"/>
      <c r="I129" s="12"/>
    </row>
    <row r="130" spans="1:9" ht="18.75">
      <c r="A130" s="12"/>
      <c r="B130" s="13"/>
      <c r="C130" s="12"/>
      <c r="D130" s="13"/>
      <c r="E130" s="12"/>
      <c r="F130" s="13"/>
      <c r="G130" s="12"/>
      <c r="H130" s="13"/>
      <c r="I130" s="12"/>
    </row>
    <row r="131" spans="1:9" ht="18.75">
      <c r="A131" s="12"/>
      <c r="B131" s="13"/>
      <c r="C131" s="12"/>
      <c r="D131" s="13"/>
      <c r="E131" s="12"/>
      <c r="F131" s="13"/>
      <c r="G131" s="12"/>
      <c r="H131" s="13"/>
      <c r="I131" s="12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57421875" style="18" customWidth="1"/>
    <col min="2" max="2" width="31.28125" style="18" customWidth="1"/>
    <col min="3" max="3" width="15.421875" style="18" customWidth="1"/>
    <col min="4" max="4" width="10.00390625" style="18" customWidth="1"/>
    <col min="5" max="5" width="13.8515625" style="18" customWidth="1"/>
    <col min="6" max="6" width="18.7109375" style="18" customWidth="1"/>
    <col min="7" max="16384" width="9.140625" style="18" customWidth="1"/>
  </cols>
  <sheetData>
    <row r="1" spans="1:6" ht="29.25" customHeigh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23.25">
      <c r="A2" s="19"/>
      <c r="B2" s="19"/>
      <c r="C2" s="19"/>
      <c r="D2" s="19"/>
      <c r="E2" s="19"/>
      <c r="F2" s="19"/>
    </row>
    <row r="3" spans="1:6" ht="23.25">
      <c r="A3" s="21"/>
      <c r="B3" s="22"/>
      <c r="C3" s="22"/>
      <c r="D3" s="22"/>
      <c r="E3" s="22"/>
      <c r="F3" s="22"/>
    </row>
    <row r="4" spans="1:6" ht="23.25">
      <c r="A4" s="21"/>
      <c r="B4" s="22"/>
      <c r="C4" s="22"/>
      <c r="D4" s="22"/>
      <c r="E4" s="22"/>
      <c r="F4" s="22"/>
    </row>
    <row r="5" spans="1:6" ht="23.25">
      <c r="A5" s="21"/>
      <c r="B5" s="22"/>
      <c r="C5" s="22"/>
      <c r="D5" s="22"/>
      <c r="E5" s="22"/>
      <c r="F5" s="22"/>
    </row>
    <row r="6" spans="1:6" ht="23.25">
      <c r="A6" s="21"/>
      <c r="B6" s="22"/>
      <c r="C6" s="22"/>
      <c r="D6" s="22"/>
      <c r="E6" s="22"/>
      <c r="F6" s="22"/>
    </row>
    <row r="7" spans="1:6" ht="23.25">
      <c r="A7" s="21"/>
      <c r="B7" s="22"/>
      <c r="C7" s="22"/>
      <c r="D7" s="22"/>
      <c r="E7" s="22"/>
      <c r="F7" s="22"/>
    </row>
    <row r="8" spans="1:6" ht="23.25">
      <c r="A8" s="21"/>
      <c r="B8" s="22"/>
      <c r="C8" s="22"/>
      <c r="D8" s="22"/>
      <c r="E8" s="22"/>
      <c r="F8" s="22"/>
    </row>
    <row r="9" spans="1:6" ht="23.25">
      <c r="A9" s="21"/>
      <c r="B9" s="22"/>
      <c r="C9" s="22"/>
      <c r="D9" s="22"/>
      <c r="E9" s="22"/>
      <c r="F9" s="22"/>
    </row>
    <row r="10" spans="1:6" ht="23.25">
      <c r="A10" s="21"/>
      <c r="B10" s="22"/>
      <c r="C10" s="22"/>
      <c r="D10" s="22"/>
      <c r="E10" s="22"/>
      <c r="F10" s="22"/>
    </row>
    <row r="11" spans="1:6" ht="23.25">
      <c r="A11" s="21"/>
      <c r="B11" s="22"/>
      <c r="C11" s="22"/>
      <c r="D11" s="22"/>
      <c r="E11" s="22"/>
      <c r="F11" s="22"/>
    </row>
    <row r="12" spans="1:6" ht="23.25">
      <c r="A12" s="21"/>
      <c r="B12" s="22"/>
      <c r="C12" s="22"/>
      <c r="D12" s="22"/>
      <c r="E12" s="22"/>
      <c r="F12" s="22"/>
    </row>
    <row r="13" spans="1:6" ht="23.25">
      <c r="A13" s="21"/>
      <c r="B13" s="22"/>
      <c r="C13" s="22"/>
      <c r="D13" s="22"/>
      <c r="E13" s="22"/>
      <c r="F13" s="22"/>
    </row>
    <row r="14" spans="1:6" ht="23.25">
      <c r="A14" s="21"/>
      <c r="B14" s="22"/>
      <c r="C14" s="22"/>
      <c r="D14" s="22"/>
      <c r="E14" s="22"/>
      <c r="F14" s="22"/>
    </row>
    <row r="15" spans="1:6" ht="23.25">
      <c r="A15" s="21"/>
      <c r="B15" s="22"/>
      <c r="C15" s="22"/>
      <c r="D15" s="22"/>
      <c r="E15" s="22"/>
      <c r="F15" s="22"/>
    </row>
    <row r="16" spans="1:6" ht="23.25">
      <c r="A16" s="21"/>
      <c r="B16" s="22"/>
      <c r="C16" s="22"/>
      <c r="D16" s="22"/>
      <c r="E16" s="22"/>
      <c r="F16" s="22"/>
    </row>
    <row r="17" spans="1:6" ht="23.25">
      <c r="A17" s="21"/>
      <c r="B17" s="22"/>
      <c r="C17" s="22"/>
      <c r="D17" s="22"/>
      <c r="E17" s="22"/>
      <c r="F17" s="22"/>
    </row>
    <row r="18" spans="1:6" ht="23.25">
      <c r="A18" s="21"/>
      <c r="B18" s="22"/>
      <c r="C18" s="22"/>
      <c r="D18" s="22"/>
      <c r="E18" s="22"/>
      <c r="F18" s="22"/>
    </row>
    <row r="19" spans="1:6" ht="23.25">
      <c r="A19" s="21"/>
      <c r="B19" s="22"/>
      <c r="C19" s="22"/>
      <c r="D19" s="22"/>
      <c r="E19" s="22"/>
      <c r="F19" s="22"/>
    </row>
    <row r="20" spans="1:6" ht="23.25">
      <c r="A20" s="21"/>
      <c r="B20" s="22"/>
      <c r="C20" s="22"/>
      <c r="D20" s="22"/>
      <c r="E20" s="22"/>
      <c r="F20" s="22"/>
    </row>
    <row r="21" spans="1:6" ht="23.25">
      <c r="A21" s="21"/>
      <c r="B21" s="22"/>
      <c r="C21" s="22"/>
      <c r="D21" s="22"/>
      <c r="E21" s="22"/>
      <c r="F21" s="22"/>
    </row>
    <row r="22" spans="1:6" ht="23.25">
      <c r="A22" s="21"/>
      <c r="B22" s="22"/>
      <c r="C22" s="22"/>
      <c r="D22" s="22"/>
      <c r="E22" s="22"/>
      <c r="F22" s="22"/>
    </row>
    <row r="23" spans="1:6" ht="23.25">
      <c r="A23" s="21"/>
      <c r="B23" s="22"/>
      <c r="C23" s="22"/>
      <c r="D23" s="22"/>
      <c r="E23" s="22"/>
      <c r="F23" s="22"/>
    </row>
    <row r="24" spans="1:6" ht="23.25">
      <c r="A24" s="21"/>
      <c r="B24" s="22"/>
      <c r="C24" s="22"/>
      <c r="D24" s="22"/>
      <c r="E24" s="22"/>
      <c r="F24" s="22"/>
    </row>
    <row r="25" spans="1:6" ht="23.25">
      <c r="A25" s="21"/>
      <c r="B25" s="22"/>
      <c r="C25" s="22"/>
      <c r="D25" s="22"/>
      <c r="E25" s="22"/>
      <c r="F25" s="22"/>
    </row>
    <row r="26" spans="1:6" ht="23.25">
      <c r="A26" s="21"/>
      <c r="B26" s="22"/>
      <c r="C26" s="22"/>
      <c r="D26" s="22"/>
      <c r="E26" s="22"/>
      <c r="F26" s="22"/>
    </row>
    <row r="27" spans="1:6" ht="23.25">
      <c r="A27" s="21"/>
      <c r="B27" s="22"/>
      <c r="C27" s="22"/>
      <c r="D27" s="22"/>
      <c r="E27" s="22"/>
      <c r="F27" s="22"/>
    </row>
    <row r="28" spans="1:6" ht="23.25">
      <c r="A28" s="21"/>
      <c r="B28" s="22"/>
      <c r="C28" s="22"/>
      <c r="D28" s="22"/>
      <c r="E28" s="22"/>
      <c r="F28" s="22"/>
    </row>
    <row r="29" spans="1:6" ht="23.25">
      <c r="A29" s="21"/>
      <c r="B29" s="22"/>
      <c r="C29" s="22"/>
      <c r="D29" s="22"/>
      <c r="E29" s="22"/>
      <c r="F29" s="22"/>
    </row>
    <row r="30" spans="1:6" ht="23.25">
      <c r="A30" s="21"/>
      <c r="B30" s="22"/>
      <c r="C30" s="22"/>
      <c r="D30" s="22"/>
      <c r="E30" s="22"/>
      <c r="F30" s="22"/>
    </row>
    <row r="31" spans="1:6" ht="23.25">
      <c r="A31" s="21"/>
      <c r="B31" s="22"/>
      <c r="C31" s="22"/>
      <c r="D31" s="22"/>
      <c r="E31" s="22"/>
      <c r="F31" s="22"/>
    </row>
    <row r="32" spans="1:6" ht="23.25">
      <c r="A32" s="21"/>
      <c r="B32" s="22"/>
      <c r="C32" s="22"/>
      <c r="D32" s="22"/>
      <c r="E32" s="22"/>
      <c r="F32" s="22"/>
    </row>
    <row r="33" spans="1:6" ht="23.25">
      <c r="A33" s="21"/>
      <c r="B33" s="22"/>
      <c r="C33" s="22"/>
      <c r="D33" s="22"/>
      <c r="E33" s="22"/>
      <c r="F33" s="22"/>
    </row>
    <row r="34" spans="1:6" ht="23.25">
      <c r="A34" s="21"/>
      <c r="B34" s="22"/>
      <c r="C34" s="22"/>
      <c r="D34" s="22"/>
      <c r="E34" s="22"/>
      <c r="F34" s="22"/>
    </row>
    <row r="35" spans="1:6" ht="23.25">
      <c r="A35" s="20"/>
      <c r="B35" s="20"/>
      <c r="C35" s="20"/>
      <c r="D35" s="20"/>
      <c r="E35" s="20"/>
      <c r="F35" s="20"/>
    </row>
    <row r="41" spans="2:5" ht="23.25">
      <c r="B41" s="40"/>
      <c r="C41" s="24"/>
      <c r="D41" s="24"/>
      <c r="E41" s="24"/>
    </row>
    <row r="42" spans="1:5" ht="23.25">
      <c r="A42" s="43"/>
      <c r="B42" s="44"/>
      <c r="C42" s="41"/>
      <c r="D42" s="24"/>
      <c r="E42" s="24"/>
    </row>
    <row r="43" spans="1:5" ht="23.25">
      <c r="A43" s="43"/>
      <c r="B43" s="44"/>
      <c r="C43" s="42"/>
      <c r="D43" s="24"/>
      <c r="E43" s="24"/>
    </row>
    <row r="44" spans="1:5" ht="23.25">
      <c r="A44" s="43"/>
      <c r="B44" s="44"/>
      <c r="C44" s="41"/>
      <c r="D44" s="24"/>
      <c r="E44" s="24"/>
    </row>
    <row r="45" spans="1:5" ht="23.25">
      <c r="A45" s="44"/>
      <c r="B45" s="44"/>
      <c r="C45" s="24"/>
      <c r="D45" s="24"/>
      <c r="E45" s="24"/>
    </row>
    <row r="46" spans="2:5" ht="23.25">
      <c r="B46" s="24"/>
      <c r="C46" s="24"/>
      <c r="D46" s="24"/>
      <c r="E46" s="24"/>
    </row>
    <row r="47" spans="2:5" ht="23.25">
      <c r="B47" s="24"/>
      <c r="C47" s="24"/>
      <c r="D47" s="24"/>
      <c r="E47" s="24"/>
    </row>
    <row r="48" spans="2:5" ht="23.25">
      <c r="B48" s="24"/>
      <c r="C48" s="24"/>
      <c r="D48" s="24"/>
      <c r="E48" s="24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46" customWidth="1"/>
    <col min="2" max="2" width="38.28125" style="46" customWidth="1"/>
    <col min="3" max="3" width="14.140625" style="46" customWidth="1"/>
    <col min="4" max="4" width="14.421875" style="46" customWidth="1"/>
    <col min="5" max="5" width="15.421875" style="46" customWidth="1"/>
    <col min="6" max="6" width="14.421875" style="46" customWidth="1"/>
    <col min="7" max="7" width="47.140625" style="46" customWidth="1"/>
    <col min="8" max="16384" width="9.140625" style="46" customWidth="1"/>
  </cols>
  <sheetData>
    <row r="1" s="1" customFormat="1" ht="18.75">
      <c r="B1" s="1" t="s">
        <v>96</v>
      </c>
    </row>
    <row r="2" s="1" customFormat="1" ht="18.75">
      <c r="B2" s="1" t="s">
        <v>89</v>
      </c>
    </row>
    <row r="3" s="1" customFormat="1" ht="12.75" customHeight="1"/>
    <row r="4" spans="1:7" s="1" customFormat="1" ht="29.25" customHeight="1">
      <c r="A4" s="9" t="s">
        <v>8</v>
      </c>
      <c r="B4" s="9" t="s">
        <v>4</v>
      </c>
      <c r="C4" s="9" t="s">
        <v>83</v>
      </c>
      <c r="D4" s="9" t="s">
        <v>94</v>
      </c>
      <c r="E4" s="9" t="s">
        <v>95</v>
      </c>
      <c r="F4" s="9" t="s">
        <v>87</v>
      </c>
      <c r="G4" s="9" t="s">
        <v>84</v>
      </c>
    </row>
    <row r="5" spans="1:7" s="1" customFormat="1" ht="18.75">
      <c r="A5" s="11">
        <v>1</v>
      </c>
      <c r="B5" s="11" t="s">
        <v>92</v>
      </c>
      <c r="C5" s="11"/>
      <c r="D5" s="11"/>
      <c r="E5" s="11"/>
      <c r="F5" s="11"/>
      <c r="G5" s="63" t="s">
        <v>90</v>
      </c>
    </row>
    <row r="6" spans="1:7" s="1" customFormat="1" ht="18.75">
      <c r="A6" s="60"/>
      <c r="B6" s="61"/>
      <c r="C6" s="61"/>
      <c r="D6" s="61"/>
      <c r="E6" s="61"/>
      <c r="F6" s="61"/>
      <c r="G6" s="63" t="s">
        <v>91</v>
      </c>
    </row>
    <row r="7" spans="1:7" s="1" customFormat="1" ht="18.75">
      <c r="A7" s="60">
        <v>2</v>
      </c>
      <c r="B7" s="61" t="s">
        <v>93</v>
      </c>
      <c r="C7" s="61"/>
      <c r="D7" s="61"/>
      <c r="E7" s="61"/>
      <c r="F7" s="61"/>
      <c r="G7" s="61"/>
    </row>
    <row r="8" spans="1:7" s="1" customFormat="1" ht="18.75">
      <c r="A8" s="60"/>
      <c r="B8" s="61"/>
      <c r="C8" s="61"/>
      <c r="D8" s="61"/>
      <c r="E8" s="61"/>
      <c r="F8" s="61"/>
      <c r="G8" s="61"/>
    </row>
    <row r="9" spans="1:7" s="1" customFormat="1" ht="18.75">
      <c r="A9" s="60">
        <v>3</v>
      </c>
      <c r="B9" s="61" t="s">
        <v>93</v>
      </c>
      <c r="C9" s="61"/>
      <c r="D9" s="61"/>
      <c r="E9" s="61"/>
      <c r="F9" s="61"/>
      <c r="G9" s="61"/>
    </row>
    <row r="10" spans="1:7" s="1" customFormat="1" ht="18.75">
      <c r="A10" s="60"/>
      <c r="B10" s="61"/>
      <c r="C10" s="61"/>
      <c r="D10" s="61"/>
      <c r="E10" s="61"/>
      <c r="F10" s="61"/>
      <c r="G10" s="61"/>
    </row>
    <row r="11" spans="1:7" s="1" customFormat="1" ht="18.75">
      <c r="A11" s="60">
        <v>4</v>
      </c>
      <c r="B11" s="61" t="s">
        <v>93</v>
      </c>
      <c r="C11" s="61"/>
      <c r="D11" s="61"/>
      <c r="E11" s="61"/>
      <c r="F11" s="61"/>
      <c r="G11" s="61"/>
    </row>
    <row r="12" spans="1:7" s="1" customFormat="1" ht="18.75">
      <c r="A12" s="60"/>
      <c r="B12" s="61"/>
      <c r="C12" s="61"/>
      <c r="D12" s="61"/>
      <c r="E12" s="61"/>
      <c r="F12" s="61"/>
      <c r="G12" s="61"/>
    </row>
    <row r="13" spans="1:7" s="1" customFormat="1" ht="18.75">
      <c r="A13" s="60"/>
      <c r="B13" s="61"/>
      <c r="C13" s="61"/>
      <c r="D13" s="61"/>
      <c r="E13" s="61"/>
      <c r="F13" s="61"/>
      <c r="G13" s="61"/>
    </row>
    <row r="14" spans="1:7" s="1" customFormat="1" ht="18.75">
      <c r="A14" s="60"/>
      <c r="B14" s="61"/>
      <c r="C14" s="61"/>
      <c r="D14" s="61"/>
      <c r="E14" s="61"/>
      <c r="F14" s="61"/>
      <c r="G14" s="61"/>
    </row>
    <row r="15" spans="1:7" s="1" customFormat="1" ht="18.75">
      <c r="A15" s="60"/>
      <c r="B15" s="61"/>
      <c r="C15" s="61"/>
      <c r="D15" s="61"/>
      <c r="E15" s="61"/>
      <c r="F15" s="61"/>
      <c r="G15" s="61"/>
    </row>
    <row r="16" spans="1:7" s="1" customFormat="1" ht="18.75">
      <c r="A16" s="60"/>
      <c r="B16" s="61"/>
      <c r="C16" s="61"/>
      <c r="D16" s="61"/>
      <c r="E16" s="61"/>
      <c r="F16" s="61"/>
      <c r="G16" s="61"/>
    </row>
    <row r="17" spans="1:7" s="1" customFormat="1" ht="18.75">
      <c r="A17" s="60"/>
      <c r="B17" s="61"/>
      <c r="C17" s="61"/>
      <c r="D17" s="61"/>
      <c r="E17" s="61"/>
      <c r="F17" s="61"/>
      <c r="G17" s="61"/>
    </row>
    <row r="18" spans="1:7" s="1" customFormat="1" ht="18.75">
      <c r="A18" s="60"/>
      <c r="B18" s="61"/>
      <c r="C18" s="61"/>
      <c r="D18" s="61"/>
      <c r="E18" s="61"/>
      <c r="F18" s="61"/>
      <c r="G18" s="61"/>
    </row>
    <row r="19" spans="1:7" s="1" customFormat="1" ht="18.75">
      <c r="A19" s="60"/>
      <c r="B19" s="61"/>
      <c r="C19" s="61"/>
      <c r="D19" s="61"/>
      <c r="E19" s="61"/>
      <c r="F19" s="61"/>
      <c r="G19" s="61"/>
    </row>
    <row r="20" spans="1:7" s="1" customFormat="1" ht="18.75">
      <c r="A20" s="60"/>
      <c r="B20" s="61"/>
      <c r="C20" s="61"/>
      <c r="D20" s="61"/>
      <c r="E20" s="61"/>
      <c r="F20" s="61"/>
      <c r="G20" s="61"/>
    </row>
    <row r="21" spans="1:7" s="1" customFormat="1" ht="18.75">
      <c r="A21" s="62"/>
      <c r="B21" s="62"/>
      <c r="C21" s="62"/>
      <c r="D21" s="62"/>
      <c r="E21" s="62"/>
      <c r="F21" s="62"/>
      <c r="G21" s="62"/>
    </row>
    <row r="22" spans="1:7" s="1" customFormat="1" ht="18.75">
      <c r="A22" s="8"/>
      <c r="B22" s="8"/>
      <c r="C22" s="8"/>
      <c r="D22" s="8"/>
      <c r="E22" s="8"/>
      <c r="F22" s="8"/>
      <c r="G22" s="8"/>
    </row>
    <row r="23" ht="21">
      <c r="B23" s="1" t="s">
        <v>85</v>
      </c>
    </row>
    <row r="24" ht="21">
      <c r="B24" s="1" t="s">
        <v>88</v>
      </c>
    </row>
    <row r="25" ht="21">
      <c r="B25" s="1" t="s">
        <v>86</v>
      </c>
    </row>
    <row r="26" ht="21">
      <c r="B26" s="1" t="s">
        <v>97</v>
      </c>
    </row>
    <row r="27" spans="1:3" ht="21">
      <c r="A27" s="15"/>
      <c r="B27" s="1"/>
      <c r="C27" s="64"/>
    </row>
    <row r="28" spans="1:5" ht="21">
      <c r="A28" s="15"/>
      <c r="B28" s="1"/>
      <c r="C28" s="38"/>
      <c r="E28" s="65" t="s">
        <v>98</v>
      </c>
    </row>
    <row r="29" spans="1:3" ht="21">
      <c r="A29" s="15"/>
      <c r="B29" s="1"/>
      <c r="C29" s="64"/>
    </row>
    <row r="30" spans="1:2" ht="21">
      <c r="A30" s="1"/>
      <c r="B30" s="1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7.28125" style="1" customWidth="1"/>
    <col min="2" max="2" width="39.8515625" style="1" customWidth="1"/>
    <col min="3" max="3" width="16.8515625" style="1" customWidth="1"/>
    <col min="4" max="4" width="18.00390625" style="1" customWidth="1"/>
    <col min="5" max="16384" width="9.140625" style="1" customWidth="1"/>
  </cols>
  <sheetData>
    <row r="1" spans="1:4" ht="18.75">
      <c r="A1" s="696" t="s">
        <v>115</v>
      </c>
      <c r="B1" s="696"/>
      <c r="C1" s="696"/>
      <c r="D1" s="696"/>
    </row>
    <row r="2" spans="1:4" ht="18.75">
      <c r="A2" s="696" t="s">
        <v>116</v>
      </c>
      <c r="B2" s="696"/>
      <c r="C2" s="696"/>
      <c r="D2" s="696"/>
    </row>
    <row r="3" ht="18.75">
      <c r="C3" s="78">
        <v>240204</v>
      </c>
    </row>
    <row r="4" spans="1:4" ht="18.75">
      <c r="A4" s="9" t="s">
        <v>117</v>
      </c>
      <c r="B4" s="9" t="s">
        <v>4</v>
      </c>
      <c r="C4" s="9" t="s">
        <v>28</v>
      </c>
      <c r="D4" s="9" t="s">
        <v>3</v>
      </c>
    </row>
    <row r="5" spans="1:4" ht="18.75">
      <c r="A5" s="6">
        <v>1</v>
      </c>
      <c r="B5" s="72" t="s">
        <v>118</v>
      </c>
      <c r="C5" s="74">
        <v>5525</v>
      </c>
      <c r="D5" s="6"/>
    </row>
    <row r="6" spans="1:4" ht="18.75">
      <c r="A6" s="75">
        <v>2</v>
      </c>
      <c r="B6" s="73" t="s">
        <v>119</v>
      </c>
      <c r="C6" s="14">
        <v>23350</v>
      </c>
      <c r="D6" s="12"/>
    </row>
    <row r="7" spans="1:4" ht="18.75">
      <c r="A7" s="71">
        <v>3</v>
      </c>
      <c r="B7" s="73" t="s">
        <v>75</v>
      </c>
      <c r="C7" s="14">
        <v>80.18</v>
      </c>
      <c r="D7" s="12"/>
    </row>
    <row r="8" spans="1:4" ht="18.75">
      <c r="A8" s="71">
        <v>4</v>
      </c>
      <c r="B8" s="73" t="s">
        <v>120</v>
      </c>
      <c r="C8" s="14">
        <v>2580</v>
      </c>
      <c r="D8" s="12"/>
    </row>
    <row r="9" spans="1:4" ht="18.75">
      <c r="A9" s="71">
        <v>5</v>
      </c>
      <c r="B9" s="73" t="s">
        <v>122</v>
      </c>
      <c r="C9" s="14">
        <v>5000</v>
      </c>
      <c r="D9" s="12"/>
    </row>
    <row r="10" spans="1:4" ht="18.75">
      <c r="A10" s="71">
        <v>6</v>
      </c>
      <c r="B10" s="73" t="s">
        <v>123</v>
      </c>
      <c r="C10" s="14">
        <v>11900</v>
      </c>
      <c r="D10" s="12"/>
    </row>
    <row r="11" spans="1:4" ht="18.75">
      <c r="A11" s="71">
        <v>7</v>
      </c>
      <c r="B11" s="73" t="s">
        <v>124</v>
      </c>
      <c r="C11" s="14">
        <v>290.6</v>
      </c>
      <c r="D11" s="12"/>
    </row>
    <row r="12" spans="1:4" ht="18.75">
      <c r="A12" s="71">
        <v>8</v>
      </c>
      <c r="B12" s="73" t="s">
        <v>125</v>
      </c>
      <c r="C12" s="14">
        <v>1700</v>
      </c>
      <c r="D12" s="12"/>
    </row>
    <row r="13" spans="1:4" ht="18.75">
      <c r="A13" s="71">
        <v>9</v>
      </c>
      <c r="B13" s="73" t="s">
        <v>126</v>
      </c>
      <c r="C13" s="14">
        <v>15311</v>
      </c>
      <c r="D13" s="12"/>
    </row>
    <row r="14" spans="1:4" ht="18.75">
      <c r="A14" s="71">
        <v>10</v>
      </c>
      <c r="B14" s="73" t="s">
        <v>127</v>
      </c>
      <c r="C14" s="14">
        <v>2584</v>
      </c>
      <c r="D14" s="12"/>
    </row>
    <row r="15" spans="1:4" ht="18.75">
      <c r="A15" s="71">
        <v>11</v>
      </c>
      <c r="B15" s="73" t="s">
        <v>128</v>
      </c>
      <c r="C15" s="14">
        <v>272</v>
      </c>
      <c r="D15" s="12"/>
    </row>
    <row r="16" spans="1:4" ht="18.75">
      <c r="A16" s="71">
        <v>12</v>
      </c>
      <c r="B16" s="73" t="s">
        <v>129</v>
      </c>
      <c r="C16" s="14">
        <v>10886</v>
      </c>
      <c r="D16" s="12"/>
    </row>
    <row r="17" spans="1:4" ht="18.75">
      <c r="A17" s="71">
        <v>13</v>
      </c>
      <c r="B17" s="73" t="s">
        <v>130</v>
      </c>
      <c r="C17" s="14">
        <v>7750</v>
      </c>
      <c r="D17" s="12"/>
    </row>
    <row r="18" spans="1:4" ht="18.75">
      <c r="A18" s="71">
        <v>14</v>
      </c>
      <c r="B18" s="73" t="s">
        <v>121</v>
      </c>
      <c r="C18" s="14">
        <v>1112</v>
      </c>
      <c r="D18" s="12"/>
    </row>
    <row r="19" spans="1:4" ht="18.75">
      <c r="A19" s="71"/>
      <c r="B19" s="12"/>
      <c r="C19" s="12"/>
      <c r="D19" s="12"/>
    </row>
    <row r="20" spans="1:4" ht="18.75">
      <c r="A20" s="71"/>
      <c r="B20" s="12"/>
      <c r="C20" s="12"/>
      <c r="D20" s="12"/>
    </row>
    <row r="21" spans="1:4" ht="18.75">
      <c r="A21" s="12"/>
      <c r="B21" s="76"/>
      <c r="C21" s="76"/>
      <c r="D21" s="76"/>
    </row>
    <row r="22" spans="1:4" ht="18.75">
      <c r="A22" s="62"/>
      <c r="B22" s="7" t="s">
        <v>131</v>
      </c>
      <c r="C22" s="77">
        <f>SUM(C5:C21)</f>
        <v>88340.78</v>
      </c>
      <c r="D22" s="62"/>
    </row>
    <row r="25" ht="18.75">
      <c r="C25" s="15">
        <v>10426600</v>
      </c>
    </row>
    <row r="26" spans="3:4" ht="18.75">
      <c r="C26" s="15">
        <v>3483100</v>
      </c>
      <c r="D26" s="15">
        <v>8549700</v>
      </c>
    </row>
    <row r="27" spans="3:4" ht="18.75">
      <c r="C27" s="15">
        <f>SUM(C25:C26)</f>
        <v>13909700</v>
      </c>
      <c r="D27" s="15">
        <v>4706600</v>
      </c>
    </row>
    <row r="28" spans="3:4" ht="18.75">
      <c r="C28" s="15"/>
      <c r="D28" s="114">
        <f>D26-D27</f>
        <v>3843100</v>
      </c>
    </row>
    <row r="29" spans="3:4" ht="18.75">
      <c r="C29" s="15"/>
      <c r="D29" s="1">
        <v>3483100</v>
      </c>
    </row>
    <row r="30" spans="3:4" ht="18.75">
      <c r="C30" s="15"/>
      <c r="D30" s="114">
        <f>D28-D29</f>
        <v>360000</v>
      </c>
    </row>
    <row r="41" spans="1:4" ht="18.75">
      <c r="A41" s="696" t="s">
        <v>143</v>
      </c>
      <c r="B41" s="696"/>
      <c r="C41" s="696"/>
      <c r="D41" s="696"/>
    </row>
    <row r="42" spans="1:4" ht="18.75">
      <c r="A42" s="696" t="s">
        <v>116</v>
      </c>
      <c r="B42" s="696"/>
      <c r="C42" s="696"/>
      <c r="D42" s="696"/>
    </row>
    <row r="43" ht="18.75">
      <c r="C43" s="78">
        <v>240206</v>
      </c>
    </row>
    <row r="44" spans="1:4" ht="18.75">
      <c r="A44" s="9" t="s">
        <v>117</v>
      </c>
      <c r="B44" s="9" t="s">
        <v>4</v>
      </c>
      <c r="C44" s="9" t="s">
        <v>28</v>
      </c>
      <c r="D44" s="9" t="s">
        <v>3</v>
      </c>
    </row>
    <row r="45" spans="1:4" ht="18.75">
      <c r="A45" s="6">
        <v>1</v>
      </c>
      <c r="B45" s="72" t="s">
        <v>132</v>
      </c>
      <c r="C45" s="74">
        <v>37647</v>
      </c>
      <c r="D45" s="6"/>
    </row>
    <row r="46" spans="1:4" ht="18.75">
      <c r="A46" s="75">
        <v>2</v>
      </c>
      <c r="B46" s="73" t="s">
        <v>133</v>
      </c>
      <c r="C46" s="14">
        <v>1040</v>
      </c>
      <c r="D46" s="12"/>
    </row>
    <row r="47" spans="1:4" ht="18.75">
      <c r="A47" s="71">
        <v>3</v>
      </c>
      <c r="B47" s="73" t="s">
        <v>134</v>
      </c>
      <c r="C47" s="14">
        <v>10900</v>
      </c>
      <c r="D47" s="12"/>
    </row>
    <row r="48" spans="1:4" ht="18.75">
      <c r="A48" s="71">
        <v>4</v>
      </c>
      <c r="B48" s="73" t="s">
        <v>135</v>
      </c>
      <c r="C48" s="14">
        <v>2506</v>
      </c>
      <c r="D48" s="12"/>
    </row>
    <row r="49" spans="1:4" ht="18.75">
      <c r="A49" s="71">
        <v>5</v>
      </c>
      <c r="B49" s="73" t="s">
        <v>136</v>
      </c>
      <c r="C49" s="14">
        <v>4900</v>
      </c>
      <c r="D49" s="12"/>
    </row>
    <row r="50" spans="1:4" ht="18.75">
      <c r="A50" s="71">
        <v>6</v>
      </c>
      <c r="B50" s="73" t="s">
        <v>137</v>
      </c>
      <c r="C50" s="14">
        <v>7700</v>
      </c>
      <c r="D50" s="12"/>
    </row>
    <row r="51" spans="1:4" ht="18.75">
      <c r="A51" s="71">
        <v>7</v>
      </c>
      <c r="B51" s="73" t="s">
        <v>138</v>
      </c>
      <c r="C51" s="14">
        <v>4003</v>
      </c>
      <c r="D51" s="12"/>
    </row>
    <row r="52" spans="1:4" ht="18.75">
      <c r="A52" s="71">
        <v>8</v>
      </c>
      <c r="B52" s="73" t="s">
        <v>139</v>
      </c>
      <c r="C52" s="14">
        <v>311.98</v>
      </c>
      <c r="D52" s="12"/>
    </row>
    <row r="53" spans="1:4" ht="18.75">
      <c r="A53" s="71">
        <v>9</v>
      </c>
      <c r="B53" s="73" t="s">
        <v>140</v>
      </c>
      <c r="C53" s="14">
        <v>16</v>
      </c>
      <c r="D53" s="12"/>
    </row>
    <row r="54" spans="1:4" ht="18.75">
      <c r="A54" s="71">
        <v>10</v>
      </c>
      <c r="B54" s="73" t="s">
        <v>141</v>
      </c>
      <c r="C54" s="14">
        <v>14672</v>
      </c>
      <c r="D54" s="12"/>
    </row>
    <row r="55" spans="1:4" ht="18.75">
      <c r="A55" s="71">
        <v>11</v>
      </c>
      <c r="B55" s="73" t="s">
        <v>142</v>
      </c>
      <c r="C55" s="14">
        <v>2300</v>
      </c>
      <c r="D55" s="12"/>
    </row>
    <row r="56" spans="1:4" ht="18.75">
      <c r="A56" s="71"/>
      <c r="B56" s="73"/>
      <c r="C56" s="14"/>
      <c r="D56" s="12"/>
    </row>
    <row r="57" spans="1:4" ht="18.75">
      <c r="A57" s="71"/>
      <c r="B57" s="73"/>
      <c r="C57" s="14"/>
      <c r="D57" s="12"/>
    </row>
    <row r="58" spans="1:4" ht="18.75">
      <c r="A58" s="71"/>
      <c r="B58" s="73"/>
      <c r="C58" s="14"/>
      <c r="D58" s="12"/>
    </row>
    <row r="59" spans="1:4" ht="18.75">
      <c r="A59" s="71"/>
      <c r="B59" s="12"/>
      <c r="C59" s="12"/>
      <c r="D59" s="12"/>
    </row>
    <row r="60" spans="1:4" ht="18.75">
      <c r="A60" s="71"/>
      <c r="B60" s="12"/>
      <c r="C60" s="12"/>
      <c r="D60" s="12"/>
    </row>
    <row r="61" spans="1:4" ht="18.75">
      <c r="A61" s="12"/>
      <c r="B61" s="76"/>
      <c r="C61" s="76"/>
      <c r="D61" s="76"/>
    </row>
    <row r="62" spans="1:4" ht="18.75">
      <c r="A62" s="62"/>
      <c r="B62" s="7" t="s">
        <v>131</v>
      </c>
      <c r="C62" s="77">
        <f>SUM(C45:C61)</f>
        <v>85995.98</v>
      </c>
      <c r="D62" s="62"/>
    </row>
    <row r="81" spans="1:4" ht="18.75">
      <c r="A81" s="696" t="s">
        <v>144</v>
      </c>
      <c r="B81" s="696"/>
      <c r="C81" s="696"/>
      <c r="D81" s="696"/>
    </row>
    <row r="82" spans="1:4" ht="18.75">
      <c r="A82" s="696" t="s">
        <v>116</v>
      </c>
      <c r="B82" s="696"/>
      <c r="C82" s="696"/>
      <c r="D82" s="696"/>
    </row>
    <row r="83" ht="18.75">
      <c r="C83" s="78">
        <v>240205</v>
      </c>
    </row>
    <row r="84" spans="1:4" ht="18.75">
      <c r="A84" s="9" t="s">
        <v>117</v>
      </c>
      <c r="B84" s="9" t="s">
        <v>4</v>
      </c>
      <c r="C84" s="9" t="s">
        <v>28</v>
      </c>
      <c r="D84" s="9" t="s">
        <v>3</v>
      </c>
    </row>
    <row r="85" spans="1:4" ht="18.75">
      <c r="A85" s="6">
        <v>1</v>
      </c>
      <c r="B85" s="72" t="s">
        <v>182</v>
      </c>
      <c r="C85" s="74">
        <v>5398</v>
      </c>
      <c r="D85" s="6"/>
    </row>
    <row r="86" spans="1:4" ht="18.75">
      <c r="A86" s="75">
        <v>2</v>
      </c>
      <c r="B86" s="73" t="s">
        <v>183</v>
      </c>
      <c r="C86" s="14">
        <v>68</v>
      </c>
      <c r="D86" s="12"/>
    </row>
    <row r="87" spans="1:4" ht="18.75">
      <c r="A87" s="71">
        <v>3</v>
      </c>
      <c r="B87" s="73" t="s">
        <v>184</v>
      </c>
      <c r="C87" s="14">
        <v>380</v>
      </c>
      <c r="D87" s="12"/>
    </row>
    <row r="88" spans="1:4" ht="18.75">
      <c r="A88" s="71">
        <v>4</v>
      </c>
      <c r="B88" s="73" t="s">
        <v>185</v>
      </c>
      <c r="C88" s="14">
        <v>1500</v>
      </c>
      <c r="D88" s="12"/>
    </row>
    <row r="89" spans="1:4" ht="18.75">
      <c r="A89" s="71">
        <v>5</v>
      </c>
      <c r="B89" s="73" t="s">
        <v>186</v>
      </c>
      <c r="C89" s="14">
        <v>5000</v>
      </c>
      <c r="D89" s="12"/>
    </row>
    <row r="90" spans="1:4" ht="18.75">
      <c r="A90" s="71">
        <v>7</v>
      </c>
      <c r="B90" s="73" t="s">
        <v>187</v>
      </c>
      <c r="C90" s="14">
        <v>172</v>
      </c>
      <c r="D90" s="12"/>
    </row>
    <row r="91" spans="1:4" ht="18.75">
      <c r="A91" s="71">
        <v>8</v>
      </c>
      <c r="B91" s="73" t="s">
        <v>188</v>
      </c>
      <c r="C91" s="14">
        <v>7000</v>
      </c>
      <c r="D91" s="12"/>
    </row>
    <row r="92" spans="1:4" ht="18.75">
      <c r="A92" s="71">
        <v>9</v>
      </c>
      <c r="B92" s="73" t="s">
        <v>189</v>
      </c>
      <c r="C92" s="14">
        <v>1800</v>
      </c>
      <c r="D92" s="12"/>
    </row>
    <row r="93" spans="1:4" ht="18.75">
      <c r="A93" s="71">
        <v>10</v>
      </c>
      <c r="B93" s="73" t="s">
        <v>190</v>
      </c>
      <c r="C93" s="14">
        <v>6900</v>
      </c>
      <c r="D93" s="12"/>
    </row>
    <row r="94" spans="1:4" ht="18.75">
      <c r="A94" s="71">
        <v>11</v>
      </c>
      <c r="B94" s="73" t="s">
        <v>150</v>
      </c>
      <c r="C94" s="14">
        <v>3950</v>
      </c>
      <c r="D94" s="12"/>
    </row>
    <row r="95" spans="1:4" ht="18.75">
      <c r="A95" s="71"/>
      <c r="B95" s="73"/>
      <c r="C95" s="14"/>
      <c r="D95" s="12"/>
    </row>
    <row r="96" spans="1:4" ht="18.75">
      <c r="A96" s="71"/>
      <c r="B96" s="73"/>
      <c r="C96" s="14"/>
      <c r="D96" s="12"/>
    </row>
    <row r="97" spans="1:4" ht="18.75">
      <c r="A97" s="71"/>
      <c r="B97" s="73"/>
      <c r="C97" s="14"/>
      <c r="D97" s="12"/>
    </row>
    <row r="98" spans="1:4" ht="18.75">
      <c r="A98" s="71"/>
      <c r="B98" s="12"/>
      <c r="C98" s="12"/>
      <c r="D98" s="12"/>
    </row>
    <row r="99" spans="1:4" ht="18.75">
      <c r="A99" s="71"/>
      <c r="B99" s="12"/>
      <c r="C99" s="12"/>
      <c r="D99" s="12"/>
    </row>
    <row r="100" spans="1:4" ht="18.75">
      <c r="A100" s="12"/>
      <c r="B100" s="76"/>
      <c r="C100" s="76"/>
      <c r="D100" s="76"/>
    </row>
    <row r="101" spans="1:4" ht="18.75">
      <c r="A101" s="62"/>
      <c r="B101" s="7" t="s">
        <v>131</v>
      </c>
      <c r="C101" s="77">
        <f>SUM(C85:C100)</f>
        <v>32168</v>
      </c>
      <c r="D101" s="62"/>
    </row>
    <row r="120" spans="1:4" ht="18.75">
      <c r="A120" s="696" t="s">
        <v>148</v>
      </c>
      <c r="B120" s="696"/>
      <c r="C120" s="696"/>
      <c r="D120" s="696"/>
    </row>
    <row r="121" spans="1:4" ht="18.75">
      <c r="A121" s="696" t="s">
        <v>149</v>
      </c>
      <c r="B121" s="696"/>
      <c r="C121" s="696"/>
      <c r="D121" s="696"/>
    </row>
    <row r="122" ht="18.75">
      <c r="C122" s="78">
        <v>240207</v>
      </c>
    </row>
    <row r="123" spans="1:4" ht="18.75">
      <c r="A123" s="9" t="s">
        <v>117</v>
      </c>
      <c r="B123" s="9" t="s">
        <v>4</v>
      </c>
      <c r="C123" s="9" t="s">
        <v>28</v>
      </c>
      <c r="D123" s="9" t="s">
        <v>3</v>
      </c>
    </row>
    <row r="124" spans="1:4" ht="18.75">
      <c r="A124" s="6">
        <v>1</v>
      </c>
      <c r="B124" s="72" t="s">
        <v>145</v>
      </c>
      <c r="C124" s="74">
        <v>360</v>
      </c>
      <c r="D124" s="6"/>
    </row>
    <row r="125" spans="1:4" ht="18.75">
      <c r="A125" s="75">
        <v>2</v>
      </c>
      <c r="B125" s="73" t="s">
        <v>146</v>
      </c>
      <c r="C125" s="14">
        <v>4376</v>
      </c>
      <c r="D125" s="12"/>
    </row>
    <row r="126" spans="1:4" ht="18.75">
      <c r="A126" s="71">
        <v>3</v>
      </c>
      <c r="B126" s="73" t="s">
        <v>147</v>
      </c>
      <c r="C126" s="14">
        <v>1600</v>
      </c>
      <c r="D126" s="12"/>
    </row>
    <row r="127" spans="1:4" ht="18.75">
      <c r="A127" s="71">
        <v>4</v>
      </c>
      <c r="B127" s="73" t="s">
        <v>104</v>
      </c>
      <c r="C127" s="14">
        <v>20</v>
      </c>
      <c r="D127" s="12"/>
    </row>
    <row r="128" spans="1:4" ht="18.75">
      <c r="A128" s="71"/>
      <c r="B128" s="73"/>
      <c r="C128" s="14"/>
      <c r="D128" s="12"/>
    </row>
    <row r="129" spans="1:4" ht="18.75">
      <c r="A129" s="71"/>
      <c r="B129" s="73"/>
      <c r="C129" s="14"/>
      <c r="D129" s="12"/>
    </row>
    <row r="130" spans="1:4" ht="18.75">
      <c r="A130" s="71"/>
      <c r="B130" s="73"/>
      <c r="C130" s="14"/>
      <c r="D130" s="12"/>
    </row>
    <row r="131" spans="1:4" ht="18.75">
      <c r="A131" s="71"/>
      <c r="B131" s="73"/>
      <c r="C131" s="14"/>
      <c r="D131" s="12"/>
    </row>
    <row r="132" spans="1:4" ht="18.75">
      <c r="A132" s="71"/>
      <c r="B132" s="73"/>
      <c r="C132" s="14"/>
      <c r="D132" s="12"/>
    </row>
    <row r="133" spans="1:4" ht="18.75">
      <c r="A133" s="71"/>
      <c r="B133" s="73"/>
      <c r="C133" s="14"/>
      <c r="D133" s="12"/>
    </row>
    <row r="134" spans="1:4" ht="18.75">
      <c r="A134" s="71"/>
      <c r="B134" s="73"/>
      <c r="C134" s="14"/>
      <c r="D134" s="12"/>
    </row>
    <row r="135" spans="1:4" ht="18.75">
      <c r="A135" s="71"/>
      <c r="B135" s="73"/>
      <c r="C135" s="14"/>
      <c r="D135" s="12"/>
    </row>
    <row r="136" spans="1:4" ht="18.75">
      <c r="A136" s="71"/>
      <c r="B136" s="73"/>
      <c r="C136" s="14"/>
      <c r="D136" s="12"/>
    </row>
    <row r="137" spans="1:4" ht="18.75">
      <c r="A137" s="71"/>
      <c r="B137" s="73"/>
      <c r="C137" s="14"/>
      <c r="D137" s="12"/>
    </row>
    <row r="138" spans="1:4" ht="18.75">
      <c r="A138" s="71"/>
      <c r="B138" s="12"/>
      <c r="C138" s="12"/>
      <c r="D138" s="12"/>
    </row>
    <row r="139" spans="1:4" ht="18.75">
      <c r="A139" s="71"/>
      <c r="B139" s="12"/>
      <c r="C139" s="12"/>
      <c r="D139" s="12"/>
    </row>
    <row r="140" spans="1:4" ht="18.75">
      <c r="A140" s="12"/>
      <c r="B140" s="76"/>
      <c r="C140" s="76"/>
      <c r="D140" s="76"/>
    </row>
    <row r="141" spans="1:4" ht="18.75">
      <c r="A141" s="62"/>
      <c r="B141" s="7" t="s">
        <v>131</v>
      </c>
      <c r="C141" s="77">
        <f>SUM(C124:C140)</f>
        <v>6356</v>
      </c>
      <c r="D141" s="62"/>
    </row>
    <row r="160" spans="1:4" ht="18.75">
      <c r="A160" s="696" t="s">
        <v>151</v>
      </c>
      <c r="B160" s="696"/>
      <c r="C160" s="696"/>
      <c r="D160" s="696"/>
    </row>
    <row r="161" spans="1:4" ht="18.75">
      <c r="A161" s="696" t="s">
        <v>152</v>
      </c>
      <c r="B161" s="696"/>
      <c r="C161" s="696"/>
      <c r="D161" s="696"/>
    </row>
    <row r="162" ht="18.75">
      <c r="C162" s="78">
        <v>240207</v>
      </c>
    </row>
    <row r="163" spans="1:4" ht="18.75">
      <c r="A163" s="9" t="s">
        <v>117</v>
      </c>
      <c r="B163" s="9" t="s">
        <v>4</v>
      </c>
      <c r="C163" s="9" t="s">
        <v>28</v>
      </c>
      <c r="D163" s="9" t="s">
        <v>3</v>
      </c>
    </row>
    <row r="164" spans="1:4" ht="18.75">
      <c r="A164" s="6">
        <v>1</v>
      </c>
      <c r="B164" s="79" t="s">
        <v>153</v>
      </c>
      <c r="C164" s="74">
        <v>2500</v>
      </c>
      <c r="D164" s="6"/>
    </row>
    <row r="165" spans="1:4" ht="18.75">
      <c r="A165" s="71">
        <v>2</v>
      </c>
      <c r="B165" s="73" t="s">
        <v>153</v>
      </c>
      <c r="C165" s="14">
        <v>2500</v>
      </c>
      <c r="D165" s="12"/>
    </row>
    <row r="166" spans="1:4" ht="18.75">
      <c r="A166" s="71">
        <v>3</v>
      </c>
      <c r="B166" s="73" t="s">
        <v>154</v>
      </c>
      <c r="C166" s="14">
        <v>4</v>
      </c>
      <c r="D166" s="12"/>
    </row>
    <row r="167" spans="1:4" ht="18.75">
      <c r="A167" s="71">
        <v>4</v>
      </c>
      <c r="B167" s="73" t="s">
        <v>155</v>
      </c>
      <c r="C167" s="14">
        <v>1720</v>
      </c>
      <c r="D167" s="12"/>
    </row>
    <row r="168" spans="1:4" ht="18.75">
      <c r="A168" s="71">
        <v>5</v>
      </c>
      <c r="B168" s="73" t="s">
        <v>156</v>
      </c>
      <c r="C168" s="14">
        <v>320</v>
      </c>
      <c r="D168" s="12"/>
    </row>
    <row r="169" spans="1:4" ht="18.75">
      <c r="A169" s="71">
        <v>6</v>
      </c>
      <c r="B169" s="73" t="s">
        <v>157</v>
      </c>
      <c r="C169" s="14">
        <v>730</v>
      </c>
      <c r="D169" s="12"/>
    </row>
    <row r="170" spans="1:4" ht="18.75">
      <c r="A170" s="71">
        <v>7</v>
      </c>
      <c r="B170" s="73" t="s">
        <v>108</v>
      </c>
      <c r="C170" s="14">
        <v>1068</v>
      </c>
      <c r="D170" s="12"/>
    </row>
    <row r="171" spans="1:4" ht="18.75">
      <c r="A171" s="75">
        <v>8</v>
      </c>
      <c r="B171" s="73" t="s">
        <v>158</v>
      </c>
      <c r="C171" s="14">
        <v>1940</v>
      </c>
      <c r="D171" s="12"/>
    </row>
    <row r="172" spans="1:4" ht="18.75">
      <c r="A172" s="71"/>
      <c r="B172" s="73"/>
      <c r="C172" s="14"/>
      <c r="D172" s="12"/>
    </row>
    <row r="173" spans="1:4" ht="18.75">
      <c r="A173" s="71"/>
      <c r="B173" s="73"/>
      <c r="C173" s="14"/>
      <c r="D173" s="12"/>
    </row>
    <row r="174" spans="1:4" ht="18.75">
      <c r="A174" s="71"/>
      <c r="B174" s="73"/>
      <c r="C174" s="14"/>
      <c r="D174" s="12"/>
    </row>
    <row r="175" spans="1:4" ht="18.75">
      <c r="A175" s="71"/>
      <c r="B175" s="73"/>
      <c r="C175" s="14"/>
      <c r="D175" s="12"/>
    </row>
    <row r="176" spans="1:4" ht="18.75">
      <c r="A176" s="71"/>
      <c r="B176" s="73"/>
      <c r="C176" s="14"/>
      <c r="D176" s="12"/>
    </row>
    <row r="177" spans="1:4" ht="18.75">
      <c r="A177" s="71"/>
      <c r="B177" s="73"/>
      <c r="C177" s="14"/>
      <c r="D177" s="12"/>
    </row>
    <row r="178" spans="1:4" ht="18.75">
      <c r="A178" s="71"/>
      <c r="B178" s="12"/>
      <c r="C178" s="12"/>
      <c r="D178" s="12"/>
    </row>
    <row r="179" spans="1:4" ht="18.75">
      <c r="A179" s="71"/>
      <c r="B179" s="12"/>
      <c r="C179" s="12"/>
      <c r="D179" s="12"/>
    </row>
    <row r="180" spans="1:4" ht="18.75">
      <c r="A180" s="12"/>
      <c r="B180" s="76"/>
      <c r="C180" s="76"/>
      <c r="D180" s="76"/>
    </row>
    <row r="181" spans="1:4" ht="18.75">
      <c r="A181" s="62"/>
      <c r="B181" s="7" t="s">
        <v>131</v>
      </c>
      <c r="C181" s="77">
        <f>SUM(C164:C180)</f>
        <v>10782</v>
      </c>
      <c r="D181" s="62"/>
    </row>
    <row r="200" spans="1:4" ht="18.75">
      <c r="A200" s="696" t="s">
        <v>159</v>
      </c>
      <c r="B200" s="696"/>
      <c r="C200" s="696"/>
      <c r="D200" s="696"/>
    </row>
    <row r="201" spans="1:4" ht="18.75">
      <c r="A201" s="696" t="s">
        <v>160</v>
      </c>
      <c r="B201" s="696"/>
      <c r="C201" s="696"/>
      <c r="D201" s="696"/>
    </row>
    <row r="202" ht="18.75">
      <c r="C202" s="78" t="s">
        <v>161</v>
      </c>
    </row>
    <row r="203" spans="1:4" ht="18.75">
      <c r="A203" s="9" t="s">
        <v>117</v>
      </c>
      <c r="B203" s="9" t="s">
        <v>4</v>
      </c>
      <c r="C203" s="9" t="s">
        <v>28</v>
      </c>
      <c r="D203" s="9" t="s">
        <v>3</v>
      </c>
    </row>
    <row r="204" spans="1:4" ht="18.75">
      <c r="A204" s="6">
        <v>1</v>
      </c>
      <c r="B204" s="79" t="s">
        <v>162</v>
      </c>
      <c r="C204" s="74">
        <v>8220</v>
      </c>
      <c r="D204" s="6"/>
    </row>
    <row r="205" spans="1:4" ht="18.75">
      <c r="A205" s="71">
        <v>2</v>
      </c>
      <c r="B205" s="73" t="s">
        <v>163</v>
      </c>
      <c r="C205" s="14">
        <v>15054</v>
      </c>
      <c r="D205" s="12"/>
    </row>
    <row r="206" spans="1:4" ht="18.75">
      <c r="A206" s="71">
        <v>3</v>
      </c>
      <c r="B206" s="73" t="s">
        <v>164</v>
      </c>
      <c r="C206" s="14">
        <v>880</v>
      </c>
      <c r="D206" s="12"/>
    </row>
    <row r="207" spans="1:4" ht="18.75">
      <c r="A207" s="71">
        <v>4</v>
      </c>
      <c r="B207" s="73" t="s">
        <v>165</v>
      </c>
      <c r="C207" s="14">
        <v>80</v>
      </c>
      <c r="D207" s="12"/>
    </row>
    <row r="208" spans="1:4" ht="18.75">
      <c r="A208" s="71">
        <v>5</v>
      </c>
      <c r="B208" s="73" t="s">
        <v>166</v>
      </c>
      <c r="C208" s="14">
        <v>7320</v>
      </c>
      <c r="D208" s="12"/>
    </row>
    <row r="209" spans="1:4" ht="18.75">
      <c r="A209" s="71"/>
      <c r="B209" s="73"/>
      <c r="C209" s="14"/>
      <c r="D209" s="12"/>
    </row>
    <row r="210" spans="1:4" ht="18.75">
      <c r="A210" s="71"/>
      <c r="B210" s="73"/>
      <c r="C210" s="14"/>
      <c r="D210" s="12"/>
    </row>
    <row r="211" spans="1:4" ht="18.75">
      <c r="A211" s="75"/>
      <c r="B211" s="73"/>
      <c r="C211" s="14"/>
      <c r="D211" s="12"/>
    </row>
    <row r="212" spans="1:4" ht="18.75">
      <c r="A212" s="71"/>
      <c r="B212" s="73"/>
      <c r="C212" s="14"/>
      <c r="D212" s="12"/>
    </row>
    <row r="213" spans="1:4" ht="18.75">
      <c r="A213" s="71"/>
      <c r="B213" s="73"/>
      <c r="C213" s="14"/>
      <c r="D213" s="12"/>
    </row>
    <row r="214" spans="1:4" ht="18.75">
      <c r="A214" s="71"/>
      <c r="B214" s="73"/>
      <c r="C214" s="14"/>
      <c r="D214" s="12"/>
    </row>
    <row r="215" spans="1:4" ht="18.75">
      <c r="A215" s="71"/>
      <c r="B215" s="73"/>
      <c r="C215" s="14"/>
      <c r="D215" s="12"/>
    </row>
    <row r="216" spans="1:4" ht="18.75">
      <c r="A216" s="71"/>
      <c r="B216" s="73"/>
      <c r="C216" s="14"/>
      <c r="D216" s="12"/>
    </row>
    <row r="217" spans="1:4" ht="18.75">
      <c r="A217" s="71"/>
      <c r="B217" s="73"/>
      <c r="C217" s="14"/>
      <c r="D217" s="12"/>
    </row>
    <row r="218" spans="1:4" ht="18.75">
      <c r="A218" s="71"/>
      <c r="B218" s="12"/>
      <c r="C218" s="12"/>
      <c r="D218" s="12"/>
    </row>
    <row r="219" spans="1:4" ht="18.75">
      <c r="A219" s="71"/>
      <c r="B219" s="12"/>
      <c r="C219" s="12"/>
      <c r="D219" s="12"/>
    </row>
    <row r="220" spans="1:4" ht="18.75">
      <c r="A220" s="12"/>
      <c r="B220" s="76"/>
      <c r="C220" s="76"/>
      <c r="D220" s="76"/>
    </row>
    <row r="221" spans="1:4" ht="18.75">
      <c r="A221" s="62"/>
      <c r="B221" s="7" t="s">
        <v>131</v>
      </c>
      <c r="C221" s="77">
        <f>SUM(C204:C220)</f>
        <v>31554</v>
      </c>
      <c r="D221" s="62"/>
    </row>
    <row r="240" spans="1:4" ht="18.75">
      <c r="A240" s="696" t="s">
        <v>167</v>
      </c>
      <c r="B240" s="696"/>
      <c r="C240" s="696"/>
      <c r="D240" s="696"/>
    </row>
    <row r="241" spans="1:4" ht="18.75">
      <c r="A241" s="696" t="s">
        <v>168</v>
      </c>
      <c r="B241" s="696"/>
      <c r="C241" s="696"/>
      <c r="D241" s="696"/>
    </row>
    <row r="242" ht="18.75">
      <c r="C242" s="78" t="s">
        <v>161</v>
      </c>
    </row>
    <row r="243" spans="1:4" ht="18.75">
      <c r="A243" s="9" t="s">
        <v>117</v>
      </c>
      <c r="B243" s="9" t="s">
        <v>4</v>
      </c>
      <c r="C243" s="9" t="s">
        <v>28</v>
      </c>
      <c r="D243" s="9" t="s">
        <v>3</v>
      </c>
    </row>
    <row r="244" spans="1:4" ht="18.75">
      <c r="A244" s="6">
        <v>1</v>
      </c>
      <c r="B244" s="79" t="s">
        <v>169</v>
      </c>
      <c r="C244" s="74">
        <v>893</v>
      </c>
      <c r="D244" s="6"/>
    </row>
    <row r="245" spans="1:4" ht="18.75">
      <c r="A245" s="71">
        <v>2</v>
      </c>
      <c r="B245" s="73" t="s">
        <v>170</v>
      </c>
      <c r="C245" s="14">
        <v>2400</v>
      </c>
      <c r="D245" s="12"/>
    </row>
    <row r="246" spans="1:4" ht="18.75">
      <c r="A246" s="71">
        <v>3</v>
      </c>
      <c r="B246" s="73" t="s">
        <v>81</v>
      </c>
      <c r="C246" s="14">
        <v>5902</v>
      </c>
      <c r="D246" s="12"/>
    </row>
    <row r="247" spans="1:4" ht="18.75">
      <c r="A247" s="71">
        <v>4</v>
      </c>
      <c r="B247" s="73" t="s">
        <v>171</v>
      </c>
      <c r="C247" s="14">
        <v>1800</v>
      </c>
      <c r="D247" s="12"/>
    </row>
    <row r="248" spans="1:4" ht="18.75">
      <c r="A248" s="71">
        <v>5</v>
      </c>
      <c r="B248" s="73" t="s">
        <v>65</v>
      </c>
      <c r="C248" s="14">
        <v>7180</v>
      </c>
      <c r="D248" s="12"/>
    </row>
    <row r="249" spans="1:4" ht="18.75">
      <c r="A249" s="71">
        <v>6</v>
      </c>
      <c r="B249" s="73" t="s">
        <v>105</v>
      </c>
      <c r="C249" s="14">
        <v>8000</v>
      </c>
      <c r="D249" s="12"/>
    </row>
    <row r="250" spans="1:4" ht="18.75">
      <c r="A250" s="71">
        <v>7</v>
      </c>
      <c r="B250" s="73" t="s">
        <v>172</v>
      </c>
      <c r="C250" s="14">
        <v>1800</v>
      </c>
      <c r="D250" s="12"/>
    </row>
    <row r="251" spans="1:4" ht="18.75">
      <c r="A251" s="71">
        <v>8</v>
      </c>
      <c r="B251" s="73" t="s">
        <v>173</v>
      </c>
      <c r="C251" s="14">
        <v>1800</v>
      </c>
      <c r="D251" s="12"/>
    </row>
    <row r="252" spans="1:4" ht="18.75">
      <c r="A252" s="71">
        <v>9</v>
      </c>
      <c r="B252" s="73" t="s">
        <v>174</v>
      </c>
      <c r="C252" s="14">
        <v>190</v>
      </c>
      <c r="D252" s="12"/>
    </row>
    <row r="253" spans="1:4" ht="18.75">
      <c r="A253" s="71">
        <v>10</v>
      </c>
      <c r="B253" s="73" t="s">
        <v>175</v>
      </c>
      <c r="C253" s="14">
        <v>11600</v>
      </c>
      <c r="D253" s="12"/>
    </row>
    <row r="254" spans="1:4" ht="18.75">
      <c r="A254" s="71">
        <v>11</v>
      </c>
      <c r="B254" s="73" t="s">
        <v>175</v>
      </c>
      <c r="C254" s="14">
        <v>3000</v>
      </c>
      <c r="D254" s="12"/>
    </row>
    <row r="255" spans="1:4" ht="18.75">
      <c r="A255" s="71">
        <v>12</v>
      </c>
      <c r="B255" s="73" t="s">
        <v>176</v>
      </c>
      <c r="C255" s="14">
        <v>10800</v>
      </c>
      <c r="D255" s="12"/>
    </row>
    <row r="256" spans="1:4" ht="18.75">
      <c r="A256" s="71"/>
      <c r="B256" s="73"/>
      <c r="C256" s="14"/>
      <c r="D256" s="12"/>
    </row>
    <row r="257" spans="1:4" ht="18.75">
      <c r="A257" s="71"/>
      <c r="B257" s="73"/>
      <c r="C257" s="14"/>
      <c r="D257" s="12"/>
    </row>
    <row r="258" spans="1:4" ht="18.75">
      <c r="A258" s="71"/>
      <c r="B258" s="12"/>
      <c r="C258" s="12"/>
      <c r="D258" s="12"/>
    </row>
    <row r="259" spans="1:4" ht="18.75">
      <c r="A259" s="71"/>
      <c r="B259" s="12"/>
      <c r="C259" s="12"/>
      <c r="D259" s="12"/>
    </row>
    <row r="260" spans="1:4" ht="18.75">
      <c r="A260" s="12"/>
      <c r="B260" s="76"/>
      <c r="C260" s="76"/>
      <c r="D260" s="76"/>
    </row>
    <row r="261" spans="1:4" ht="18.75">
      <c r="A261" s="62"/>
      <c r="B261" s="7" t="s">
        <v>131</v>
      </c>
      <c r="C261" s="77">
        <f>SUM(C244:C260)</f>
        <v>55365</v>
      </c>
      <c r="D261" s="62"/>
    </row>
    <row r="280" spans="1:4" ht="18.75">
      <c r="A280" s="696" t="s">
        <v>177</v>
      </c>
      <c r="B280" s="696"/>
      <c r="C280" s="696"/>
      <c r="D280" s="696"/>
    </row>
    <row r="281" spans="1:4" ht="18.75">
      <c r="A281" s="696" t="s">
        <v>178</v>
      </c>
      <c r="B281" s="696"/>
      <c r="C281" s="696"/>
      <c r="D281" s="696"/>
    </row>
    <row r="282" ht="18.75">
      <c r="C282" s="78" t="s">
        <v>179</v>
      </c>
    </row>
    <row r="283" spans="1:4" ht="18.75">
      <c r="A283" s="9" t="s">
        <v>117</v>
      </c>
      <c r="B283" s="9" t="s">
        <v>4</v>
      </c>
      <c r="C283" s="9" t="s">
        <v>28</v>
      </c>
      <c r="D283" s="9" t="s">
        <v>3</v>
      </c>
    </row>
    <row r="284" spans="1:4" ht="18.75">
      <c r="A284" s="6">
        <v>1</v>
      </c>
      <c r="B284" s="79" t="s">
        <v>180</v>
      </c>
      <c r="C284" s="74">
        <v>14884</v>
      </c>
      <c r="D284" s="6"/>
    </row>
    <row r="285" spans="1:4" ht="18.75">
      <c r="A285" s="71">
        <v>2</v>
      </c>
      <c r="B285" s="73" t="s">
        <v>80</v>
      </c>
      <c r="C285" s="14">
        <v>470</v>
      </c>
      <c r="D285" s="12"/>
    </row>
    <row r="286" spans="1:4" ht="18.75">
      <c r="A286" s="71">
        <v>3</v>
      </c>
      <c r="B286" s="73" t="s">
        <v>181</v>
      </c>
      <c r="C286" s="14">
        <v>1480</v>
      </c>
      <c r="D286" s="12"/>
    </row>
    <row r="287" spans="1:4" ht="18.75">
      <c r="A287" s="71"/>
      <c r="B287" s="73"/>
      <c r="C287" s="14"/>
      <c r="D287" s="12"/>
    </row>
    <row r="288" spans="1:4" ht="18.75">
      <c r="A288" s="71"/>
      <c r="B288" s="73"/>
      <c r="C288" s="14"/>
      <c r="D288" s="12"/>
    </row>
    <row r="289" spans="1:4" ht="18.75">
      <c r="A289" s="71"/>
      <c r="B289" s="73"/>
      <c r="C289" s="14"/>
      <c r="D289" s="12"/>
    </row>
    <row r="290" spans="1:4" ht="18.75">
      <c r="A290" s="71"/>
      <c r="B290" s="73"/>
      <c r="C290" s="14"/>
      <c r="D290" s="12"/>
    </row>
    <row r="291" spans="1:4" ht="18.75">
      <c r="A291" s="71"/>
      <c r="B291" s="73"/>
      <c r="C291" s="14"/>
      <c r="D291" s="12"/>
    </row>
    <row r="292" spans="1:4" ht="18.75">
      <c r="A292" s="71"/>
      <c r="B292" s="73"/>
      <c r="C292" s="14"/>
      <c r="D292" s="12"/>
    </row>
    <row r="293" spans="1:4" ht="18.75">
      <c r="A293" s="71"/>
      <c r="B293" s="73"/>
      <c r="C293" s="14"/>
      <c r="D293" s="12"/>
    </row>
    <row r="294" spans="1:4" ht="18.75">
      <c r="A294" s="71"/>
      <c r="B294" s="73"/>
      <c r="C294" s="14"/>
      <c r="D294" s="12"/>
    </row>
    <row r="295" spans="1:4" ht="18.75">
      <c r="A295" s="71"/>
      <c r="B295" s="73"/>
      <c r="C295" s="14"/>
      <c r="D295" s="12"/>
    </row>
    <row r="296" spans="1:4" ht="18.75">
      <c r="A296" s="71"/>
      <c r="B296" s="73"/>
      <c r="C296" s="14"/>
      <c r="D296" s="12"/>
    </row>
    <row r="297" spans="1:4" ht="18.75">
      <c r="A297" s="71"/>
      <c r="B297" s="73"/>
      <c r="C297" s="14"/>
      <c r="D297" s="12"/>
    </row>
    <row r="298" spans="1:4" ht="18.75">
      <c r="A298" s="71"/>
      <c r="B298" s="12"/>
      <c r="C298" s="12"/>
      <c r="D298" s="12"/>
    </row>
    <row r="299" spans="1:4" ht="18.75">
      <c r="A299" s="71"/>
      <c r="B299" s="12"/>
      <c r="C299" s="12"/>
      <c r="D299" s="12"/>
    </row>
    <row r="300" spans="1:4" ht="18.75">
      <c r="A300" s="12"/>
      <c r="B300" s="76"/>
      <c r="C300" s="76"/>
      <c r="D300" s="76"/>
    </row>
    <row r="301" spans="1:4" ht="18.75">
      <c r="A301" s="62"/>
      <c r="B301" s="7" t="s">
        <v>131</v>
      </c>
      <c r="C301" s="77">
        <f>SUM(C284:C300)</f>
        <v>16834</v>
      </c>
      <c r="D301" s="62"/>
    </row>
  </sheetData>
  <sheetProtection/>
  <mergeCells count="16">
    <mergeCell ref="A240:D240"/>
    <mergeCell ref="A241:D241"/>
    <mergeCell ref="A280:D280"/>
    <mergeCell ref="A281:D281"/>
    <mergeCell ref="A120:D120"/>
    <mergeCell ref="A121:D121"/>
    <mergeCell ref="A160:D160"/>
    <mergeCell ref="A161:D161"/>
    <mergeCell ref="A200:D200"/>
    <mergeCell ref="A201:D201"/>
    <mergeCell ref="A1:D1"/>
    <mergeCell ref="A2:D2"/>
    <mergeCell ref="A41:D41"/>
    <mergeCell ref="A42:D42"/>
    <mergeCell ref="A81:D81"/>
    <mergeCell ref="A82:D82"/>
  </mergeCells>
  <printOptions/>
  <pageMargins left="0.7" right="0.62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4.28125" style="93" customWidth="1"/>
    <col min="4" max="4" width="14.57421875" style="80" customWidth="1"/>
    <col min="5" max="5" width="12.8515625" style="80" customWidth="1"/>
    <col min="6" max="6" width="16.8515625" style="1" customWidth="1"/>
    <col min="7" max="8" width="9.140625" style="1" customWidth="1"/>
    <col min="9" max="9" width="12.421875" style="1" customWidth="1"/>
    <col min="10" max="16384" width="9.140625" style="1" customWidth="1"/>
  </cols>
  <sheetData>
    <row r="2" spans="1:6" ht="19.5">
      <c r="A2" s="698" t="s">
        <v>471</v>
      </c>
      <c r="B2" s="698"/>
      <c r="C2" s="698"/>
      <c r="D2" s="698"/>
      <c r="E2" s="698"/>
      <c r="F2" s="698"/>
    </row>
    <row r="3" spans="1:6" ht="18.75">
      <c r="A3" s="131" t="s">
        <v>470</v>
      </c>
      <c r="B3" s="131"/>
      <c r="C3" s="131"/>
      <c r="D3" s="131"/>
      <c r="E3" s="131" t="s">
        <v>485</v>
      </c>
      <c r="F3" s="131"/>
    </row>
    <row r="4" ht="12.75" customHeight="1"/>
    <row r="5" spans="1:6" ht="21.75" customHeight="1">
      <c r="A5" s="9" t="s">
        <v>8</v>
      </c>
      <c r="B5" s="9" t="s">
        <v>4</v>
      </c>
      <c r="C5" s="94" t="s">
        <v>191</v>
      </c>
      <c r="D5" s="81" t="s">
        <v>458</v>
      </c>
      <c r="E5" s="81" t="s">
        <v>2</v>
      </c>
      <c r="F5" s="9" t="s">
        <v>3</v>
      </c>
    </row>
    <row r="6" spans="1:6" ht="18.75">
      <c r="A6" s="6"/>
      <c r="B6" s="11" t="s">
        <v>468</v>
      </c>
      <c r="C6" s="95"/>
      <c r="D6" s="82"/>
      <c r="E6" s="82"/>
      <c r="F6" s="11" t="s">
        <v>486</v>
      </c>
    </row>
    <row r="7" spans="1:6" ht="18.75">
      <c r="A7" s="75">
        <v>1</v>
      </c>
      <c r="B7" s="12" t="s">
        <v>457</v>
      </c>
      <c r="C7" s="84">
        <v>2000000</v>
      </c>
      <c r="D7" s="84">
        <v>1522330</v>
      </c>
      <c r="E7" s="84">
        <f>C7-D7</f>
        <v>477670</v>
      </c>
      <c r="F7" s="11"/>
    </row>
    <row r="8" spans="1:6" ht="18.75">
      <c r="A8" s="71">
        <v>2</v>
      </c>
      <c r="B8" s="12" t="s">
        <v>459</v>
      </c>
      <c r="C8" s="84">
        <v>605300</v>
      </c>
      <c r="D8" s="84">
        <f>C8-E8</f>
        <v>593000</v>
      </c>
      <c r="E8" s="84">
        <v>12300</v>
      </c>
      <c r="F8" s="12"/>
    </row>
    <row r="9" spans="1:6" ht="18.75">
      <c r="A9" s="71">
        <v>3</v>
      </c>
      <c r="B9" s="12" t="s">
        <v>460</v>
      </c>
      <c r="C9" s="84">
        <v>2048600</v>
      </c>
      <c r="D9" s="84">
        <f>C9-E9</f>
        <v>1692600</v>
      </c>
      <c r="E9" s="84">
        <v>356000</v>
      </c>
      <c r="F9" s="12"/>
    </row>
    <row r="10" spans="1:6" ht="18.75">
      <c r="A10" s="71"/>
      <c r="B10" s="12"/>
      <c r="C10" s="84"/>
      <c r="D10" s="84"/>
      <c r="E10" s="84"/>
      <c r="F10" s="12"/>
    </row>
    <row r="11" spans="1:6" ht="18.75">
      <c r="A11" s="71"/>
      <c r="B11" s="12" t="s">
        <v>467</v>
      </c>
      <c r="C11" s="84"/>
      <c r="D11" s="84"/>
      <c r="E11" s="84"/>
      <c r="F11" s="12"/>
    </row>
    <row r="12" spans="1:6" ht="18.75">
      <c r="A12" s="71">
        <v>1</v>
      </c>
      <c r="B12" s="12" t="s">
        <v>461</v>
      </c>
      <c r="C12" s="84">
        <v>150000</v>
      </c>
      <c r="D12" s="84">
        <v>135000</v>
      </c>
      <c r="E12" s="84">
        <f>C12-D12</f>
        <v>15000</v>
      </c>
      <c r="F12" s="12"/>
    </row>
    <row r="13" spans="1:6" ht="18.75">
      <c r="A13" s="71">
        <v>2</v>
      </c>
      <c r="B13" s="12" t="s">
        <v>462</v>
      </c>
      <c r="C13" s="84">
        <v>2088000</v>
      </c>
      <c r="D13" s="84">
        <f>C13-E13</f>
        <v>2038200</v>
      </c>
      <c r="E13" s="84">
        <v>49800</v>
      </c>
      <c r="F13" s="12"/>
    </row>
    <row r="14" spans="1:6" ht="18.75">
      <c r="A14" s="71">
        <v>3</v>
      </c>
      <c r="B14" s="12" t="s">
        <v>463</v>
      </c>
      <c r="C14" s="84">
        <v>435000</v>
      </c>
      <c r="D14" s="84">
        <v>433000</v>
      </c>
      <c r="E14" s="84">
        <f>C14-D14</f>
        <v>2000</v>
      </c>
      <c r="F14" s="12"/>
    </row>
    <row r="15" spans="1:6" ht="18.75">
      <c r="A15" s="71">
        <v>4</v>
      </c>
      <c r="B15" s="12" t="s">
        <v>464</v>
      </c>
      <c r="C15" s="84">
        <v>3796800</v>
      </c>
      <c r="D15" s="84">
        <f>C15-E15</f>
        <v>3751588</v>
      </c>
      <c r="E15" s="84">
        <v>45212</v>
      </c>
      <c r="F15" s="12"/>
    </row>
    <row r="16" spans="1:6" ht="18.75">
      <c r="A16" s="71">
        <v>5</v>
      </c>
      <c r="B16" s="12" t="s">
        <v>465</v>
      </c>
      <c r="C16" s="103">
        <v>1913200</v>
      </c>
      <c r="D16" s="84">
        <f>C16-E16</f>
        <v>1870333</v>
      </c>
      <c r="E16" s="84">
        <v>42867</v>
      </c>
      <c r="F16" s="12"/>
    </row>
    <row r="17" spans="1:6" ht="18.75">
      <c r="A17" s="71">
        <v>6</v>
      </c>
      <c r="B17" s="12" t="s">
        <v>466</v>
      </c>
      <c r="C17" s="103">
        <v>520000</v>
      </c>
      <c r="D17" s="84">
        <f>C17-E17</f>
        <v>518000</v>
      </c>
      <c r="E17" s="84">
        <v>2000</v>
      </c>
      <c r="F17" s="12"/>
    </row>
    <row r="18" spans="1:6" ht="18.75">
      <c r="A18" s="71"/>
      <c r="B18" s="12"/>
      <c r="C18" s="98"/>
      <c r="D18" s="84"/>
      <c r="E18" s="84"/>
      <c r="F18" s="12"/>
    </row>
    <row r="19" spans="1:6" ht="18.75">
      <c r="A19" s="71"/>
      <c r="B19" s="71" t="s">
        <v>469</v>
      </c>
      <c r="C19" s="132">
        <f>SUM(C7:C17)</f>
        <v>13556900</v>
      </c>
      <c r="D19" s="132">
        <f>SUM(D7:D17)</f>
        <v>12554051</v>
      </c>
      <c r="E19" s="132">
        <f>SUM(E7:E17)</f>
        <v>1002849</v>
      </c>
      <c r="F19" s="12"/>
    </row>
    <row r="20" spans="1:6" ht="18.75">
      <c r="A20" s="71"/>
      <c r="B20" s="12"/>
      <c r="C20" s="99"/>
      <c r="D20" s="84"/>
      <c r="E20" s="84"/>
      <c r="F20" s="12"/>
    </row>
    <row r="21" spans="1:6" ht="18.75">
      <c r="A21" s="71"/>
      <c r="B21" s="12"/>
      <c r="C21" s="96"/>
      <c r="D21" s="84"/>
      <c r="E21" s="84"/>
      <c r="F21" s="12"/>
    </row>
    <row r="22" spans="1:6" ht="18.75">
      <c r="A22" s="71"/>
      <c r="B22" s="12"/>
      <c r="C22" s="96"/>
      <c r="D22" s="84"/>
      <c r="E22" s="84"/>
      <c r="F22" s="12"/>
    </row>
    <row r="23" spans="1:6" ht="18.75">
      <c r="A23" s="71"/>
      <c r="B23" s="12"/>
      <c r="C23" s="96"/>
      <c r="D23" s="84"/>
      <c r="E23" s="84"/>
      <c r="F23" s="12"/>
    </row>
    <row r="24" spans="1:6" ht="18.75">
      <c r="A24" s="71"/>
      <c r="B24" s="12"/>
      <c r="C24" s="96"/>
      <c r="D24" s="84"/>
      <c r="E24" s="84"/>
      <c r="F24" s="12"/>
    </row>
    <row r="25" spans="1:6" ht="18.75">
      <c r="A25" s="71"/>
      <c r="B25" s="12"/>
      <c r="C25" s="96"/>
      <c r="D25" s="84"/>
      <c r="E25" s="84"/>
      <c r="F25" s="12"/>
    </row>
    <row r="26" spans="1:6" ht="18.75">
      <c r="A26" s="89"/>
      <c r="B26" s="12"/>
      <c r="C26" s="96"/>
      <c r="D26" s="84"/>
      <c r="E26" s="84"/>
      <c r="F26" s="12"/>
    </row>
    <row r="27" spans="1:6" ht="18.75">
      <c r="A27" s="71"/>
      <c r="B27" s="12"/>
      <c r="C27" s="96"/>
      <c r="D27" s="84"/>
      <c r="E27" s="84"/>
      <c r="F27" s="12"/>
    </row>
    <row r="28" spans="1:6" ht="18.75">
      <c r="A28" s="62"/>
      <c r="B28" s="62"/>
      <c r="C28" s="97"/>
      <c r="D28" s="83"/>
      <c r="E28" s="83"/>
      <c r="F28" s="62"/>
    </row>
    <row r="30" ht="18.75">
      <c r="B30" s="90"/>
    </row>
    <row r="47" spans="1:6" ht="19.5">
      <c r="A47" s="698" t="s">
        <v>471</v>
      </c>
      <c r="B47" s="698"/>
      <c r="C47" s="698"/>
      <c r="D47" s="698"/>
      <c r="E47" s="698"/>
      <c r="F47" s="698"/>
    </row>
    <row r="48" spans="1:6" ht="18.75">
      <c r="A48" s="131" t="s">
        <v>470</v>
      </c>
      <c r="B48" s="131"/>
      <c r="C48" s="131"/>
      <c r="D48" s="131"/>
      <c r="E48" s="131" t="s">
        <v>474</v>
      </c>
      <c r="F48" s="131"/>
    </row>
    <row r="50" spans="1:6" ht="18.75">
      <c r="A50" s="9" t="s">
        <v>8</v>
      </c>
      <c r="B50" s="9" t="s">
        <v>4</v>
      </c>
      <c r="C50" s="94" t="s">
        <v>191</v>
      </c>
      <c r="D50" s="81" t="s">
        <v>458</v>
      </c>
      <c r="E50" s="81" t="s">
        <v>2</v>
      </c>
      <c r="F50" s="9" t="s">
        <v>3</v>
      </c>
    </row>
    <row r="51" spans="1:9" ht="18.75">
      <c r="A51" s="6"/>
      <c r="B51" s="11" t="s">
        <v>468</v>
      </c>
      <c r="C51" s="95"/>
      <c r="D51" s="82"/>
      <c r="E51" s="82"/>
      <c r="F51" s="11"/>
      <c r="I51" s="80">
        <v>3187370</v>
      </c>
    </row>
    <row r="52" spans="1:9" ht="18.75">
      <c r="A52" s="75">
        <v>1</v>
      </c>
      <c r="B52" s="12" t="s">
        <v>475</v>
      </c>
      <c r="C52" s="84">
        <v>993000</v>
      </c>
      <c r="D52" s="84">
        <f>C52-E52</f>
        <v>873900</v>
      </c>
      <c r="E52" s="84">
        <v>119100</v>
      </c>
      <c r="F52" s="102" t="s">
        <v>483</v>
      </c>
      <c r="I52" s="80">
        <v>5324830</v>
      </c>
    </row>
    <row r="53" spans="1:6" ht="18.75">
      <c r="A53" s="71"/>
      <c r="B53" s="12"/>
      <c r="C53" s="84"/>
      <c r="D53" s="84"/>
      <c r="E53" s="84"/>
      <c r="F53" s="12" t="s">
        <v>477</v>
      </c>
    </row>
    <row r="54" spans="1:6" ht="18.75">
      <c r="A54" s="71"/>
      <c r="B54" s="12" t="s">
        <v>467</v>
      </c>
      <c r="C54" s="84"/>
      <c r="D54" s="84"/>
      <c r="E54" s="84"/>
      <c r="F54" s="12"/>
    </row>
    <row r="55" spans="1:6" ht="18.75">
      <c r="A55" s="71">
        <v>1</v>
      </c>
      <c r="B55" s="12" t="s">
        <v>476</v>
      </c>
      <c r="C55" s="84">
        <v>13909100</v>
      </c>
      <c r="D55" s="84">
        <v>5878718</v>
      </c>
      <c r="E55" s="84">
        <f>C55-D55</f>
        <v>8030382</v>
      </c>
      <c r="F55" s="102" t="s">
        <v>483</v>
      </c>
    </row>
    <row r="56" spans="1:6" ht="18.75">
      <c r="A56" s="71"/>
      <c r="B56" s="12"/>
      <c r="C56" s="84"/>
      <c r="D56" s="84"/>
      <c r="E56" s="84"/>
      <c r="F56" s="139" t="s">
        <v>480</v>
      </c>
    </row>
    <row r="57" spans="1:6" ht="18.75">
      <c r="A57" s="71"/>
      <c r="B57" s="12"/>
      <c r="C57" s="84"/>
      <c r="D57" s="84"/>
      <c r="E57" s="84"/>
      <c r="F57" s="12"/>
    </row>
    <row r="58" spans="1:6" ht="18.75">
      <c r="A58" s="71"/>
      <c r="B58" s="12" t="s">
        <v>478</v>
      </c>
      <c r="C58" s="84"/>
      <c r="D58" s="84"/>
      <c r="E58" s="84"/>
      <c r="F58" s="12"/>
    </row>
    <row r="59" spans="1:6" ht="18.75">
      <c r="A59" s="71">
        <v>1</v>
      </c>
      <c r="B59" s="12" t="s">
        <v>479</v>
      </c>
      <c r="C59" s="103">
        <v>9279100</v>
      </c>
      <c r="D59" s="84">
        <v>8512200</v>
      </c>
      <c r="E59" s="84">
        <f>C59-D59</f>
        <v>766900</v>
      </c>
      <c r="F59" s="102" t="s">
        <v>483</v>
      </c>
    </row>
    <row r="60" spans="1:6" ht="18.75">
      <c r="A60" s="71"/>
      <c r="B60" s="12"/>
      <c r="C60" s="103"/>
      <c r="D60" s="84"/>
      <c r="E60" s="84"/>
      <c r="F60" s="139" t="s">
        <v>480</v>
      </c>
    </row>
    <row r="61" spans="1:6" ht="18.75">
      <c r="A61" s="71"/>
      <c r="B61" s="12"/>
      <c r="C61" s="103"/>
      <c r="D61" s="84"/>
      <c r="E61" s="84"/>
      <c r="F61" s="12"/>
    </row>
    <row r="62" spans="1:6" ht="18.75">
      <c r="A62" s="71">
        <v>2</v>
      </c>
      <c r="B62" s="12" t="s">
        <v>481</v>
      </c>
      <c r="C62" s="103">
        <v>6102900</v>
      </c>
      <c r="D62" s="84">
        <v>1592075</v>
      </c>
      <c r="E62" s="84">
        <f>C62-D62</f>
        <v>4510825</v>
      </c>
      <c r="F62" s="102" t="s">
        <v>483</v>
      </c>
    </row>
    <row r="63" spans="1:6" ht="18.75">
      <c r="A63" s="71"/>
      <c r="B63" s="12"/>
      <c r="C63" s="103"/>
      <c r="D63" s="84"/>
      <c r="E63" s="84"/>
      <c r="F63" s="139" t="s">
        <v>480</v>
      </c>
    </row>
    <row r="64" spans="1:6" ht="18.75">
      <c r="A64" s="71"/>
      <c r="B64" s="12"/>
      <c r="C64" s="103"/>
      <c r="D64" s="84"/>
      <c r="E64" s="84"/>
      <c r="F64" s="139"/>
    </row>
    <row r="65" spans="1:6" ht="18.75">
      <c r="A65" s="71">
        <v>3</v>
      </c>
      <c r="B65" s="12" t="s">
        <v>482</v>
      </c>
      <c r="C65" s="103">
        <v>625000</v>
      </c>
      <c r="D65" s="84"/>
      <c r="E65" s="84">
        <v>625000</v>
      </c>
      <c r="F65" s="102" t="s">
        <v>483</v>
      </c>
    </row>
    <row r="66" spans="1:6" ht="18.75">
      <c r="A66" s="71"/>
      <c r="B66" s="12"/>
      <c r="C66" s="103"/>
      <c r="D66" s="84"/>
      <c r="E66" s="84"/>
      <c r="F66" s="139"/>
    </row>
    <row r="67" spans="1:6" ht="18.75">
      <c r="A67" s="71">
        <v>4</v>
      </c>
      <c r="B67" s="12" t="s">
        <v>484</v>
      </c>
      <c r="C67" s="103">
        <v>2493000</v>
      </c>
      <c r="D67" s="84"/>
      <c r="E67" s="84">
        <v>2493000</v>
      </c>
      <c r="F67" s="102" t="s">
        <v>483</v>
      </c>
    </row>
    <row r="68" spans="1:6" ht="18.75">
      <c r="A68" s="71"/>
      <c r="B68" s="12"/>
      <c r="C68" s="103"/>
      <c r="D68" s="84"/>
      <c r="E68" s="84"/>
      <c r="F68" s="12"/>
    </row>
    <row r="69" spans="1:6" ht="18.75">
      <c r="A69" s="71"/>
      <c r="B69" s="12"/>
      <c r="C69" s="98"/>
      <c r="D69" s="84"/>
      <c r="E69" s="84"/>
      <c r="F69" s="12"/>
    </row>
    <row r="70" spans="1:6" ht="18.75">
      <c r="A70" s="71"/>
      <c r="B70" s="71" t="s">
        <v>469</v>
      </c>
      <c r="C70" s="132">
        <f>SUM(C52:C69)</f>
        <v>33402100</v>
      </c>
      <c r="D70" s="132">
        <f>SUM(D52:D69)</f>
        <v>16856893</v>
      </c>
      <c r="E70" s="132">
        <f>SUM(E52:E69)</f>
        <v>16545207</v>
      </c>
      <c r="F70" s="12"/>
    </row>
    <row r="71" spans="1:6" ht="18.75">
      <c r="A71" s="71"/>
      <c r="B71" s="12"/>
      <c r="C71" s="99"/>
      <c r="D71" s="84"/>
      <c r="E71" s="84"/>
      <c r="F71" s="12"/>
    </row>
    <row r="72" spans="1:6" ht="18.75">
      <c r="A72" s="71"/>
      <c r="B72" s="12"/>
      <c r="C72" s="96"/>
      <c r="D72" s="84"/>
      <c r="E72" s="84"/>
      <c r="F72" s="12"/>
    </row>
    <row r="73" spans="1:6" ht="18.75">
      <c r="A73" s="89"/>
      <c r="B73" s="12"/>
      <c r="C73" s="96"/>
      <c r="D73" s="84"/>
      <c r="E73" s="84"/>
      <c r="F73" s="12"/>
    </row>
    <row r="74" spans="1:6" ht="18.75">
      <c r="A74" s="71"/>
      <c r="B74" s="12"/>
      <c r="C74" s="96"/>
      <c r="D74" s="84"/>
      <c r="E74" s="84"/>
      <c r="F74" s="12"/>
    </row>
    <row r="75" spans="1:6" ht="18.75">
      <c r="A75" s="62"/>
      <c r="B75" s="62"/>
      <c r="C75" s="97"/>
      <c r="D75" s="83"/>
      <c r="E75" s="83"/>
      <c r="F75" s="62"/>
    </row>
    <row r="90" spans="1:6" ht="18.75">
      <c r="A90" s="696" t="s">
        <v>373</v>
      </c>
      <c r="B90" s="696"/>
      <c r="C90" s="696"/>
      <c r="D90" s="696"/>
      <c r="E90" s="696"/>
      <c r="F90" s="696"/>
    </row>
    <row r="91" spans="1:6" ht="18.75">
      <c r="A91" s="697" t="s">
        <v>329</v>
      </c>
      <c r="B91" s="697"/>
      <c r="C91" s="697"/>
      <c r="D91" s="697"/>
      <c r="E91" s="697"/>
      <c r="F91" s="697"/>
    </row>
    <row r="92" ht="18.75">
      <c r="A92" s="1" t="s">
        <v>374</v>
      </c>
    </row>
    <row r="94" spans="1:6" ht="18.75">
      <c r="A94" s="9" t="s">
        <v>8</v>
      </c>
      <c r="B94" s="9" t="s">
        <v>4</v>
      </c>
      <c r="C94" s="94" t="s">
        <v>191</v>
      </c>
      <c r="D94" s="81" t="s">
        <v>192</v>
      </c>
      <c r="E94" s="81" t="s">
        <v>2</v>
      </c>
      <c r="F94" s="9" t="s">
        <v>37</v>
      </c>
    </row>
    <row r="95" spans="1:6" ht="18.75">
      <c r="A95" s="6">
        <v>1</v>
      </c>
      <c r="B95" s="11" t="s">
        <v>212</v>
      </c>
      <c r="C95" s="95">
        <v>800000</v>
      </c>
      <c r="D95" s="82">
        <f>C95-E95</f>
        <v>611760</v>
      </c>
      <c r="E95" s="82">
        <v>188240</v>
      </c>
      <c r="F95" s="101" t="s">
        <v>56</v>
      </c>
    </row>
    <row r="96" spans="1:6" ht="18.75">
      <c r="A96" s="71">
        <v>2</v>
      </c>
      <c r="B96" s="12" t="s">
        <v>213</v>
      </c>
      <c r="C96" s="96">
        <v>125784</v>
      </c>
      <c r="D96" s="84">
        <f aca="true" t="shared" si="0" ref="D96:D109">C96-E96</f>
        <v>35208</v>
      </c>
      <c r="E96" s="84">
        <v>90576</v>
      </c>
      <c r="F96" s="102" t="s">
        <v>38</v>
      </c>
    </row>
    <row r="97" spans="1:6" ht="18.75">
      <c r="A97" s="71">
        <v>3</v>
      </c>
      <c r="B97" s="12" t="s">
        <v>226</v>
      </c>
      <c r="C97" s="96">
        <v>40000</v>
      </c>
      <c r="D97" s="84">
        <f t="shared" si="0"/>
        <v>37835</v>
      </c>
      <c r="E97" s="84">
        <v>2165</v>
      </c>
      <c r="F97" s="102" t="s">
        <v>227</v>
      </c>
    </row>
    <row r="98" spans="1:6" ht="18.75">
      <c r="A98" s="71">
        <v>4</v>
      </c>
      <c r="B98" s="12" t="s">
        <v>214</v>
      </c>
      <c r="C98" s="96">
        <v>20000</v>
      </c>
      <c r="D98" s="84">
        <f t="shared" si="0"/>
        <v>5380</v>
      </c>
      <c r="E98" s="84">
        <v>14620</v>
      </c>
      <c r="F98" s="102" t="s">
        <v>215</v>
      </c>
    </row>
    <row r="99" spans="1:6" ht="18.75">
      <c r="A99" s="71">
        <v>5</v>
      </c>
      <c r="B99" s="12" t="s">
        <v>217</v>
      </c>
      <c r="C99" s="96">
        <v>42000</v>
      </c>
      <c r="D99" s="84">
        <f t="shared" si="0"/>
        <v>34780</v>
      </c>
      <c r="E99" s="84">
        <v>7220</v>
      </c>
      <c r="F99" s="102" t="s">
        <v>216</v>
      </c>
    </row>
    <row r="100" spans="1:6" ht="18.75">
      <c r="A100" s="71">
        <v>6</v>
      </c>
      <c r="B100" s="12" t="s">
        <v>218</v>
      </c>
      <c r="C100" s="96">
        <v>200000</v>
      </c>
      <c r="D100" s="84">
        <f t="shared" si="0"/>
        <v>179725</v>
      </c>
      <c r="E100" s="84">
        <v>20275</v>
      </c>
      <c r="F100" s="102" t="s">
        <v>54</v>
      </c>
    </row>
    <row r="101" spans="1:6" ht="18.75">
      <c r="A101" s="71">
        <v>7</v>
      </c>
      <c r="B101" s="12" t="s">
        <v>228</v>
      </c>
      <c r="C101" s="96">
        <v>48960</v>
      </c>
      <c r="D101" s="84">
        <f t="shared" si="0"/>
        <v>48775</v>
      </c>
      <c r="E101" s="84">
        <v>185</v>
      </c>
      <c r="F101" s="102" t="s">
        <v>40</v>
      </c>
    </row>
    <row r="102" spans="1:6" ht="18.75">
      <c r="A102" s="71">
        <v>8</v>
      </c>
      <c r="B102" s="12" t="s">
        <v>229</v>
      </c>
      <c r="C102" s="96">
        <v>327500</v>
      </c>
      <c r="D102" s="84">
        <f t="shared" si="0"/>
        <v>318170</v>
      </c>
      <c r="E102" s="84">
        <v>9330</v>
      </c>
      <c r="F102" s="102" t="s">
        <v>42</v>
      </c>
    </row>
    <row r="103" spans="1:6" ht="18.75">
      <c r="A103" s="71">
        <v>9</v>
      </c>
      <c r="B103" s="12" t="s">
        <v>219</v>
      </c>
      <c r="C103" s="96">
        <v>10000</v>
      </c>
      <c r="D103" s="84">
        <f t="shared" si="0"/>
        <v>3000</v>
      </c>
      <c r="E103" s="84">
        <v>7000</v>
      </c>
      <c r="F103" s="102" t="s">
        <v>43</v>
      </c>
    </row>
    <row r="104" spans="1:6" ht="18.75">
      <c r="A104" s="71">
        <v>10</v>
      </c>
      <c r="B104" s="12" t="s">
        <v>220</v>
      </c>
      <c r="C104" s="96">
        <v>81000</v>
      </c>
      <c r="D104" s="84">
        <f t="shared" si="0"/>
        <v>73754</v>
      </c>
      <c r="E104" s="84">
        <v>7246</v>
      </c>
      <c r="F104" s="102" t="s">
        <v>41</v>
      </c>
    </row>
    <row r="105" spans="1:6" ht="18.75">
      <c r="A105" s="71">
        <v>11</v>
      </c>
      <c r="B105" s="12" t="s">
        <v>221</v>
      </c>
      <c r="C105" s="96">
        <v>212500</v>
      </c>
      <c r="D105" s="84">
        <f t="shared" si="0"/>
        <v>26376</v>
      </c>
      <c r="E105" s="84">
        <v>186124</v>
      </c>
      <c r="F105" s="102" t="s">
        <v>208</v>
      </c>
    </row>
    <row r="106" spans="1:6" ht="18.75">
      <c r="A106" s="71">
        <v>12</v>
      </c>
      <c r="B106" s="12" t="s">
        <v>225</v>
      </c>
      <c r="C106" s="96">
        <v>40000</v>
      </c>
      <c r="D106" s="84">
        <f>C106-E106</f>
        <v>28404</v>
      </c>
      <c r="E106" s="84">
        <v>11596</v>
      </c>
      <c r="F106" s="102" t="s">
        <v>224</v>
      </c>
    </row>
    <row r="107" spans="1:6" ht="18.75">
      <c r="A107" s="71">
        <v>13</v>
      </c>
      <c r="B107" s="12" t="s">
        <v>230</v>
      </c>
      <c r="C107" s="96">
        <v>10000</v>
      </c>
      <c r="D107" s="84">
        <f>C107-E107</f>
        <v>9920</v>
      </c>
      <c r="E107" s="84">
        <v>80</v>
      </c>
      <c r="F107" s="102" t="s">
        <v>47</v>
      </c>
    </row>
    <row r="108" spans="1:6" ht="18.75">
      <c r="A108" s="71">
        <v>14</v>
      </c>
      <c r="B108" s="12" t="s">
        <v>222</v>
      </c>
      <c r="C108" s="96">
        <v>89100</v>
      </c>
      <c r="D108" s="84">
        <f t="shared" si="0"/>
        <v>38900</v>
      </c>
      <c r="E108" s="84">
        <v>50200</v>
      </c>
      <c r="F108" s="102" t="s">
        <v>45</v>
      </c>
    </row>
    <row r="109" spans="1:6" ht="18.75">
      <c r="A109" s="71">
        <v>15</v>
      </c>
      <c r="B109" s="12" t="s">
        <v>223</v>
      </c>
      <c r="C109" s="96">
        <v>286890</v>
      </c>
      <c r="D109" s="84">
        <f t="shared" si="0"/>
        <v>272820</v>
      </c>
      <c r="E109" s="84">
        <v>14070</v>
      </c>
      <c r="F109" s="102" t="s">
        <v>57</v>
      </c>
    </row>
    <row r="110" spans="1:6" ht="18.75">
      <c r="A110" s="71">
        <v>16</v>
      </c>
      <c r="B110" s="12" t="s">
        <v>375</v>
      </c>
      <c r="C110" s="96">
        <v>243530</v>
      </c>
      <c r="D110" s="84">
        <f>C110-E110</f>
        <v>243430</v>
      </c>
      <c r="E110" s="84">
        <v>100</v>
      </c>
      <c r="F110" s="102" t="s">
        <v>48</v>
      </c>
    </row>
    <row r="111" spans="1:6" ht="18.75">
      <c r="A111" s="71"/>
      <c r="B111" s="12"/>
      <c r="C111" s="96"/>
      <c r="D111" s="84"/>
      <c r="E111" s="103"/>
      <c r="F111" s="102"/>
    </row>
    <row r="112" spans="1:6" ht="18.75">
      <c r="A112" s="71"/>
      <c r="B112" s="12"/>
      <c r="C112" s="96"/>
      <c r="D112" s="84"/>
      <c r="E112" s="105">
        <f>SUM(E95:E111)</f>
        <v>609027</v>
      </c>
      <c r="F112" s="102"/>
    </row>
    <row r="113" spans="1:6" ht="18.75">
      <c r="A113" s="12"/>
      <c r="B113" s="12"/>
      <c r="C113" s="96"/>
      <c r="D113" s="84"/>
      <c r="E113" s="104"/>
      <c r="F113" s="12"/>
    </row>
    <row r="114" spans="1:6" ht="18.75">
      <c r="A114" s="12"/>
      <c r="B114" s="12"/>
      <c r="C114" s="96"/>
      <c r="D114" s="84"/>
      <c r="E114" s="84"/>
      <c r="F114" s="12"/>
    </row>
    <row r="115" spans="1:6" ht="18.75">
      <c r="A115" s="12"/>
      <c r="B115" s="12"/>
      <c r="C115" s="96"/>
      <c r="D115" s="84"/>
      <c r="E115" s="84"/>
      <c r="F115" s="12"/>
    </row>
    <row r="116" spans="1:6" ht="18.75">
      <c r="A116" s="62"/>
      <c r="B116" s="62"/>
      <c r="C116" s="97"/>
      <c r="D116" s="83"/>
      <c r="E116" s="83"/>
      <c r="F116" s="62"/>
    </row>
    <row r="120" ht="18.75">
      <c r="B120" s="90"/>
    </row>
  </sheetData>
  <sheetProtection/>
  <mergeCells count="4">
    <mergeCell ref="A90:F90"/>
    <mergeCell ref="A91:F91"/>
    <mergeCell ref="A2:F2"/>
    <mergeCell ref="A47:F47"/>
  </mergeCells>
  <printOptions/>
  <pageMargins left="0.4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" customWidth="1"/>
    <col min="2" max="2" width="38.140625" style="1" customWidth="1"/>
    <col min="3" max="3" width="12.57421875" style="80" customWidth="1"/>
    <col min="4" max="4" width="12.28125" style="93" customWidth="1"/>
    <col min="5" max="5" width="12.00390625" style="93" customWidth="1"/>
    <col min="6" max="6" width="12.421875" style="1" customWidth="1"/>
    <col min="7" max="16384" width="9.140625" style="1" customWidth="1"/>
  </cols>
  <sheetData>
    <row r="1" spans="1:7" ht="18.75">
      <c r="A1" s="696" t="s">
        <v>386</v>
      </c>
      <c r="B1" s="696"/>
      <c r="C1" s="696"/>
      <c r="D1" s="696"/>
      <c r="E1" s="696"/>
      <c r="F1" s="696"/>
      <c r="G1" s="696"/>
    </row>
    <row r="2" spans="1:6" ht="18.75">
      <c r="A2" s="697" t="s">
        <v>387</v>
      </c>
      <c r="B2" s="697"/>
      <c r="C2" s="697"/>
      <c r="D2" s="697"/>
      <c r="E2" s="697"/>
      <c r="F2" s="697"/>
    </row>
    <row r="3" spans="1:7" ht="21.75" customHeight="1">
      <c r="A3" s="9" t="s">
        <v>8</v>
      </c>
      <c r="B3" s="9" t="s">
        <v>4</v>
      </c>
      <c r="C3" s="81" t="s">
        <v>191</v>
      </c>
      <c r="D3" s="94" t="s">
        <v>192</v>
      </c>
      <c r="E3" s="94" t="s">
        <v>2</v>
      </c>
      <c r="F3" s="9" t="s">
        <v>37</v>
      </c>
      <c r="G3" s="9" t="s">
        <v>201</v>
      </c>
    </row>
    <row r="4" spans="1:7" ht="18.75">
      <c r="A4" s="6">
        <v>1</v>
      </c>
      <c r="B4" s="11" t="s">
        <v>193</v>
      </c>
      <c r="C4" s="82">
        <v>236600</v>
      </c>
      <c r="D4" s="95">
        <f>C4-E4</f>
        <v>225358</v>
      </c>
      <c r="E4" s="95">
        <v>11242</v>
      </c>
      <c r="F4" s="11" t="s">
        <v>52</v>
      </c>
      <c r="G4" s="11" t="s">
        <v>209</v>
      </c>
    </row>
    <row r="5" spans="1:7" ht="18.75">
      <c r="A5" s="71">
        <v>2</v>
      </c>
      <c r="B5" s="12" t="s">
        <v>377</v>
      </c>
      <c r="C5" s="84">
        <v>4000</v>
      </c>
      <c r="D5" s="96">
        <f>C5-E5</f>
        <v>2360</v>
      </c>
      <c r="E5" s="98">
        <v>1640</v>
      </c>
      <c r="F5" s="12" t="s">
        <v>376</v>
      </c>
      <c r="G5" s="12" t="s">
        <v>209</v>
      </c>
    </row>
    <row r="6" spans="1:7" ht="18.75">
      <c r="A6" s="71">
        <v>3</v>
      </c>
      <c r="B6" s="12" t="s">
        <v>388</v>
      </c>
      <c r="C6" s="84">
        <v>68816</v>
      </c>
      <c r="D6" s="96">
        <v>16117.2</v>
      </c>
      <c r="E6" s="98">
        <f>C6-D6</f>
        <v>52698.8</v>
      </c>
      <c r="F6" s="12" t="s">
        <v>376</v>
      </c>
      <c r="G6" s="12" t="s">
        <v>209</v>
      </c>
    </row>
    <row r="7" spans="1:7" ht="18.75">
      <c r="A7" s="71"/>
      <c r="B7" s="12" t="s">
        <v>384</v>
      </c>
      <c r="C7" s="84"/>
      <c r="D7" s="96"/>
      <c r="E7" s="100">
        <f>SUM(E4:E6)</f>
        <v>65580.8</v>
      </c>
      <c r="F7" s="12"/>
      <c r="G7" s="12"/>
    </row>
    <row r="8" spans="1:7" ht="15" customHeight="1">
      <c r="A8" s="89"/>
      <c r="B8" s="106"/>
      <c r="C8" s="107"/>
      <c r="D8" s="96"/>
      <c r="E8" s="108"/>
      <c r="F8" s="106"/>
      <c r="G8" s="106"/>
    </row>
    <row r="9" spans="1:7" ht="18.75">
      <c r="A9" s="89">
        <v>1</v>
      </c>
      <c r="B9" s="106" t="s">
        <v>389</v>
      </c>
      <c r="C9" s="107">
        <v>786600</v>
      </c>
      <c r="D9" s="96">
        <f>C9-E9</f>
        <v>778263</v>
      </c>
      <c r="E9" s="108">
        <v>8337</v>
      </c>
      <c r="F9" s="106"/>
      <c r="G9" s="106"/>
    </row>
    <row r="10" spans="1:7" ht="18.75">
      <c r="A10" s="71">
        <v>2</v>
      </c>
      <c r="B10" s="12" t="s">
        <v>378</v>
      </c>
      <c r="C10" s="84">
        <v>410000</v>
      </c>
      <c r="D10" s="96">
        <f>C10-E10</f>
        <v>409688.02</v>
      </c>
      <c r="E10" s="96">
        <v>311.98</v>
      </c>
      <c r="F10" s="12"/>
      <c r="G10" s="12"/>
    </row>
    <row r="11" spans="1:7" ht="18.75">
      <c r="A11" s="89">
        <v>3</v>
      </c>
      <c r="B11" s="12" t="s">
        <v>379</v>
      </c>
      <c r="C11" s="84">
        <v>150000</v>
      </c>
      <c r="D11" s="96">
        <v>110220</v>
      </c>
      <c r="E11" s="96">
        <f>C11-D11</f>
        <v>39780</v>
      </c>
      <c r="F11" s="12"/>
      <c r="G11" s="12"/>
    </row>
    <row r="12" spans="1:7" ht="18.75">
      <c r="A12" s="71">
        <v>4</v>
      </c>
      <c r="B12" s="12" t="s">
        <v>380</v>
      </c>
      <c r="C12" s="84">
        <v>8500</v>
      </c>
      <c r="D12" s="96">
        <f aca="true" t="shared" si="0" ref="D12:D96">C12-E12</f>
        <v>6538</v>
      </c>
      <c r="E12" s="96">
        <v>1962</v>
      </c>
      <c r="F12" s="12" t="s">
        <v>54</v>
      </c>
      <c r="G12" s="12" t="s">
        <v>231</v>
      </c>
    </row>
    <row r="13" spans="1:7" ht="18.75">
      <c r="A13" s="89">
        <v>5</v>
      </c>
      <c r="B13" s="12" t="s">
        <v>331</v>
      </c>
      <c r="C13" s="84">
        <v>5400</v>
      </c>
      <c r="D13" s="96">
        <f t="shared" si="0"/>
        <v>2820</v>
      </c>
      <c r="E13" s="96">
        <v>2580</v>
      </c>
      <c r="F13" s="12" t="s">
        <v>50</v>
      </c>
      <c r="G13" s="12" t="s">
        <v>231</v>
      </c>
    </row>
    <row r="14" spans="1:7" ht="18.75">
      <c r="A14" s="71">
        <v>6</v>
      </c>
      <c r="B14" s="12" t="s">
        <v>330</v>
      </c>
      <c r="C14" s="84">
        <v>40700</v>
      </c>
      <c r="D14" s="96">
        <f t="shared" si="0"/>
        <v>35700</v>
      </c>
      <c r="E14" s="96">
        <v>5000</v>
      </c>
      <c r="F14" s="12" t="s">
        <v>227</v>
      </c>
      <c r="G14" s="12" t="s">
        <v>231</v>
      </c>
    </row>
    <row r="15" spans="1:7" ht="18.75">
      <c r="A15" s="89">
        <v>7</v>
      </c>
      <c r="B15" s="12" t="s">
        <v>123</v>
      </c>
      <c r="C15" s="84">
        <v>20000</v>
      </c>
      <c r="D15" s="96">
        <f t="shared" si="0"/>
        <v>8100</v>
      </c>
      <c r="E15" s="96">
        <v>11900</v>
      </c>
      <c r="F15" s="12"/>
      <c r="G15" s="12" t="s">
        <v>231</v>
      </c>
    </row>
    <row r="16" spans="1:7" ht="18.75">
      <c r="A16" s="71">
        <v>8</v>
      </c>
      <c r="B16" s="12" t="s">
        <v>332</v>
      </c>
      <c r="C16" s="84">
        <v>3000</v>
      </c>
      <c r="D16" s="96">
        <f t="shared" si="0"/>
        <v>2709.4</v>
      </c>
      <c r="E16" s="96">
        <v>290.6</v>
      </c>
      <c r="F16" s="12" t="s">
        <v>51</v>
      </c>
      <c r="G16" s="12" t="s">
        <v>231</v>
      </c>
    </row>
    <row r="17" spans="1:7" ht="18.75">
      <c r="A17" s="89">
        <v>9</v>
      </c>
      <c r="B17" s="12" t="s">
        <v>333</v>
      </c>
      <c r="C17" s="84">
        <v>25000</v>
      </c>
      <c r="D17" s="96">
        <f t="shared" si="0"/>
        <v>23300</v>
      </c>
      <c r="E17" s="96">
        <v>1700</v>
      </c>
      <c r="F17" s="12" t="s">
        <v>227</v>
      </c>
      <c r="G17" s="12" t="s">
        <v>231</v>
      </c>
    </row>
    <row r="18" spans="1:7" ht="18.75">
      <c r="A18" s="71">
        <v>10</v>
      </c>
      <c r="B18" s="12" t="s">
        <v>334</v>
      </c>
      <c r="C18" s="84">
        <v>82300</v>
      </c>
      <c r="D18" s="96">
        <f t="shared" si="0"/>
        <v>82169</v>
      </c>
      <c r="E18" s="96">
        <v>131</v>
      </c>
      <c r="F18" s="12" t="s">
        <v>50</v>
      </c>
      <c r="G18" s="12" t="s">
        <v>231</v>
      </c>
    </row>
    <row r="19" spans="1:7" ht="18.75">
      <c r="A19" s="89">
        <v>11</v>
      </c>
      <c r="B19" s="12" t="s">
        <v>335</v>
      </c>
      <c r="C19" s="84">
        <v>10400</v>
      </c>
      <c r="D19" s="96">
        <f t="shared" si="0"/>
        <v>7816</v>
      </c>
      <c r="E19" s="96">
        <v>2584</v>
      </c>
      <c r="F19" s="12" t="s">
        <v>40</v>
      </c>
      <c r="G19" s="12" t="s">
        <v>231</v>
      </c>
    </row>
    <row r="20" spans="1:7" ht="18.75">
      <c r="A20" s="71">
        <v>12</v>
      </c>
      <c r="B20" s="49" t="s">
        <v>336</v>
      </c>
      <c r="C20" s="104">
        <v>3000</v>
      </c>
      <c r="D20" s="99">
        <f t="shared" si="0"/>
        <v>2728</v>
      </c>
      <c r="E20" s="99">
        <v>272</v>
      </c>
      <c r="F20" s="49" t="s">
        <v>47</v>
      </c>
      <c r="G20" s="49" t="s">
        <v>231</v>
      </c>
    </row>
    <row r="21" spans="1:7" ht="18.75">
      <c r="A21" s="89">
        <v>13</v>
      </c>
      <c r="B21" s="12" t="s">
        <v>337</v>
      </c>
      <c r="C21" s="84">
        <v>150000</v>
      </c>
      <c r="D21" s="96">
        <f t="shared" si="0"/>
        <v>142250</v>
      </c>
      <c r="E21" s="96">
        <v>7750</v>
      </c>
      <c r="F21" s="12" t="s">
        <v>41</v>
      </c>
      <c r="G21" s="12" t="s">
        <v>231</v>
      </c>
    </row>
    <row r="22" spans="1:7" ht="18.75">
      <c r="A22" s="71">
        <v>14</v>
      </c>
      <c r="B22" s="12" t="s">
        <v>338</v>
      </c>
      <c r="C22" s="84">
        <v>30000</v>
      </c>
      <c r="D22" s="96">
        <f t="shared" si="0"/>
        <v>28888</v>
      </c>
      <c r="E22" s="96">
        <v>1112</v>
      </c>
      <c r="F22" s="12" t="s">
        <v>55</v>
      </c>
      <c r="G22" s="12" t="s">
        <v>231</v>
      </c>
    </row>
    <row r="23" spans="1:7" ht="18.75">
      <c r="A23" s="89">
        <v>15</v>
      </c>
      <c r="B23" s="12" t="s">
        <v>339</v>
      </c>
      <c r="C23" s="84">
        <v>281695</v>
      </c>
      <c r="D23" s="96">
        <f t="shared" si="0"/>
        <v>244048</v>
      </c>
      <c r="E23" s="96">
        <v>37647</v>
      </c>
      <c r="F23" s="12" t="s">
        <v>56</v>
      </c>
      <c r="G23" s="12" t="s">
        <v>231</v>
      </c>
    </row>
    <row r="24" spans="1:7" ht="18.75">
      <c r="A24" s="71">
        <v>16</v>
      </c>
      <c r="B24" s="12" t="s">
        <v>340</v>
      </c>
      <c r="C24" s="84">
        <v>10000</v>
      </c>
      <c r="D24" s="96">
        <f t="shared" si="0"/>
        <v>8960</v>
      </c>
      <c r="E24" s="96">
        <v>1040</v>
      </c>
      <c r="F24" s="12" t="s">
        <v>40</v>
      </c>
      <c r="G24" s="12" t="s">
        <v>231</v>
      </c>
    </row>
    <row r="25" spans="1:7" ht="18.75">
      <c r="A25" s="89">
        <v>17</v>
      </c>
      <c r="B25" s="12" t="s">
        <v>341</v>
      </c>
      <c r="C25" s="84">
        <v>100000</v>
      </c>
      <c r="D25" s="96">
        <f t="shared" si="0"/>
        <v>89100</v>
      </c>
      <c r="E25" s="96">
        <v>10900</v>
      </c>
      <c r="F25" s="12" t="s">
        <v>216</v>
      </c>
      <c r="G25" s="12" t="s">
        <v>231</v>
      </c>
    </row>
    <row r="26" spans="1:7" ht="18.75">
      <c r="A26" s="71">
        <v>18</v>
      </c>
      <c r="B26" s="12" t="s">
        <v>342</v>
      </c>
      <c r="C26" s="84">
        <v>3600</v>
      </c>
      <c r="D26" s="96">
        <f t="shared" si="0"/>
        <v>1094</v>
      </c>
      <c r="E26" s="96">
        <v>2506</v>
      </c>
      <c r="F26" s="12" t="s">
        <v>216</v>
      </c>
      <c r="G26" s="12" t="s">
        <v>231</v>
      </c>
    </row>
    <row r="27" spans="1:7" ht="18.75">
      <c r="A27" s="89">
        <v>19</v>
      </c>
      <c r="B27" s="12" t="s">
        <v>136</v>
      </c>
      <c r="C27" s="84">
        <v>18000</v>
      </c>
      <c r="D27" s="96">
        <f t="shared" si="0"/>
        <v>13100</v>
      </c>
      <c r="E27" s="96">
        <v>4900</v>
      </c>
      <c r="F27" s="12" t="s">
        <v>60</v>
      </c>
      <c r="G27" s="12" t="s">
        <v>231</v>
      </c>
    </row>
    <row r="28" spans="1:7" ht="18.75">
      <c r="A28" s="71">
        <v>20</v>
      </c>
      <c r="B28" s="12" t="s">
        <v>343</v>
      </c>
      <c r="C28" s="84">
        <v>13100</v>
      </c>
      <c r="D28" s="96">
        <f t="shared" si="0"/>
        <v>5400</v>
      </c>
      <c r="E28" s="96">
        <v>7700</v>
      </c>
      <c r="F28" s="12" t="s">
        <v>344</v>
      </c>
      <c r="G28" s="12" t="s">
        <v>231</v>
      </c>
    </row>
    <row r="29" spans="1:7" ht="18.75">
      <c r="A29" s="89">
        <v>21</v>
      </c>
      <c r="B29" s="12" t="s">
        <v>63</v>
      </c>
      <c r="C29" s="84">
        <v>6480</v>
      </c>
      <c r="D29" s="96">
        <f t="shared" si="0"/>
        <v>2477</v>
      </c>
      <c r="E29" s="96">
        <v>4003</v>
      </c>
      <c r="F29" s="12" t="s">
        <v>39</v>
      </c>
      <c r="G29" s="12" t="s">
        <v>231</v>
      </c>
    </row>
    <row r="30" spans="1:7" ht="18.75">
      <c r="A30" s="71">
        <v>22</v>
      </c>
      <c r="B30" s="12" t="s">
        <v>345</v>
      </c>
      <c r="C30" s="84">
        <v>2200</v>
      </c>
      <c r="D30" s="96">
        <f t="shared" si="0"/>
        <v>2184</v>
      </c>
      <c r="E30" s="96">
        <v>16</v>
      </c>
      <c r="F30" s="12" t="s">
        <v>35</v>
      </c>
      <c r="G30" s="12" t="s">
        <v>231</v>
      </c>
    </row>
    <row r="31" spans="1:7" ht="18.75">
      <c r="A31" s="89">
        <v>23</v>
      </c>
      <c r="B31" s="12" t="s">
        <v>346</v>
      </c>
      <c r="C31" s="84">
        <v>22500</v>
      </c>
      <c r="D31" s="96">
        <f t="shared" si="0"/>
        <v>7828</v>
      </c>
      <c r="E31" s="96">
        <v>14672</v>
      </c>
      <c r="F31" s="12" t="s">
        <v>347</v>
      </c>
      <c r="G31" s="12" t="s">
        <v>231</v>
      </c>
    </row>
    <row r="32" spans="1:7" ht="18.75">
      <c r="A32" s="71">
        <v>24</v>
      </c>
      <c r="B32" s="12" t="s">
        <v>348</v>
      </c>
      <c r="C32" s="84">
        <v>2300</v>
      </c>
      <c r="D32" s="96">
        <f t="shared" si="0"/>
        <v>0</v>
      </c>
      <c r="E32" s="96">
        <v>2300</v>
      </c>
      <c r="F32" s="12" t="s">
        <v>44</v>
      </c>
      <c r="G32" s="12" t="s">
        <v>231</v>
      </c>
    </row>
    <row r="33" spans="1:7" ht="18.75">
      <c r="A33" s="89">
        <v>25</v>
      </c>
      <c r="B33" s="12" t="s">
        <v>349</v>
      </c>
      <c r="C33" s="84">
        <v>12480</v>
      </c>
      <c r="D33" s="96">
        <f t="shared" si="0"/>
        <v>12032</v>
      </c>
      <c r="E33" s="96">
        <v>448</v>
      </c>
      <c r="F33" s="12" t="s">
        <v>66</v>
      </c>
      <c r="G33" s="12" t="s">
        <v>231</v>
      </c>
    </row>
    <row r="34" spans="1:7" ht="18.75">
      <c r="A34" s="71">
        <v>26</v>
      </c>
      <c r="B34" s="12" t="s">
        <v>350</v>
      </c>
      <c r="C34" s="84">
        <v>39000</v>
      </c>
      <c r="D34" s="96">
        <f t="shared" si="0"/>
        <v>38932</v>
      </c>
      <c r="E34" s="96">
        <v>68</v>
      </c>
      <c r="F34" s="12" t="s">
        <v>74</v>
      </c>
      <c r="G34" s="12" t="s">
        <v>231</v>
      </c>
    </row>
    <row r="35" spans="1:7" ht="18.75">
      <c r="A35" s="89">
        <v>27</v>
      </c>
      <c r="B35" s="12" t="s">
        <v>77</v>
      </c>
      <c r="C35" s="84">
        <v>1698</v>
      </c>
      <c r="D35" s="96">
        <f t="shared" si="0"/>
        <v>1318</v>
      </c>
      <c r="E35" s="96">
        <v>380</v>
      </c>
      <c r="F35" s="12" t="s">
        <v>78</v>
      </c>
      <c r="G35" s="12" t="s">
        <v>231</v>
      </c>
    </row>
    <row r="36" spans="1:7" ht="18.75">
      <c r="A36" s="71">
        <v>28</v>
      </c>
      <c r="B36" s="12" t="s">
        <v>351</v>
      </c>
      <c r="C36" s="84">
        <v>8000</v>
      </c>
      <c r="D36" s="96">
        <f t="shared" si="0"/>
        <v>6500</v>
      </c>
      <c r="E36" s="96">
        <v>1500</v>
      </c>
      <c r="F36" s="12" t="s">
        <v>55</v>
      </c>
      <c r="G36" s="12" t="s">
        <v>231</v>
      </c>
    </row>
    <row r="37" spans="1:7" ht="18.75">
      <c r="A37" s="89">
        <v>29</v>
      </c>
      <c r="B37" s="12" t="s">
        <v>330</v>
      </c>
      <c r="C37" s="84">
        <v>5000</v>
      </c>
      <c r="D37" s="96">
        <f t="shared" si="0"/>
        <v>0</v>
      </c>
      <c r="E37" s="96">
        <v>5000</v>
      </c>
      <c r="F37" s="12" t="s">
        <v>227</v>
      </c>
      <c r="G37" s="12" t="s">
        <v>231</v>
      </c>
    </row>
    <row r="38" spans="1:7" ht="18.75">
      <c r="A38" s="71">
        <v>30</v>
      </c>
      <c r="B38" s="12" t="s">
        <v>352</v>
      </c>
      <c r="C38" s="84">
        <v>3000</v>
      </c>
      <c r="D38" s="96">
        <f t="shared" si="0"/>
        <v>2828</v>
      </c>
      <c r="E38" s="96">
        <v>172</v>
      </c>
      <c r="F38" s="12" t="s">
        <v>43</v>
      </c>
      <c r="G38" s="12" t="s">
        <v>231</v>
      </c>
    </row>
    <row r="39" spans="1:7" ht="18.75">
      <c r="A39" s="89">
        <v>31</v>
      </c>
      <c r="B39" s="12" t="s">
        <v>77</v>
      </c>
      <c r="C39" s="84">
        <v>1800</v>
      </c>
      <c r="D39" s="96">
        <f t="shared" si="0"/>
        <v>1414</v>
      </c>
      <c r="E39" s="96">
        <v>386</v>
      </c>
      <c r="F39" s="12" t="s">
        <v>78</v>
      </c>
      <c r="G39" s="12" t="s">
        <v>231</v>
      </c>
    </row>
    <row r="40" spans="1:7" ht="18.75">
      <c r="A40" s="71">
        <v>32</v>
      </c>
      <c r="B40" s="12" t="s">
        <v>109</v>
      </c>
      <c r="C40" s="84">
        <v>7000</v>
      </c>
      <c r="D40" s="96">
        <f t="shared" si="0"/>
        <v>4240</v>
      </c>
      <c r="E40" s="96">
        <v>2760</v>
      </c>
      <c r="F40" s="12" t="s">
        <v>39</v>
      </c>
      <c r="G40" s="12" t="s">
        <v>231</v>
      </c>
    </row>
    <row r="41" spans="1:7" ht="18.75">
      <c r="A41" s="89">
        <v>33</v>
      </c>
      <c r="B41" s="12" t="s">
        <v>353</v>
      </c>
      <c r="C41" s="84">
        <v>6900</v>
      </c>
      <c r="D41" s="96">
        <f t="shared" si="0"/>
        <v>5200</v>
      </c>
      <c r="E41" s="96">
        <v>1700</v>
      </c>
      <c r="F41" s="12" t="s">
        <v>60</v>
      </c>
      <c r="G41" s="12" t="s">
        <v>231</v>
      </c>
    </row>
    <row r="42" spans="1:7" ht="18.75">
      <c r="A42" s="71">
        <v>34</v>
      </c>
      <c r="B42" s="12" t="s">
        <v>381</v>
      </c>
      <c r="C42" s="84">
        <v>4000</v>
      </c>
      <c r="D42" s="96">
        <f t="shared" si="0"/>
        <v>2432</v>
      </c>
      <c r="E42" s="96">
        <v>1568</v>
      </c>
      <c r="F42" s="12" t="s">
        <v>208</v>
      </c>
      <c r="G42" s="12" t="s">
        <v>231</v>
      </c>
    </row>
    <row r="43" spans="1:7" ht="18.75">
      <c r="A43" s="89">
        <v>35</v>
      </c>
      <c r="B43" s="12" t="s">
        <v>382</v>
      </c>
      <c r="C43" s="84">
        <v>2600</v>
      </c>
      <c r="D43" s="96">
        <f t="shared" si="0"/>
        <v>2528</v>
      </c>
      <c r="E43" s="98">
        <v>72</v>
      </c>
      <c r="F43" s="12" t="s">
        <v>60</v>
      </c>
      <c r="G43" s="12" t="s">
        <v>231</v>
      </c>
    </row>
    <row r="44" spans="1:7" ht="18.75">
      <c r="A44" s="71"/>
      <c r="B44" s="12" t="s">
        <v>384</v>
      </c>
      <c r="C44" s="84"/>
      <c r="D44" s="96"/>
      <c r="E44" s="100">
        <f>SUM(E9:E43)</f>
        <v>183448.58000000002</v>
      </c>
      <c r="F44" s="12"/>
      <c r="G44" s="12"/>
    </row>
    <row r="45" spans="1:7" ht="18.75">
      <c r="A45" s="71"/>
      <c r="B45" s="12"/>
      <c r="C45" s="84"/>
      <c r="D45" s="96"/>
      <c r="E45" s="99"/>
      <c r="F45" s="12"/>
      <c r="G45" s="12"/>
    </row>
    <row r="46" spans="1:7" ht="18.75">
      <c r="A46" s="71">
        <v>1</v>
      </c>
      <c r="B46" s="12" t="s">
        <v>355</v>
      </c>
      <c r="C46" s="84">
        <v>3000</v>
      </c>
      <c r="D46" s="96">
        <f t="shared" si="0"/>
        <v>2640</v>
      </c>
      <c r="E46" s="96">
        <v>360</v>
      </c>
      <c r="F46" s="12" t="s">
        <v>39</v>
      </c>
      <c r="G46" s="12" t="s">
        <v>354</v>
      </c>
    </row>
    <row r="47" spans="1:7" ht="18.75">
      <c r="A47" s="71">
        <v>2</v>
      </c>
      <c r="B47" s="12" t="s">
        <v>146</v>
      </c>
      <c r="C47" s="84">
        <v>485000</v>
      </c>
      <c r="D47" s="96">
        <f t="shared" si="0"/>
        <v>480624</v>
      </c>
      <c r="E47" s="96">
        <v>4376</v>
      </c>
      <c r="F47" s="12" t="s">
        <v>39</v>
      </c>
      <c r="G47" s="12" t="s">
        <v>354</v>
      </c>
    </row>
    <row r="48" spans="1:7" ht="18.75">
      <c r="A48" s="71">
        <v>3</v>
      </c>
      <c r="B48" s="12" t="s">
        <v>356</v>
      </c>
      <c r="C48" s="84">
        <v>6400</v>
      </c>
      <c r="D48" s="96">
        <f t="shared" si="0"/>
        <v>4800</v>
      </c>
      <c r="E48" s="96">
        <v>1600</v>
      </c>
      <c r="F48" s="12" t="s">
        <v>39</v>
      </c>
      <c r="G48" s="12" t="s">
        <v>354</v>
      </c>
    </row>
    <row r="49" spans="1:7" ht="18.75">
      <c r="A49" s="71">
        <v>4</v>
      </c>
      <c r="B49" s="12" t="s">
        <v>104</v>
      </c>
      <c r="C49" s="84">
        <v>2500</v>
      </c>
      <c r="D49" s="96">
        <f t="shared" si="0"/>
        <v>2480</v>
      </c>
      <c r="E49" s="98">
        <v>20</v>
      </c>
      <c r="F49" s="12" t="s">
        <v>39</v>
      </c>
      <c r="G49" s="12" t="s">
        <v>354</v>
      </c>
    </row>
    <row r="50" spans="1:7" ht="18.75">
      <c r="A50" s="71"/>
      <c r="B50" s="12" t="s">
        <v>384</v>
      </c>
      <c r="C50" s="84"/>
      <c r="D50" s="96"/>
      <c r="E50" s="100">
        <f>SUM(E46:E49)</f>
        <v>6356</v>
      </c>
      <c r="F50" s="12"/>
      <c r="G50" s="12"/>
    </row>
    <row r="51" spans="1:7" ht="18.75">
      <c r="A51" s="71"/>
      <c r="B51" s="12"/>
      <c r="C51" s="84"/>
      <c r="D51" s="96"/>
      <c r="E51" s="99"/>
      <c r="F51" s="12"/>
      <c r="G51" s="12"/>
    </row>
    <row r="52" spans="1:7" ht="18.75">
      <c r="A52" s="71">
        <v>1</v>
      </c>
      <c r="B52" s="12" t="s">
        <v>357</v>
      </c>
      <c r="C52" s="84">
        <v>70000</v>
      </c>
      <c r="D52" s="96">
        <f t="shared" si="0"/>
        <v>69975</v>
      </c>
      <c r="E52" s="96">
        <v>25</v>
      </c>
      <c r="F52" s="12" t="s">
        <v>45</v>
      </c>
      <c r="G52" s="12" t="s">
        <v>211</v>
      </c>
    </row>
    <row r="53" spans="1:7" ht="18.75">
      <c r="A53" s="71">
        <v>2</v>
      </c>
      <c r="B53" s="12" t="s">
        <v>358</v>
      </c>
      <c r="C53" s="84">
        <v>5500</v>
      </c>
      <c r="D53" s="96">
        <f t="shared" si="0"/>
        <v>3040</v>
      </c>
      <c r="E53" s="96">
        <v>2460</v>
      </c>
      <c r="F53" s="12" t="s">
        <v>38</v>
      </c>
      <c r="G53" s="12" t="s">
        <v>211</v>
      </c>
    </row>
    <row r="54" spans="1:7" ht="18.75">
      <c r="A54" s="71">
        <v>3</v>
      </c>
      <c r="B54" s="12" t="s">
        <v>194</v>
      </c>
      <c r="C54" s="84">
        <v>92000</v>
      </c>
      <c r="D54" s="96">
        <f t="shared" si="0"/>
        <v>10998</v>
      </c>
      <c r="E54" s="96">
        <v>81002</v>
      </c>
      <c r="F54" s="12" t="s">
        <v>45</v>
      </c>
      <c r="G54" s="12" t="s">
        <v>211</v>
      </c>
    </row>
    <row r="55" spans="1:7" ht="18.75">
      <c r="A55" s="71">
        <v>4</v>
      </c>
      <c r="B55" s="12" t="s">
        <v>195</v>
      </c>
      <c r="C55" s="84">
        <v>65000</v>
      </c>
      <c r="D55" s="96">
        <f t="shared" si="0"/>
        <v>0</v>
      </c>
      <c r="E55" s="96">
        <v>65000</v>
      </c>
      <c r="F55" s="12" t="s">
        <v>45</v>
      </c>
      <c r="G55" s="12" t="s">
        <v>211</v>
      </c>
    </row>
    <row r="56" spans="1:7" ht="18.75">
      <c r="A56" s="71">
        <v>5</v>
      </c>
      <c r="B56" s="12" t="s">
        <v>289</v>
      </c>
      <c r="C56" s="84">
        <v>83000</v>
      </c>
      <c r="D56" s="96">
        <v>40300</v>
      </c>
      <c r="E56" s="98">
        <f>C56-D56</f>
        <v>42700</v>
      </c>
      <c r="F56" s="12" t="s">
        <v>45</v>
      </c>
      <c r="G56" s="12" t="s">
        <v>211</v>
      </c>
    </row>
    <row r="57" spans="1:7" ht="18.75">
      <c r="A57" s="71"/>
      <c r="B57" s="12" t="s">
        <v>384</v>
      </c>
      <c r="C57" s="84"/>
      <c r="D57" s="96"/>
      <c r="E57" s="100">
        <f>SUM(E52:E56)</f>
        <v>191187</v>
      </c>
      <c r="F57" s="12"/>
      <c r="G57" s="12"/>
    </row>
    <row r="58" spans="1:7" ht="18.75">
      <c r="A58" s="71"/>
      <c r="B58" s="12"/>
      <c r="C58" s="84"/>
      <c r="D58" s="96"/>
      <c r="E58" s="99"/>
      <c r="F58" s="12"/>
      <c r="G58" s="12"/>
    </row>
    <row r="59" spans="1:7" ht="18.75">
      <c r="A59" s="71">
        <v>1</v>
      </c>
      <c r="B59" s="12" t="s">
        <v>153</v>
      </c>
      <c r="C59" s="84">
        <v>47500</v>
      </c>
      <c r="D59" s="96">
        <f t="shared" si="0"/>
        <v>45000</v>
      </c>
      <c r="E59" s="96">
        <v>2500</v>
      </c>
      <c r="F59" s="12" t="s">
        <v>45</v>
      </c>
      <c r="G59" s="12" t="s">
        <v>210</v>
      </c>
    </row>
    <row r="60" spans="1:7" ht="18.75">
      <c r="A60" s="71">
        <v>2</v>
      </c>
      <c r="B60" s="12" t="s">
        <v>153</v>
      </c>
      <c r="C60" s="84">
        <v>47500</v>
      </c>
      <c r="D60" s="96">
        <f t="shared" si="0"/>
        <v>45000</v>
      </c>
      <c r="E60" s="96">
        <v>2500</v>
      </c>
      <c r="F60" s="12" t="s">
        <v>347</v>
      </c>
      <c r="G60" s="12" t="s">
        <v>210</v>
      </c>
    </row>
    <row r="61" spans="1:7" ht="18.75">
      <c r="A61" s="71">
        <v>3</v>
      </c>
      <c r="B61" s="12" t="s">
        <v>359</v>
      </c>
      <c r="C61" s="84">
        <v>9600</v>
      </c>
      <c r="D61" s="96">
        <f t="shared" si="0"/>
        <v>7880</v>
      </c>
      <c r="E61" s="96">
        <v>1720</v>
      </c>
      <c r="F61" s="12" t="s">
        <v>39</v>
      </c>
      <c r="G61" s="12" t="s">
        <v>210</v>
      </c>
    </row>
    <row r="62" spans="1:7" ht="18.75">
      <c r="A62" s="71">
        <v>4</v>
      </c>
      <c r="B62" s="12" t="s">
        <v>64</v>
      </c>
      <c r="C62" s="84">
        <v>4800</v>
      </c>
      <c r="D62" s="96">
        <f t="shared" si="0"/>
        <v>4480</v>
      </c>
      <c r="E62" s="96">
        <v>320</v>
      </c>
      <c r="F62" s="12" t="s">
        <v>45</v>
      </c>
      <c r="G62" s="12" t="s">
        <v>210</v>
      </c>
    </row>
    <row r="63" spans="1:7" ht="18.75">
      <c r="A63" s="71">
        <v>5</v>
      </c>
      <c r="B63" s="12" t="s">
        <v>82</v>
      </c>
      <c r="C63" s="84">
        <v>2000</v>
      </c>
      <c r="D63" s="96">
        <f t="shared" si="0"/>
        <v>1270</v>
      </c>
      <c r="E63" s="96">
        <v>730</v>
      </c>
      <c r="F63" s="12" t="s">
        <v>56</v>
      </c>
      <c r="G63" s="12" t="s">
        <v>210</v>
      </c>
    </row>
    <row r="64" spans="1:7" ht="18.75">
      <c r="A64" s="71">
        <v>6</v>
      </c>
      <c r="B64" s="12" t="s">
        <v>102</v>
      </c>
      <c r="C64" s="84">
        <v>40000</v>
      </c>
      <c r="D64" s="96">
        <f t="shared" si="0"/>
        <v>0</v>
      </c>
      <c r="E64" s="96">
        <v>40000</v>
      </c>
      <c r="F64" s="12" t="s">
        <v>38</v>
      </c>
      <c r="G64" s="12" t="s">
        <v>210</v>
      </c>
    </row>
    <row r="65" spans="1:7" ht="18.75">
      <c r="A65" s="71">
        <v>7</v>
      </c>
      <c r="B65" s="12" t="s">
        <v>360</v>
      </c>
      <c r="C65" s="84">
        <v>4000</v>
      </c>
      <c r="D65" s="96">
        <f t="shared" si="0"/>
        <v>2932</v>
      </c>
      <c r="E65" s="98">
        <v>1068</v>
      </c>
      <c r="F65" s="12" t="s">
        <v>46</v>
      </c>
      <c r="G65" s="12" t="s">
        <v>210</v>
      </c>
    </row>
    <row r="66" spans="1:7" ht="18.75">
      <c r="A66" s="71">
        <v>8</v>
      </c>
      <c r="B66" s="12" t="s">
        <v>154</v>
      </c>
      <c r="C66" s="84">
        <v>5000</v>
      </c>
      <c r="D66" s="96">
        <f t="shared" si="0"/>
        <v>4996</v>
      </c>
      <c r="E66" s="108">
        <v>4</v>
      </c>
      <c r="F66" s="12" t="s">
        <v>347</v>
      </c>
      <c r="G66" s="12" t="s">
        <v>210</v>
      </c>
    </row>
    <row r="67" spans="1:7" ht="18.75">
      <c r="A67" s="71">
        <v>9</v>
      </c>
      <c r="B67" s="12" t="s">
        <v>383</v>
      </c>
      <c r="C67" s="84">
        <v>1940</v>
      </c>
      <c r="D67" s="96">
        <f t="shared" si="0"/>
        <v>0</v>
      </c>
      <c r="E67" s="108">
        <v>1940</v>
      </c>
      <c r="F67" s="12" t="s">
        <v>46</v>
      </c>
      <c r="G67" s="12" t="s">
        <v>210</v>
      </c>
    </row>
    <row r="68" spans="1:7" ht="18.75">
      <c r="A68" s="71"/>
      <c r="B68" s="12" t="s">
        <v>384</v>
      </c>
      <c r="C68" s="84"/>
      <c r="D68" s="96"/>
      <c r="E68" s="100">
        <f>SUM(E59:E67)</f>
        <v>50782</v>
      </c>
      <c r="F68" s="12"/>
      <c r="G68" s="12"/>
    </row>
    <row r="69" spans="1:7" ht="18.75">
      <c r="A69" s="71"/>
      <c r="B69" s="12"/>
      <c r="C69" s="84"/>
      <c r="D69" s="96"/>
      <c r="E69" s="99"/>
      <c r="F69" s="12"/>
      <c r="G69" s="12"/>
    </row>
    <row r="70" spans="1:7" ht="18.75">
      <c r="A70" s="71">
        <v>1</v>
      </c>
      <c r="B70" s="12" t="s">
        <v>196</v>
      </c>
      <c r="C70" s="84">
        <v>45000</v>
      </c>
      <c r="D70" s="96">
        <f t="shared" si="0"/>
        <v>3742</v>
      </c>
      <c r="E70" s="96">
        <v>41258</v>
      </c>
      <c r="F70" s="12" t="s">
        <v>54</v>
      </c>
      <c r="G70" s="12" t="s">
        <v>204</v>
      </c>
    </row>
    <row r="71" spans="1:7" ht="18.75">
      <c r="A71" s="71">
        <v>2</v>
      </c>
      <c r="B71" s="12" t="s">
        <v>361</v>
      </c>
      <c r="C71" s="84">
        <v>450000</v>
      </c>
      <c r="D71" s="96">
        <f t="shared" si="0"/>
        <v>435546</v>
      </c>
      <c r="E71" s="96">
        <v>14454</v>
      </c>
      <c r="F71" s="12" t="s">
        <v>54</v>
      </c>
      <c r="G71" s="12" t="s">
        <v>204</v>
      </c>
    </row>
    <row r="72" spans="1:7" ht="18.75">
      <c r="A72" s="71">
        <v>3</v>
      </c>
      <c r="B72" s="12" t="s">
        <v>362</v>
      </c>
      <c r="C72" s="84">
        <v>360000</v>
      </c>
      <c r="D72" s="96">
        <f t="shared" si="0"/>
        <v>359120</v>
      </c>
      <c r="E72" s="96">
        <v>880</v>
      </c>
      <c r="F72" s="12" t="s">
        <v>54</v>
      </c>
      <c r="G72" s="12" t="s">
        <v>204</v>
      </c>
    </row>
    <row r="73" spans="1:7" ht="18.75">
      <c r="A73" s="71">
        <v>4</v>
      </c>
      <c r="B73" s="12" t="s">
        <v>363</v>
      </c>
      <c r="C73" s="84">
        <v>6000</v>
      </c>
      <c r="D73" s="96">
        <f t="shared" si="0"/>
        <v>5920</v>
      </c>
      <c r="E73" s="96">
        <v>80</v>
      </c>
      <c r="F73" s="12" t="s">
        <v>69</v>
      </c>
      <c r="G73" s="12" t="s">
        <v>204</v>
      </c>
    </row>
    <row r="74" spans="1:7" ht="18.75">
      <c r="A74" s="71">
        <v>5</v>
      </c>
      <c r="B74" s="12" t="s">
        <v>166</v>
      </c>
      <c r="C74" s="84">
        <v>130000</v>
      </c>
      <c r="D74" s="96">
        <f t="shared" si="0"/>
        <v>122080</v>
      </c>
      <c r="E74" s="96">
        <v>7920</v>
      </c>
      <c r="F74" s="12" t="s">
        <v>54</v>
      </c>
      <c r="G74" s="12" t="s">
        <v>204</v>
      </c>
    </row>
    <row r="75" spans="1:7" ht="18.75">
      <c r="A75" s="71">
        <v>6</v>
      </c>
      <c r="B75" s="12" t="s">
        <v>197</v>
      </c>
      <c r="C75" s="84">
        <v>65000</v>
      </c>
      <c r="D75" s="96">
        <f t="shared" si="0"/>
        <v>40718</v>
      </c>
      <c r="E75" s="98">
        <v>24282</v>
      </c>
      <c r="F75" s="12" t="s">
        <v>76</v>
      </c>
      <c r="G75" s="12" t="s">
        <v>204</v>
      </c>
    </row>
    <row r="76" spans="1:7" ht="18.75">
      <c r="A76" s="71"/>
      <c r="B76" s="12" t="s">
        <v>384</v>
      </c>
      <c r="C76" s="84"/>
      <c r="D76" s="96"/>
      <c r="E76" s="100">
        <f>SUM(E70:E75)</f>
        <v>88874</v>
      </c>
      <c r="F76" s="12"/>
      <c r="G76" s="12"/>
    </row>
    <row r="77" spans="1:7" ht="18.75">
      <c r="A77" s="71"/>
      <c r="B77" s="12"/>
      <c r="C77" s="84"/>
      <c r="D77" s="96"/>
      <c r="E77" s="99"/>
      <c r="F77" s="12"/>
      <c r="G77" s="12"/>
    </row>
    <row r="78" spans="1:7" ht="18.75">
      <c r="A78" s="71">
        <v>1</v>
      </c>
      <c r="B78" s="12" t="s">
        <v>385</v>
      </c>
      <c r="C78" s="84">
        <v>2440</v>
      </c>
      <c r="D78" s="96">
        <v>1234</v>
      </c>
      <c r="E78" s="96">
        <f>C78-D78</f>
        <v>1206</v>
      </c>
      <c r="F78" s="12" t="s">
        <v>46</v>
      </c>
      <c r="G78" s="12" t="s">
        <v>202</v>
      </c>
    </row>
    <row r="79" spans="1:7" ht="18.75">
      <c r="A79" s="71">
        <v>2</v>
      </c>
      <c r="B79" s="12" t="s">
        <v>372</v>
      </c>
      <c r="C79" s="84">
        <v>7020</v>
      </c>
      <c r="D79" s="96">
        <f aca="true" t="shared" si="1" ref="D79:D85">C79-E79</f>
        <v>3040</v>
      </c>
      <c r="E79" s="98">
        <v>3980</v>
      </c>
      <c r="F79" s="12" t="s">
        <v>40</v>
      </c>
      <c r="G79" s="12" t="s">
        <v>202</v>
      </c>
    </row>
    <row r="80" spans="1:7" ht="18.75">
      <c r="A80" s="71"/>
      <c r="B80" s="12" t="s">
        <v>384</v>
      </c>
      <c r="C80" s="84"/>
      <c r="D80" s="96"/>
      <c r="E80" s="100">
        <f>SUM(E78:E79)</f>
        <v>5186</v>
      </c>
      <c r="F80" s="12"/>
      <c r="G80" s="12"/>
    </row>
    <row r="81" spans="1:7" ht="18.75">
      <c r="A81" s="71"/>
      <c r="B81" s="12"/>
      <c r="C81" s="84"/>
      <c r="D81" s="96"/>
      <c r="E81" s="99"/>
      <c r="F81" s="12"/>
      <c r="G81" s="12"/>
    </row>
    <row r="82" spans="1:7" ht="18.75">
      <c r="A82" s="71">
        <v>1</v>
      </c>
      <c r="B82" s="12" t="s">
        <v>80</v>
      </c>
      <c r="C82" s="84">
        <v>45000</v>
      </c>
      <c r="D82" s="96">
        <v>44530</v>
      </c>
      <c r="E82" s="96">
        <f>C82-D82</f>
        <v>470</v>
      </c>
      <c r="F82" s="12" t="s">
        <v>208</v>
      </c>
      <c r="G82" s="12" t="s">
        <v>206</v>
      </c>
    </row>
    <row r="83" spans="1:7" ht="18.75">
      <c r="A83" s="71">
        <v>2</v>
      </c>
      <c r="B83" s="12" t="s">
        <v>205</v>
      </c>
      <c r="C83" s="84">
        <v>123000</v>
      </c>
      <c r="D83" s="96">
        <f t="shared" si="1"/>
        <v>105648</v>
      </c>
      <c r="E83" s="96">
        <v>17352</v>
      </c>
      <c r="F83" s="12" t="s">
        <v>208</v>
      </c>
      <c r="G83" s="12" t="s">
        <v>206</v>
      </c>
    </row>
    <row r="84" spans="1:7" ht="18.75">
      <c r="A84" s="71">
        <v>3</v>
      </c>
      <c r="B84" s="12" t="s">
        <v>112</v>
      </c>
      <c r="C84" s="84">
        <v>4000</v>
      </c>
      <c r="D84" s="96">
        <f t="shared" si="1"/>
        <v>2520</v>
      </c>
      <c r="E84" s="96">
        <v>1480</v>
      </c>
      <c r="F84" s="12" t="s">
        <v>208</v>
      </c>
      <c r="G84" s="12" t="s">
        <v>206</v>
      </c>
    </row>
    <row r="85" spans="1:7" ht="18.75">
      <c r="A85" s="71">
        <v>4</v>
      </c>
      <c r="B85" s="12" t="s">
        <v>207</v>
      </c>
      <c r="C85" s="84">
        <v>28000</v>
      </c>
      <c r="D85" s="96">
        <f t="shared" si="1"/>
        <v>13516</v>
      </c>
      <c r="E85" s="98">
        <v>14484</v>
      </c>
      <c r="F85" s="12" t="s">
        <v>208</v>
      </c>
      <c r="G85" s="12" t="s">
        <v>206</v>
      </c>
    </row>
    <row r="86" spans="1:7" ht="18.75">
      <c r="A86" s="71"/>
      <c r="B86" s="12" t="s">
        <v>384</v>
      </c>
      <c r="C86" s="84"/>
      <c r="D86" s="96"/>
      <c r="E86" s="100">
        <f>SUM(E82:E85)</f>
        <v>33786</v>
      </c>
      <c r="F86" s="12"/>
      <c r="G86" s="12"/>
    </row>
    <row r="87" spans="1:7" ht="18.75">
      <c r="A87" s="71"/>
      <c r="B87" s="12"/>
      <c r="C87" s="84"/>
      <c r="D87" s="96"/>
      <c r="E87" s="99"/>
      <c r="F87" s="12"/>
      <c r="G87" s="12"/>
    </row>
    <row r="88" spans="1:7" ht="18.75">
      <c r="A88" s="71">
        <v>1</v>
      </c>
      <c r="B88" s="12" t="s">
        <v>364</v>
      </c>
      <c r="C88" s="84">
        <v>59753</v>
      </c>
      <c r="D88" s="96">
        <f t="shared" si="0"/>
        <v>58860</v>
      </c>
      <c r="E88" s="96">
        <v>893</v>
      </c>
      <c r="F88" s="12" t="s">
        <v>39</v>
      </c>
      <c r="G88" s="12" t="s">
        <v>203</v>
      </c>
    </row>
    <row r="89" spans="1:7" ht="18.75">
      <c r="A89" s="71">
        <v>2</v>
      </c>
      <c r="B89" s="12" t="s">
        <v>365</v>
      </c>
      <c r="C89" s="84">
        <v>6660</v>
      </c>
      <c r="D89" s="96">
        <f t="shared" si="0"/>
        <v>4260</v>
      </c>
      <c r="E89" s="96">
        <v>2400</v>
      </c>
      <c r="F89" s="12" t="s">
        <v>44</v>
      </c>
      <c r="G89" s="12" t="s">
        <v>203</v>
      </c>
    </row>
    <row r="90" spans="1:7" ht="18.75">
      <c r="A90" s="71">
        <v>3</v>
      </c>
      <c r="B90" s="12" t="s">
        <v>198</v>
      </c>
      <c r="C90" s="84">
        <v>117000</v>
      </c>
      <c r="D90" s="96">
        <f t="shared" si="0"/>
        <v>8000</v>
      </c>
      <c r="E90" s="96">
        <v>109000</v>
      </c>
      <c r="F90" s="12" t="s">
        <v>61</v>
      </c>
      <c r="G90" s="12" t="s">
        <v>203</v>
      </c>
    </row>
    <row r="91" spans="1:7" ht="18.75">
      <c r="A91" s="71">
        <v>4</v>
      </c>
      <c r="B91" s="12" t="s">
        <v>170</v>
      </c>
      <c r="C91" s="84">
        <v>106080</v>
      </c>
      <c r="D91" s="96">
        <f t="shared" si="0"/>
        <v>88496</v>
      </c>
      <c r="E91" s="96">
        <v>17584</v>
      </c>
      <c r="F91" s="12" t="s">
        <v>44</v>
      </c>
      <c r="G91" s="12" t="s">
        <v>203</v>
      </c>
    </row>
    <row r="92" spans="1:7" ht="18.75">
      <c r="A92" s="71">
        <v>5</v>
      </c>
      <c r="B92" s="12" t="s">
        <v>366</v>
      </c>
      <c r="C92" s="84">
        <v>11960</v>
      </c>
      <c r="D92" s="96">
        <f t="shared" si="0"/>
        <v>6058</v>
      </c>
      <c r="E92" s="96">
        <v>5902</v>
      </c>
      <c r="F92" s="12" t="s">
        <v>61</v>
      </c>
      <c r="G92" s="12" t="s">
        <v>203</v>
      </c>
    </row>
    <row r="93" spans="1:7" ht="18.75">
      <c r="A93" s="71">
        <v>6</v>
      </c>
      <c r="B93" s="12" t="s">
        <v>367</v>
      </c>
      <c r="C93" s="84">
        <v>1800</v>
      </c>
      <c r="D93" s="96">
        <f t="shared" si="0"/>
        <v>0</v>
      </c>
      <c r="E93" s="96">
        <v>1800</v>
      </c>
      <c r="F93" s="12" t="s">
        <v>79</v>
      </c>
      <c r="G93" s="12" t="s">
        <v>203</v>
      </c>
    </row>
    <row r="94" spans="1:7" ht="18.75">
      <c r="A94" s="71">
        <v>7</v>
      </c>
      <c r="B94" s="12" t="s">
        <v>110</v>
      </c>
      <c r="C94" s="84">
        <v>18200</v>
      </c>
      <c r="D94" s="96">
        <f t="shared" si="0"/>
        <v>11020</v>
      </c>
      <c r="E94" s="96">
        <v>7180</v>
      </c>
      <c r="F94" s="12" t="s">
        <v>347</v>
      </c>
      <c r="G94" s="12" t="s">
        <v>203</v>
      </c>
    </row>
    <row r="95" spans="1:7" ht="18.75">
      <c r="A95" s="71">
        <v>8</v>
      </c>
      <c r="B95" s="12" t="s">
        <v>199</v>
      </c>
      <c r="C95" s="84">
        <v>45500</v>
      </c>
      <c r="D95" s="96">
        <f t="shared" si="0"/>
        <v>0</v>
      </c>
      <c r="E95" s="96">
        <v>45500</v>
      </c>
      <c r="F95" s="12" t="s">
        <v>61</v>
      </c>
      <c r="G95" s="12" t="s">
        <v>203</v>
      </c>
    </row>
    <row r="96" spans="1:7" ht="18.75">
      <c r="A96" s="71">
        <v>9</v>
      </c>
      <c r="B96" s="12" t="s">
        <v>200</v>
      </c>
      <c r="C96" s="84">
        <v>358200</v>
      </c>
      <c r="D96" s="96">
        <f t="shared" si="0"/>
        <v>357640</v>
      </c>
      <c r="E96" s="96">
        <v>560</v>
      </c>
      <c r="F96" s="12" t="s">
        <v>62</v>
      </c>
      <c r="G96" s="12" t="s">
        <v>203</v>
      </c>
    </row>
    <row r="97" spans="1:7" ht="18.75">
      <c r="A97" s="71">
        <v>10</v>
      </c>
      <c r="B97" s="12" t="s">
        <v>368</v>
      </c>
      <c r="C97" s="84">
        <v>8000</v>
      </c>
      <c r="D97" s="96">
        <f>C97-E97</f>
        <v>0</v>
      </c>
      <c r="E97" s="96">
        <v>8000</v>
      </c>
      <c r="F97" s="12" t="s">
        <v>103</v>
      </c>
      <c r="G97" s="12" t="s">
        <v>203</v>
      </c>
    </row>
    <row r="98" spans="1:7" ht="18.75">
      <c r="A98" s="71">
        <v>11</v>
      </c>
      <c r="B98" s="12" t="s">
        <v>107</v>
      </c>
      <c r="C98" s="84">
        <v>1800</v>
      </c>
      <c r="D98" s="96">
        <f>C98-E98</f>
        <v>1500</v>
      </c>
      <c r="E98" s="96">
        <v>300</v>
      </c>
      <c r="F98" s="12" t="s">
        <v>369</v>
      </c>
      <c r="G98" s="12" t="s">
        <v>203</v>
      </c>
    </row>
    <row r="99" spans="1:7" ht="18.75">
      <c r="A99" s="71">
        <v>12</v>
      </c>
      <c r="B99" s="12" t="s">
        <v>370</v>
      </c>
      <c r="C99" s="84">
        <v>1640</v>
      </c>
      <c r="D99" s="96">
        <f>C99-E99</f>
        <v>1450</v>
      </c>
      <c r="E99" s="96">
        <v>190</v>
      </c>
      <c r="F99" s="12" t="s">
        <v>111</v>
      </c>
      <c r="G99" s="12" t="s">
        <v>203</v>
      </c>
    </row>
    <row r="100" spans="1:7" ht="18.75">
      <c r="A100" s="71">
        <v>13</v>
      </c>
      <c r="B100" s="12" t="s">
        <v>371</v>
      </c>
      <c r="C100" s="84">
        <v>10800</v>
      </c>
      <c r="D100" s="96">
        <f>C100-E100</f>
        <v>6130</v>
      </c>
      <c r="E100" s="98">
        <v>4670</v>
      </c>
      <c r="F100" s="12" t="s">
        <v>208</v>
      </c>
      <c r="G100" s="12" t="s">
        <v>203</v>
      </c>
    </row>
    <row r="101" spans="1:7" ht="18.75">
      <c r="A101" s="71"/>
      <c r="B101" s="12" t="s">
        <v>384</v>
      </c>
      <c r="C101" s="84"/>
      <c r="D101" s="96"/>
      <c r="E101" s="100">
        <f>SUM(E88:E100)</f>
        <v>203979</v>
      </c>
      <c r="F101" s="12"/>
      <c r="G101" s="12"/>
    </row>
    <row r="102" spans="1:7" ht="19.5" thickBot="1">
      <c r="A102" s="71"/>
      <c r="B102" s="12"/>
      <c r="C102" s="84"/>
      <c r="D102" s="96"/>
      <c r="E102" s="108"/>
      <c r="F102" s="12"/>
      <c r="G102" s="12"/>
    </row>
    <row r="103" spans="1:7" ht="19.5" thickBot="1">
      <c r="A103" s="62"/>
      <c r="B103" s="7" t="s">
        <v>390</v>
      </c>
      <c r="C103" s="83"/>
      <c r="D103" s="109"/>
      <c r="E103" s="111">
        <f>E7+E44+E50+E57+E68+E80+E86+E101</f>
        <v>740305.38</v>
      </c>
      <c r="F103" s="110"/>
      <c r="G103" s="62"/>
    </row>
    <row r="105" ht="18.75">
      <c r="B105" s="90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39.8515625" style="1" customWidth="1"/>
    <col min="3" max="3" width="16.00390625" style="80" customWidth="1"/>
    <col min="4" max="4" width="15.8515625" style="93" customWidth="1"/>
    <col min="5" max="5" width="12.00390625" style="93" customWidth="1"/>
    <col min="6" max="6" width="12.421875" style="1" customWidth="1"/>
    <col min="7" max="16384" width="9.140625" style="1" customWidth="1"/>
  </cols>
  <sheetData>
    <row r="1" spans="1:6" ht="18.75">
      <c r="A1" s="119" t="s">
        <v>392</v>
      </c>
      <c r="B1" s="119"/>
      <c r="C1" s="119"/>
      <c r="D1" s="119"/>
      <c r="E1" s="119"/>
      <c r="F1" s="119"/>
    </row>
    <row r="2" spans="1:6" ht="18.75">
      <c r="A2" s="697" t="s">
        <v>393</v>
      </c>
      <c r="B2" s="697"/>
      <c r="C2" s="697"/>
      <c r="D2" s="697"/>
      <c r="E2" s="697"/>
      <c r="F2" s="697"/>
    </row>
    <row r="3" spans="1:6" ht="21.75" customHeight="1">
      <c r="A3" s="9" t="s">
        <v>8</v>
      </c>
      <c r="B3" s="9" t="s">
        <v>4</v>
      </c>
      <c r="C3" s="81" t="s">
        <v>191</v>
      </c>
      <c r="D3" s="94" t="s">
        <v>192</v>
      </c>
      <c r="E3" s="94" t="s">
        <v>2</v>
      </c>
      <c r="F3" s="9" t="s">
        <v>37</v>
      </c>
    </row>
    <row r="4" spans="1:6" ht="21.75" customHeight="1">
      <c r="A4" s="6">
        <v>1</v>
      </c>
      <c r="B4" s="72" t="s">
        <v>394</v>
      </c>
      <c r="C4" s="115">
        <v>20710470</v>
      </c>
      <c r="D4" s="116">
        <v>20427065.26</v>
      </c>
      <c r="E4" s="116">
        <f>C4-D4</f>
        <v>283404.73999999836</v>
      </c>
      <c r="F4" s="6" t="s">
        <v>36</v>
      </c>
    </row>
    <row r="5" spans="1:6" ht="21.75" customHeight="1">
      <c r="A5" s="71"/>
      <c r="B5" s="71"/>
      <c r="C5" s="117"/>
      <c r="D5" s="118"/>
      <c r="E5" s="118"/>
      <c r="F5" s="71"/>
    </row>
    <row r="6" spans="1:6" ht="21.75" customHeight="1">
      <c r="A6" s="71"/>
      <c r="B6" s="71" t="s">
        <v>395</v>
      </c>
      <c r="C6" s="117"/>
      <c r="D6" s="118"/>
      <c r="E6" s="118"/>
      <c r="F6" s="71"/>
    </row>
    <row r="7" spans="1:6" ht="18.75">
      <c r="A7" s="89">
        <v>1</v>
      </c>
      <c r="B7" s="106" t="s">
        <v>193</v>
      </c>
      <c r="C7" s="107">
        <v>236600</v>
      </c>
      <c r="D7" s="108">
        <f>C7-E7</f>
        <v>225358</v>
      </c>
      <c r="E7" s="108">
        <v>11242</v>
      </c>
      <c r="F7" s="106" t="s">
        <v>52</v>
      </c>
    </row>
    <row r="8" spans="1:6" ht="18.75">
      <c r="A8" s="89"/>
      <c r="B8" s="106" t="s">
        <v>396</v>
      </c>
      <c r="C8" s="107"/>
      <c r="D8" s="108"/>
      <c r="E8" s="108"/>
      <c r="F8" s="106"/>
    </row>
    <row r="9" spans="1:6" ht="18.75">
      <c r="A9" s="71">
        <v>2</v>
      </c>
      <c r="B9" s="12" t="s">
        <v>377</v>
      </c>
      <c r="C9" s="84">
        <v>4000</v>
      </c>
      <c r="D9" s="96">
        <f>C9-E9</f>
        <v>2360</v>
      </c>
      <c r="E9" s="98">
        <v>1640</v>
      </c>
      <c r="F9" s="12" t="s">
        <v>376</v>
      </c>
    </row>
    <row r="10" spans="1:6" ht="18.75">
      <c r="A10" s="71">
        <v>3</v>
      </c>
      <c r="B10" s="12" t="s">
        <v>388</v>
      </c>
      <c r="C10" s="84">
        <v>68816</v>
      </c>
      <c r="D10" s="96">
        <v>16117.2</v>
      </c>
      <c r="E10" s="98">
        <f>C10-D10</f>
        <v>52698.8</v>
      </c>
      <c r="F10" s="12" t="s">
        <v>376</v>
      </c>
    </row>
    <row r="11" spans="1:6" ht="18.75">
      <c r="A11" s="89">
        <v>1</v>
      </c>
      <c r="B11" s="106" t="s">
        <v>389</v>
      </c>
      <c r="C11" s="107">
        <v>786600</v>
      </c>
      <c r="D11" s="96">
        <f>C11-E11</f>
        <v>778263</v>
      </c>
      <c r="E11" s="108">
        <v>8337</v>
      </c>
      <c r="F11" s="106"/>
    </row>
    <row r="12" spans="1:6" ht="18.75">
      <c r="A12" s="71">
        <v>2</v>
      </c>
      <c r="B12" s="12" t="s">
        <v>378</v>
      </c>
      <c r="C12" s="84">
        <v>410000</v>
      </c>
      <c r="D12" s="96">
        <f>C12-E12</f>
        <v>409688.02</v>
      </c>
      <c r="E12" s="96">
        <v>311.98</v>
      </c>
      <c r="F12" s="12"/>
    </row>
    <row r="13" spans="1:6" ht="18.75">
      <c r="A13" s="89">
        <v>3</v>
      </c>
      <c r="B13" s="12" t="s">
        <v>379</v>
      </c>
      <c r="C13" s="84">
        <v>150000</v>
      </c>
      <c r="D13" s="96">
        <v>110220</v>
      </c>
      <c r="E13" s="96">
        <f>C13-D13</f>
        <v>39780</v>
      </c>
      <c r="F13" s="12"/>
    </row>
    <row r="14" spans="1:6" ht="18.75">
      <c r="A14" s="71">
        <v>4</v>
      </c>
      <c r="B14" s="12" t="s">
        <v>380</v>
      </c>
      <c r="C14" s="84">
        <v>8500</v>
      </c>
      <c r="D14" s="96">
        <f aca="true" t="shared" si="0" ref="D14:D98">C14-E14</f>
        <v>6538</v>
      </c>
      <c r="E14" s="96">
        <v>1962</v>
      </c>
      <c r="F14" s="12" t="s">
        <v>54</v>
      </c>
    </row>
    <row r="15" spans="1:6" ht="18.75">
      <c r="A15" s="89">
        <v>5</v>
      </c>
      <c r="B15" s="12" t="s">
        <v>331</v>
      </c>
      <c r="C15" s="84">
        <v>5400</v>
      </c>
      <c r="D15" s="96">
        <f t="shared" si="0"/>
        <v>2820</v>
      </c>
      <c r="E15" s="96">
        <v>2580</v>
      </c>
      <c r="F15" s="12" t="s">
        <v>50</v>
      </c>
    </row>
    <row r="16" spans="1:6" ht="18.75">
      <c r="A16" s="71">
        <v>6</v>
      </c>
      <c r="B16" s="12" t="s">
        <v>330</v>
      </c>
      <c r="C16" s="84">
        <v>40700</v>
      </c>
      <c r="D16" s="96">
        <f t="shared" si="0"/>
        <v>35700</v>
      </c>
      <c r="E16" s="96">
        <v>5000</v>
      </c>
      <c r="F16" s="12" t="s">
        <v>227</v>
      </c>
    </row>
    <row r="17" spans="1:6" ht="18.75">
      <c r="A17" s="89">
        <v>7</v>
      </c>
      <c r="B17" s="12" t="s">
        <v>123</v>
      </c>
      <c r="C17" s="84">
        <v>20000</v>
      </c>
      <c r="D17" s="96">
        <f t="shared" si="0"/>
        <v>8100</v>
      </c>
      <c r="E17" s="96">
        <v>11900</v>
      </c>
      <c r="F17" s="12"/>
    </row>
    <row r="18" spans="1:6" ht="18.75">
      <c r="A18" s="71">
        <v>8</v>
      </c>
      <c r="B18" s="12" t="s">
        <v>332</v>
      </c>
      <c r="C18" s="84">
        <v>3000</v>
      </c>
      <c r="D18" s="96">
        <f t="shared" si="0"/>
        <v>2709.4</v>
      </c>
      <c r="E18" s="96">
        <v>290.6</v>
      </c>
      <c r="F18" s="12" t="s">
        <v>51</v>
      </c>
    </row>
    <row r="19" spans="1:6" ht="18.75">
      <c r="A19" s="89">
        <v>9</v>
      </c>
      <c r="B19" s="12" t="s">
        <v>333</v>
      </c>
      <c r="C19" s="84">
        <v>25000</v>
      </c>
      <c r="D19" s="96">
        <f t="shared" si="0"/>
        <v>23300</v>
      </c>
      <c r="E19" s="96">
        <v>1700</v>
      </c>
      <c r="F19" s="12" t="s">
        <v>227</v>
      </c>
    </row>
    <row r="20" spans="1:6" ht="18.75">
      <c r="A20" s="71">
        <v>10</v>
      </c>
      <c r="B20" s="12" t="s">
        <v>334</v>
      </c>
      <c r="C20" s="84">
        <v>82300</v>
      </c>
      <c r="D20" s="96">
        <f t="shared" si="0"/>
        <v>82169</v>
      </c>
      <c r="E20" s="96">
        <v>131</v>
      </c>
      <c r="F20" s="12" t="s">
        <v>50</v>
      </c>
    </row>
    <row r="21" spans="1:6" ht="18.75">
      <c r="A21" s="89">
        <v>11</v>
      </c>
      <c r="B21" s="12" t="s">
        <v>335</v>
      </c>
      <c r="C21" s="84">
        <v>10400</v>
      </c>
      <c r="D21" s="96">
        <f t="shared" si="0"/>
        <v>7816</v>
      </c>
      <c r="E21" s="96">
        <v>2584</v>
      </c>
      <c r="F21" s="12" t="s">
        <v>40</v>
      </c>
    </row>
    <row r="22" spans="1:6" ht="18.75">
      <c r="A22" s="71">
        <v>12</v>
      </c>
      <c r="B22" s="49" t="s">
        <v>336</v>
      </c>
      <c r="C22" s="104">
        <v>3000</v>
      </c>
      <c r="D22" s="99">
        <f t="shared" si="0"/>
        <v>2728</v>
      </c>
      <c r="E22" s="99">
        <v>272</v>
      </c>
      <c r="F22" s="49" t="s">
        <v>47</v>
      </c>
    </row>
    <row r="23" spans="1:6" ht="18.75">
      <c r="A23" s="89">
        <v>13</v>
      </c>
      <c r="B23" s="12" t="s">
        <v>337</v>
      </c>
      <c r="C23" s="84">
        <v>150000</v>
      </c>
      <c r="D23" s="96">
        <f t="shared" si="0"/>
        <v>142250</v>
      </c>
      <c r="E23" s="96">
        <v>7750</v>
      </c>
      <c r="F23" s="12" t="s">
        <v>41</v>
      </c>
    </row>
    <row r="24" spans="1:6" ht="18.75">
      <c r="A24" s="71">
        <v>14</v>
      </c>
      <c r="B24" s="12" t="s">
        <v>338</v>
      </c>
      <c r="C24" s="84">
        <v>30000</v>
      </c>
      <c r="D24" s="96">
        <f t="shared" si="0"/>
        <v>28888</v>
      </c>
      <c r="E24" s="96">
        <v>1112</v>
      </c>
      <c r="F24" s="12" t="s">
        <v>55</v>
      </c>
    </row>
    <row r="25" spans="1:6" ht="18.75">
      <c r="A25" s="89">
        <v>15</v>
      </c>
      <c r="B25" s="12" t="s">
        <v>339</v>
      </c>
      <c r="C25" s="84">
        <v>281695</v>
      </c>
      <c r="D25" s="96">
        <f t="shared" si="0"/>
        <v>244048</v>
      </c>
      <c r="E25" s="96">
        <v>37647</v>
      </c>
      <c r="F25" s="12" t="s">
        <v>56</v>
      </c>
    </row>
    <row r="26" spans="1:6" ht="18.75">
      <c r="A26" s="71">
        <v>16</v>
      </c>
      <c r="B26" s="12" t="s">
        <v>340</v>
      </c>
      <c r="C26" s="84">
        <v>10000</v>
      </c>
      <c r="D26" s="96">
        <f t="shared" si="0"/>
        <v>8960</v>
      </c>
      <c r="E26" s="96">
        <v>1040</v>
      </c>
      <c r="F26" s="12" t="s">
        <v>40</v>
      </c>
    </row>
    <row r="27" spans="1:6" ht="18.75">
      <c r="A27" s="89">
        <v>17</v>
      </c>
      <c r="B27" s="12" t="s">
        <v>341</v>
      </c>
      <c r="C27" s="84">
        <v>100000</v>
      </c>
      <c r="D27" s="96">
        <f t="shared" si="0"/>
        <v>89100</v>
      </c>
      <c r="E27" s="96">
        <v>10900</v>
      </c>
      <c r="F27" s="12" t="s">
        <v>216</v>
      </c>
    </row>
    <row r="28" spans="1:6" ht="18.75">
      <c r="A28" s="71">
        <v>18</v>
      </c>
      <c r="B28" s="12" t="s">
        <v>342</v>
      </c>
      <c r="C28" s="84">
        <v>3600</v>
      </c>
      <c r="D28" s="96">
        <f t="shared" si="0"/>
        <v>1094</v>
      </c>
      <c r="E28" s="96">
        <v>2506</v>
      </c>
      <c r="F28" s="12" t="s">
        <v>216</v>
      </c>
    </row>
    <row r="29" spans="1:6" ht="18.75">
      <c r="A29" s="89">
        <v>19</v>
      </c>
      <c r="B29" s="12" t="s">
        <v>136</v>
      </c>
      <c r="C29" s="84">
        <v>18000</v>
      </c>
      <c r="D29" s="96">
        <f t="shared" si="0"/>
        <v>13100</v>
      </c>
      <c r="E29" s="96">
        <v>4900</v>
      </c>
      <c r="F29" s="12" t="s">
        <v>60</v>
      </c>
    </row>
    <row r="30" spans="1:6" ht="18.75">
      <c r="A30" s="71">
        <v>20</v>
      </c>
      <c r="B30" s="12" t="s">
        <v>343</v>
      </c>
      <c r="C30" s="84">
        <v>13100</v>
      </c>
      <c r="D30" s="96">
        <f t="shared" si="0"/>
        <v>5400</v>
      </c>
      <c r="E30" s="96">
        <v>7700</v>
      </c>
      <c r="F30" s="12" t="s">
        <v>344</v>
      </c>
    </row>
    <row r="31" spans="1:6" ht="18.75">
      <c r="A31" s="89">
        <v>21</v>
      </c>
      <c r="B31" s="12" t="s">
        <v>63</v>
      </c>
      <c r="C31" s="84">
        <v>6480</v>
      </c>
      <c r="D31" s="96">
        <f t="shared" si="0"/>
        <v>2477</v>
      </c>
      <c r="E31" s="96">
        <v>4003</v>
      </c>
      <c r="F31" s="12" t="s">
        <v>39</v>
      </c>
    </row>
    <row r="32" spans="1:6" ht="18.75">
      <c r="A32" s="71">
        <v>22</v>
      </c>
      <c r="B32" s="12" t="s">
        <v>345</v>
      </c>
      <c r="C32" s="84">
        <v>2200</v>
      </c>
      <c r="D32" s="96">
        <f t="shared" si="0"/>
        <v>2184</v>
      </c>
      <c r="E32" s="96">
        <v>16</v>
      </c>
      <c r="F32" s="12" t="s">
        <v>35</v>
      </c>
    </row>
    <row r="33" spans="1:6" ht="18.75">
      <c r="A33" s="89">
        <v>23</v>
      </c>
      <c r="B33" s="12" t="s">
        <v>346</v>
      </c>
      <c r="C33" s="84">
        <v>22500</v>
      </c>
      <c r="D33" s="96">
        <f t="shared" si="0"/>
        <v>7828</v>
      </c>
      <c r="E33" s="96">
        <v>14672</v>
      </c>
      <c r="F33" s="12" t="s">
        <v>347</v>
      </c>
    </row>
    <row r="34" spans="1:6" ht="18.75">
      <c r="A34" s="71">
        <v>24</v>
      </c>
      <c r="B34" s="12" t="s">
        <v>348</v>
      </c>
      <c r="C34" s="84">
        <v>2300</v>
      </c>
      <c r="D34" s="96">
        <f t="shared" si="0"/>
        <v>0</v>
      </c>
      <c r="E34" s="96">
        <v>2300</v>
      </c>
      <c r="F34" s="12" t="s">
        <v>44</v>
      </c>
    </row>
    <row r="35" spans="1:6" ht="18.75">
      <c r="A35" s="89">
        <v>25</v>
      </c>
      <c r="B35" s="12" t="s">
        <v>349</v>
      </c>
      <c r="C35" s="84">
        <v>12480</v>
      </c>
      <c r="D35" s="96">
        <f t="shared" si="0"/>
        <v>12032</v>
      </c>
      <c r="E35" s="96">
        <v>448</v>
      </c>
      <c r="F35" s="12" t="s">
        <v>66</v>
      </c>
    </row>
    <row r="36" spans="1:6" ht="18.75">
      <c r="A36" s="71">
        <v>26</v>
      </c>
      <c r="B36" s="12" t="s">
        <v>350</v>
      </c>
      <c r="C36" s="84">
        <v>39000</v>
      </c>
      <c r="D36" s="96">
        <f t="shared" si="0"/>
        <v>38932</v>
      </c>
      <c r="E36" s="96">
        <v>68</v>
      </c>
      <c r="F36" s="12" t="s">
        <v>74</v>
      </c>
    </row>
    <row r="37" spans="1:6" ht="18.75">
      <c r="A37" s="89">
        <v>27</v>
      </c>
      <c r="B37" s="12" t="s">
        <v>77</v>
      </c>
      <c r="C37" s="84">
        <v>1698</v>
      </c>
      <c r="D37" s="96">
        <f t="shared" si="0"/>
        <v>1318</v>
      </c>
      <c r="E37" s="96">
        <v>380</v>
      </c>
      <c r="F37" s="12" t="s">
        <v>78</v>
      </c>
    </row>
    <row r="38" spans="1:6" ht="18.75">
      <c r="A38" s="71">
        <v>28</v>
      </c>
      <c r="B38" s="12" t="s">
        <v>351</v>
      </c>
      <c r="C38" s="84">
        <v>8000</v>
      </c>
      <c r="D38" s="96">
        <f t="shared" si="0"/>
        <v>6500</v>
      </c>
      <c r="E38" s="96">
        <v>1500</v>
      </c>
      <c r="F38" s="12" t="s">
        <v>55</v>
      </c>
    </row>
    <row r="39" spans="1:6" ht="18.75">
      <c r="A39" s="89">
        <v>29</v>
      </c>
      <c r="B39" s="12" t="s">
        <v>330</v>
      </c>
      <c r="C39" s="84">
        <v>5000</v>
      </c>
      <c r="D39" s="96">
        <f t="shared" si="0"/>
        <v>0</v>
      </c>
      <c r="E39" s="96">
        <v>5000</v>
      </c>
      <c r="F39" s="12" t="s">
        <v>227</v>
      </c>
    </row>
    <row r="40" spans="1:6" ht="18.75">
      <c r="A40" s="71">
        <v>30</v>
      </c>
      <c r="B40" s="12" t="s">
        <v>352</v>
      </c>
      <c r="C40" s="84">
        <v>3000</v>
      </c>
      <c r="D40" s="96">
        <f t="shared" si="0"/>
        <v>2828</v>
      </c>
      <c r="E40" s="96">
        <v>172</v>
      </c>
      <c r="F40" s="12" t="s">
        <v>43</v>
      </c>
    </row>
    <row r="41" spans="1:6" ht="18.75">
      <c r="A41" s="89">
        <v>31</v>
      </c>
      <c r="B41" s="12" t="s">
        <v>77</v>
      </c>
      <c r="C41" s="84">
        <v>1800</v>
      </c>
      <c r="D41" s="96">
        <f t="shared" si="0"/>
        <v>1414</v>
      </c>
      <c r="E41" s="96">
        <v>386</v>
      </c>
      <c r="F41" s="12" t="s">
        <v>78</v>
      </c>
    </row>
    <row r="42" spans="1:6" ht="18.75">
      <c r="A42" s="71">
        <v>32</v>
      </c>
      <c r="B42" s="12" t="s">
        <v>109</v>
      </c>
      <c r="C42" s="84">
        <v>7000</v>
      </c>
      <c r="D42" s="96">
        <f t="shared" si="0"/>
        <v>4240</v>
      </c>
      <c r="E42" s="96">
        <v>2760</v>
      </c>
      <c r="F42" s="12" t="s">
        <v>39</v>
      </c>
    </row>
    <row r="43" spans="1:6" ht="18.75">
      <c r="A43" s="89">
        <v>33</v>
      </c>
      <c r="B43" s="12" t="s">
        <v>353</v>
      </c>
      <c r="C43" s="84">
        <v>6900</v>
      </c>
      <c r="D43" s="96">
        <f t="shared" si="0"/>
        <v>5200</v>
      </c>
      <c r="E43" s="96">
        <v>1700</v>
      </c>
      <c r="F43" s="12" t="s">
        <v>60</v>
      </c>
    </row>
    <row r="44" spans="1:6" ht="18.75">
      <c r="A44" s="71">
        <v>34</v>
      </c>
      <c r="B44" s="12" t="s">
        <v>381</v>
      </c>
      <c r="C44" s="84">
        <v>4000</v>
      </c>
      <c r="D44" s="96">
        <f t="shared" si="0"/>
        <v>2432</v>
      </c>
      <c r="E44" s="96">
        <v>1568</v>
      </c>
      <c r="F44" s="12" t="s">
        <v>208</v>
      </c>
    </row>
    <row r="45" spans="1:6" ht="18.75">
      <c r="A45" s="89">
        <v>35</v>
      </c>
      <c r="B45" s="12" t="s">
        <v>382</v>
      </c>
      <c r="C45" s="84">
        <v>2600</v>
      </c>
      <c r="D45" s="96">
        <f t="shared" si="0"/>
        <v>2528</v>
      </c>
      <c r="E45" s="98">
        <v>72</v>
      </c>
      <c r="F45" s="12" t="s">
        <v>60</v>
      </c>
    </row>
    <row r="46" spans="1:6" ht="18.75">
      <c r="A46" s="71"/>
      <c r="B46" s="12" t="s">
        <v>384</v>
      </c>
      <c r="C46" s="84"/>
      <c r="D46" s="96"/>
      <c r="E46" s="100">
        <f>SUM(E11:E45)</f>
        <v>183448.58000000002</v>
      </c>
      <c r="F46" s="12"/>
    </row>
    <row r="47" spans="1:6" ht="18.75">
      <c r="A47" s="71"/>
      <c r="B47" s="12"/>
      <c r="C47" s="84"/>
      <c r="D47" s="96"/>
      <c r="E47" s="99"/>
      <c r="F47" s="12"/>
    </row>
    <row r="48" spans="1:6" ht="18.75">
      <c r="A48" s="71">
        <v>1</v>
      </c>
      <c r="B48" s="12" t="s">
        <v>355</v>
      </c>
      <c r="C48" s="84">
        <v>3000</v>
      </c>
      <c r="D48" s="96">
        <f t="shared" si="0"/>
        <v>2640</v>
      </c>
      <c r="E48" s="96">
        <v>360</v>
      </c>
      <c r="F48" s="12" t="s">
        <v>39</v>
      </c>
    </row>
    <row r="49" spans="1:6" ht="18.75">
      <c r="A49" s="71">
        <v>2</v>
      </c>
      <c r="B49" s="12" t="s">
        <v>146</v>
      </c>
      <c r="C49" s="84">
        <v>485000</v>
      </c>
      <c r="D49" s="96">
        <f t="shared" si="0"/>
        <v>480624</v>
      </c>
      <c r="E49" s="96">
        <v>4376</v>
      </c>
      <c r="F49" s="12" t="s">
        <v>39</v>
      </c>
    </row>
    <row r="50" spans="1:6" ht="18.75">
      <c r="A50" s="71">
        <v>3</v>
      </c>
      <c r="B50" s="12" t="s">
        <v>356</v>
      </c>
      <c r="C50" s="84">
        <v>6400</v>
      </c>
      <c r="D50" s="96">
        <f t="shared" si="0"/>
        <v>4800</v>
      </c>
      <c r="E50" s="96">
        <v>1600</v>
      </c>
      <c r="F50" s="12" t="s">
        <v>39</v>
      </c>
    </row>
    <row r="51" spans="1:6" ht="18.75">
      <c r="A51" s="71">
        <v>4</v>
      </c>
      <c r="B51" s="12" t="s">
        <v>104</v>
      </c>
      <c r="C51" s="84">
        <v>2500</v>
      </c>
      <c r="D51" s="96">
        <f t="shared" si="0"/>
        <v>2480</v>
      </c>
      <c r="E51" s="98">
        <v>20</v>
      </c>
      <c r="F51" s="12" t="s">
        <v>39</v>
      </c>
    </row>
    <row r="52" spans="1:6" ht="18.75">
      <c r="A52" s="71"/>
      <c r="B52" s="12" t="s">
        <v>384</v>
      </c>
      <c r="C52" s="84"/>
      <c r="D52" s="96"/>
      <c r="E52" s="100">
        <f>SUM(E48:E51)</f>
        <v>6356</v>
      </c>
      <c r="F52" s="12"/>
    </row>
    <row r="53" spans="1:6" ht="18.75">
      <c r="A53" s="71"/>
      <c r="B53" s="12"/>
      <c r="C53" s="84"/>
      <c r="D53" s="96"/>
      <c r="E53" s="99"/>
      <c r="F53" s="12"/>
    </row>
    <row r="54" spans="1:6" ht="18.75">
      <c r="A54" s="71">
        <v>1</v>
      </c>
      <c r="B54" s="12" t="s">
        <v>357</v>
      </c>
      <c r="C54" s="84">
        <v>70000</v>
      </c>
      <c r="D54" s="96">
        <f t="shared" si="0"/>
        <v>69975</v>
      </c>
      <c r="E54" s="96">
        <v>25</v>
      </c>
      <c r="F54" s="12" t="s">
        <v>45</v>
      </c>
    </row>
    <row r="55" spans="1:6" ht="18.75">
      <c r="A55" s="71">
        <v>2</v>
      </c>
      <c r="B55" s="12" t="s">
        <v>358</v>
      </c>
      <c r="C55" s="84">
        <v>5500</v>
      </c>
      <c r="D55" s="96">
        <f t="shared" si="0"/>
        <v>3040</v>
      </c>
      <c r="E55" s="96">
        <v>2460</v>
      </c>
      <c r="F55" s="12" t="s">
        <v>38</v>
      </c>
    </row>
    <row r="56" spans="1:6" ht="18.75">
      <c r="A56" s="71">
        <v>3</v>
      </c>
      <c r="B56" s="12" t="s">
        <v>194</v>
      </c>
      <c r="C56" s="84">
        <v>92000</v>
      </c>
      <c r="D56" s="96">
        <f t="shared" si="0"/>
        <v>10998</v>
      </c>
      <c r="E56" s="96">
        <v>81002</v>
      </c>
      <c r="F56" s="12" t="s">
        <v>45</v>
      </c>
    </row>
    <row r="57" spans="1:6" ht="18.75">
      <c r="A57" s="71">
        <v>4</v>
      </c>
      <c r="B57" s="12" t="s">
        <v>195</v>
      </c>
      <c r="C57" s="84">
        <v>65000</v>
      </c>
      <c r="D57" s="96">
        <f t="shared" si="0"/>
        <v>0</v>
      </c>
      <c r="E57" s="96">
        <v>65000</v>
      </c>
      <c r="F57" s="12" t="s">
        <v>45</v>
      </c>
    </row>
    <row r="58" spans="1:6" ht="18.75">
      <c r="A58" s="71">
        <v>5</v>
      </c>
      <c r="B58" s="12" t="s">
        <v>289</v>
      </c>
      <c r="C58" s="84">
        <v>83000</v>
      </c>
      <c r="D58" s="96">
        <v>40300</v>
      </c>
      <c r="E58" s="98">
        <f>C58-D58</f>
        <v>42700</v>
      </c>
      <c r="F58" s="12" t="s">
        <v>45</v>
      </c>
    </row>
    <row r="59" spans="1:6" ht="18.75">
      <c r="A59" s="71"/>
      <c r="B59" s="12" t="s">
        <v>384</v>
      </c>
      <c r="C59" s="84"/>
      <c r="D59" s="96"/>
      <c r="E59" s="100">
        <f>SUM(E54:E58)</f>
        <v>191187</v>
      </c>
      <c r="F59" s="12"/>
    </row>
    <row r="60" spans="1:6" ht="18.75">
      <c r="A60" s="71"/>
      <c r="B60" s="12"/>
      <c r="C60" s="84"/>
      <c r="D60" s="96"/>
      <c r="E60" s="99"/>
      <c r="F60" s="12"/>
    </row>
    <row r="61" spans="1:6" ht="18.75">
      <c r="A61" s="71">
        <v>1</v>
      </c>
      <c r="B61" s="12" t="s">
        <v>153</v>
      </c>
      <c r="C61" s="84">
        <v>47500</v>
      </c>
      <c r="D61" s="96">
        <f t="shared" si="0"/>
        <v>45000</v>
      </c>
      <c r="E61" s="96">
        <v>2500</v>
      </c>
      <c r="F61" s="12" t="s">
        <v>45</v>
      </c>
    </row>
    <row r="62" spans="1:6" ht="18.75">
      <c r="A62" s="71">
        <v>2</v>
      </c>
      <c r="B62" s="12" t="s">
        <v>153</v>
      </c>
      <c r="C62" s="84">
        <v>47500</v>
      </c>
      <c r="D62" s="96">
        <f t="shared" si="0"/>
        <v>45000</v>
      </c>
      <c r="E62" s="96">
        <v>2500</v>
      </c>
      <c r="F62" s="12" t="s">
        <v>347</v>
      </c>
    </row>
    <row r="63" spans="1:6" ht="18.75">
      <c r="A63" s="71">
        <v>3</v>
      </c>
      <c r="B63" s="12" t="s">
        <v>359</v>
      </c>
      <c r="C63" s="84">
        <v>9600</v>
      </c>
      <c r="D63" s="96">
        <f t="shared" si="0"/>
        <v>7880</v>
      </c>
      <c r="E63" s="96">
        <v>1720</v>
      </c>
      <c r="F63" s="12" t="s">
        <v>39</v>
      </c>
    </row>
    <row r="64" spans="1:6" ht="18.75">
      <c r="A64" s="71">
        <v>4</v>
      </c>
      <c r="B64" s="12" t="s">
        <v>64</v>
      </c>
      <c r="C64" s="84">
        <v>4800</v>
      </c>
      <c r="D64" s="96">
        <f t="shared" si="0"/>
        <v>4480</v>
      </c>
      <c r="E64" s="96">
        <v>320</v>
      </c>
      <c r="F64" s="12" t="s">
        <v>45</v>
      </c>
    </row>
    <row r="65" spans="1:6" ht="18.75">
      <c r="A65" s="71">
        <v>5</v>
      </c>
      <c r="B65" s="12" t="s">
        <v>82</v>
      </c>
      <c r="C65" s="84">
        <v>2000</v>
      </c>
      <c r="D65" s="96">
        <f t="shared" si="0"/>
        <v>1270</v>
      </c>
      <c r="E65" s="96">
        <v>730</v>
      </c>
      <c r="F65" s="12" t="s">
        <v>56</v>
      </c>
    </row>
    <row r="66" spans="1:6" ht="18.75">
      <c r="A66" s="71">
        <v>6</v>
      </c>
      <c r="B66" s="12" t="s">
        <v>102</v>
      </c>
      <c r="C66" s="84">
        <v>40000</v>
      </c>
      <c r="D66" s="96">
        <f t="shared" si="0"/>
        <v>0</v>
      </c>
      <c r="E66" s="96">
        <v>40000</v>
      </c>
      <c r="F66" s="12" t="s">
        <v>38</v>
      </c>
    </row>
    <row r="67" spans="1:6" ht="18.75">
      <c r="A67" s="71">
        <v>7</v>
      </c>
      <c r="B67" s="12" t="s">
        <v>360</v>
      </c>
      <c r="C67" s="84">
        <v>4000</v>
      </c>
      <c r="D67" s="96">
        <f t="shared" si="0"/>
        <v>2932</v>
      </c>
      <c r="E67" s="98">
        <v>1068</v>
      </c>
      <c r="F67" s="12" t="s">
        <v>46</v>
      </c>
    </row>
    <row r="68" spans="1:6" ht="18.75">
      <c r="A68" s="71">
        <v>8</v>
      </c>
      <c r="B68" s="12" t="s">
        <v>154</v>
      </c>
      <c r="C68" s="84">
        <v>5000</v>
      </c>
      <c r="D68" s="96">
        <f t="shared" si="0"/>
        <v>4996</v>
      </c>
      <c r="E68" s="108">
        <v>4</v>
      </c>
      <c r="F68" s="12" t="s">
        <v>347</v>
      </c>
    </row>
    <row r="69" spans="1:6" ht="18.75">
      <c r="A69" s="71">
        <v>9</v>
      </c>
      <c r="B69" s="12" t="s">
        <v>383</v>
      </c>
      <c r="C69" s="84">
        <v>1940</v>
      </c>
      <c r="D69" s="96">
        <f t="shared" si="0"/>
        <v>0</v>
      </c>
      <c r="E69" s="108">
        <v>1940</v>
      </c>
      <c r="F69" s="12" t="s">
        <v>46</v>
      </c>
    </row>
    <row r="70" spans="1:6" ht="18.75">
      <c r="A70" s="71"/>
      <c r="B70" s="12" t="s">
        <v>384</v>
      </c>
      <c r="C70" s="84"/>
      <c r="D70" s="96"/>
      <c r="E70" s="100">
        <f>SUM(E61:E69)</f>
        <v>50782</v>
      </c>
      <c r="F70" s="12"/>
    </row>
    <row r="71" spans="1:6" ht="18.75">
      <c r="A71" s="71"/>
      <c r="B71" s="12"/>
      <c r="C71" s="84"/>
      <c r="D71" s="96"/>
      <c r="E71" s="99"/>
      <c r="F71" s="12"/>
    </row>
    <row r="72" spans="1:6" ht="18.75">
      <c r="A72" s="71">
        <v>1</v>
      </c>
      <c r="B72" s="12" t="s">
        <v>196</v>
      </c>
      <c r="C72" s="84">
        <v>45000</v>
      </c>
      <c r="D72" s="96">
        <f t="shared" si="0"/>
        <v>3742</v>
      </c>
      <c r="E72" s="96">
        <v>41258</v>
      </c>
      <c r="F72" s="12" t="s">
        <v>54</v>
      </c>
    </row>
    <row r="73" spans="1:6" ht="18.75">
      <c r="A73" s="71">
        <v>2</v>
      </c>
      <c r="B73" s="12" t="s">
        <v>361</v>
      </c>
      <c r="C73" s="84">
        <v>450000</v>
      </c>
      <c r="D73" s="96">
        <f t="shared" si="0"/>
        <v>435546</v>
      </c>
      <c r="E73" s="96">
        <v>14454</v>
      </c>
      <c r="F73" s="12" t="s">
        <v>54</v>
      </c>
    </row>
    <row r="74" spans="1:6" ht="18.75">
      <c r="A74" s="71">
        <v>3</v>
      </c>
      <c r="B74" s="12" t="s">
        <v>362</v>
      </c>
      <c r="C74" s="84">
        <v>360000</v>
      </c>
      <c r="D74" s="96">
        <f t="shared" si="0"/>
        <v>359120</v>
      </c>
      <c r="E74" s="96">
        <v>880</v>
      </c>
      <c r="F74" s="12" t="s">
        <v>54</v>
      </c>
    </row>
    <row r="75" spans="1:6" ht="18.75">
      <c r="A75" s="71">
        <v>4</v>
      </c>
      <c r="B75" s="12" t="s">
        <v>363</v>
      </c>
      <c r="C75" s="84">
        <v>6000</v>
      </c>
      <c r="D75" s="96">
        <f t="shared" si="0"/>
        <v>5920</v>
      </c>
      <c r="E75" s="96">
        <v>80</v>
      </c>
      <c r="F75" s="12" t="s">
        <v>69</v>
      </c>
    </row>
    <row r="76" spans="1:6" ht="18.75">
      <c r="A76" s="71">
        <v>5</v>
      </c>
      <c r="B76" s="12" t="s">
        <v>166</v>
      </c>
      <c r="C76" s="84">
        <v>130000</v>
      </c>
      <c r="D76" s="96">
        <f t="shared" si="0"/>
        <v>122080</v>
      </c>
      <c r="E76" s="96">
        <v>7920</v>
      </c>
      <c r="F76" s="12" t="s">
        <v>54</v>
      </c>
    </row>
    <row r="77" spans="1:6" ht="18.75">
      <c r="A77" s="71">
        <v>6</v>
      </c>
      <c r="B77" s="12" t="s">
        <v>197</v>
      </c>
      <c r="C77" s="84">
        <v>65000</v>
      </c>
      <c r="D77" s="96">
        <f t="shared" si="0"/>
        <v>40718</v>
      </c>
      <c r="E77" s="98">
        <v>24282</v>
      </c>
      <c r="F77" s="12" t="s">
        <v>76</v>
      </c>
    </row>
    <row r="78" spans="1:6" ht="18.75">
      <c r="A78" s="71"/>
      <c r="B78" s="12" t="s">
        <v>384</v>
      </c>
      <c r="C78" s="84"/>
      <c r="D78" s="96"/>
      <c r="E78" s="100">
        <f>SUM(E72:E77)</f>
        <v>88874</v>
      </c>
      <c r="F78" s="12"/>
    </row>
    <row r="79" spans="1:6" ht="18.75">
      <c r="A79" s="71"/>
      <c r="B79" s="12"/>
      <c r="C79" s="84"/>
      <c r="D79" s="96"/>
      <c r="E79" s="99"/>
      <c r="F79" s="12"/>
    </row>
    <row r="80" spans="1:6" ht="18.75">
      <c r="A80" s="71">
        <v>1</v>
      </c>
      <c r="B80" s="12" t="s">
        <v>385</v>
      </c>
      <c r="C80" s="84">
        <v>2440</v>
      </c>
      <c r="D80" s="96">
        <v>1234</v>
      </c>
      <c r="E80" s="96">
        <f>C80-D80</f>
        <v>1206</v>
      </c>
      <c r="F80" s="12" t="s">
        <v>46</v>
      </c>
    </row>
    <row r="81" spans="1:6" ht="18.75">
      <c r="A81" s="71">
        <v>2</v>
      </c>
      <c r="B81" s="12" t="s">
        <v>372</v>
      </c>
      <c r="C81" s="84">
        <v>7020</v>
      </c>
      <c r="D81" s="96">
        <f aca="true" t="shared" si="1" ref="D81:D87">C81-E81</f>
        <v>3040</v>
      </c>
      <c r="E81" s="98">
        <v>3980</v>
      </c>
      <c r="F81" s="12" t="s">
        <v>40</v>
      </c>
    </row>
    <row r="82" spans="1:6" ht="18.75">
      <c r="A82" s="71"/>
      <c r="B82" s="12" t="s">
        <v>384</v>
      </c>
      <c r="C82" s="84"/>
      <c r="D82" s="96"/>
      <c r="E82" s="100">
        <f>SUM(E80:E81)</f>
        <v>5186</v>
      </c>
      <c r="F82" s="12"/>
    </row>
    <row r="83" spans="1:6" ht="18.75">
      <c r="A83" s="71"/>
      <c r="B83" s="12"/>
      <c r="C83" s="84"/>
      <c r="D83" s="96"/>
      <c r="E83" s="99"/>
      <c r="F83" s="12"/>
    </row>
    <row r="84" spans="1:6" ht="18.75">
      <c r="A84" s="71">
        <v>1</v>
      </c>
      <c r="B84" s="12" t="s">
        <v>80</v>
      </c>
      <c r="C84" s="84">
        <v>45000</v>
      </c>
      <c r="D84" s="96">
        <v>44530</v>
      </c>
      <c r="E84" s="96">
        <f>C84-D84</f>
        <v>470</v>
      </c>
      <c r="F84" s="12" t="s">
        <v>208</v>
      </c>
    </row>
    <row r="85" spans="1:6" ht="18.75">
      <c r="A85" s="71">
        <v>2</v>
      </c>
      <c r="B85" s="12" t="s">
        <v>205</v>
      </c>
      <c r="C85" s="84">
        <v>123000</v>
      </c>
      <c r="D85" s="96">
        <f t="shared" si="1"/>
        <v>105648</v>
      </c>
      <c r="E85" s="96">
        <v>17352</v>
      </c>
      <c r="F85" s="12" t="s">
        <v>208</v>
      </c>
    </row>
    <row r="86" spans="1:6" ht="18.75">
      <c r="A86" s="71">
        <v>3</v>
      </c>
      <c r="B86" s="12" t="s">
        <v>112</v>
      </c>
      <c r="C86" s="84">
        <v>4000</v>
      </c>
      <c r="D86" s="96">
        <f t="shared" si="1"/>
        <v>2520</v>
      </c>
      <c r="E86" s="96">
        <v>1480</v>
      </c>
      <c r="F86" s="12" t="s">
        <v>208</v>
      </c>
    </row>
    <row r="87" spans="1:6" ht="18.75">
      <c r="A87" s="71">
        <v>4</v>
      </c>
      <c r="B87" s="12" t="s">
        <v>207</v>
      </c>
      <c r="C87" s="84">
        <v>28000</v>
      </c>
      <c r="D87" s="96">
        <f t="shared" si="1"/>
        <v>13516</v>
      </c>
      <c r="E87" s="98">
        <v>14484</v>
      </c>
      <c r="F87" s="12" t="s">
        <v>208</v>
      </c>
    </row>
    <row r="88" spans="1:6" ht="18.75">
      <c r="A88" s="71"/>
      <c r="B88" s="12" t="s">
        <v>384</v>
      </c>
      <c r="C88" s="84"/>
      <c r="D88" s="96"/>
      <c r="E88" s="100">
        <f>SUM(E84:E87)</f>
        <v>33786</v>
      </c>
      <c r="F88" s="12"/>
    </row>
    <row r="89" spans="1:6" ht="18.75">
      <c r="A89" s="71"/>
      <c r="B89" s="12"/>
      <c r="C89" s="84"/>
      <c r="D89" s="96"/>
      <c r="E89" s="99"/>
      <c r="F89" s="12"/>
    </row>
    <row r="90" spans="1:6" ht="18.75">
      <c r="A90" s="71">
        <v>1</v>
      </c>
      <c r="B90" s="12" t="s">
        <v>364</v>
      </c>
      <c r="C90" s="84">
        <v>59753</v>
      </c>
      <c r="D90" s="96">
        <f t="shared" si="0"/>
        <v>58860</v>
      </c>
      <c r="E90" s="96">
        <v>893</v>
      </c>
      <c r="F90" s="12" t="s">
        <v>39</v>
      </c>
    </row>
    <row r="91" spans="1:6" ht="18.75">
      <c r="A91" s="71">
        <v>2</v>
      </c>
      <c r="B91" s="12" t="s">
        <v>365</v>
      </c>
      <c r="C91" s="84">
        <v>6660</v>
      </c>
      <c r="D91" s="96">
        <f t="shared" si="0"/>
        <v>4260</v>
      </c>
      <c r="E91" s="96">
        <v>2400</v>
      </c>
      <c r="F91" s="12" t="s">
        <v>44</v>
      </c>
    </row>
    <row r="92" spans="1:6" ht="18.75">
      <c r="A92" s="71">
        <v>3</v>
      </c>
      <c r="B92" s="12" t="s">
        <v>198</v>
      </c>
      <c r="C92" s="84">
        <v>117000</v>
      </c>
      <c r="D92" s="96">
        <f t="shared" si="0"/>
        <v>8000</v>
      </c>
      <c r="E92" s="96">
        <v>109000</v>
      </c>
      <c r="F92" s="12" t="s">
        <v>61</v>
      </c>
    </row>
    <row r="93" spans="1:6" ht="18.75">
      <c r="A93" s="71">
        <v>4</v>
      </c>
      <c r="B93" s="12" t="s">
        <v>170</v>
      </c>
      <c r="C93" s="84">
        <v>106080</v>
      </c>
      <c r="D93" s="96">
        <f t="shared" si="0"/>
        <v>88496</v>
      </c>
      <c r="E93" s="96">
        <v>17584</v>
      </c>
      <c r="F93" s="12" t="s">
        <v>44</v>
      </c>
    </row>
    <row r="94" spans="1:6" ht="18.75">
      <c r="A94" s="71">
        <v>5</v>
      </c>
      <c r="B94" s="12" t="s">
        <v>366</v>
      </c>
      <c r="C94" s="84">
        <v>11960</v>
      </c>
      <c r="D94" s="96">
        <f t="shared" si="0"/>
        <v>6058</v>
      </c>
      <c r="E94" s="96">
        <v>5902</v>
      </c>
      <c r="F94" s="12" t="s">
        <v>61</v>
      </c>
    </row>
    <row r="95" spans="1:6" ht="18.75">
      <c r="A95" s="71">
        <v>6</v>
      </c>
      <c r="B95" s="12" t="s">
        <v>367</v>
      </c>
      <c r="C95" s="84">
        <v>1800</v>
      </c>
      <c r="D95" s="96">
        <f t="shared" si="0"/>
        <v>0</v>
      </c>
      <c r="E95" s="96">
        <v>1800</v>
      </c>
      <c r="F95" s="12" t="s">
        <v>79</v>
      </c>
    </row>
    <row r="96" spans="1:6" ht="18.75">
      <c r="A96" s="71">
        <v>7</v>
      </c>
      <c r="B96" s="12" t="s">
        <v>110</v>
      </c>
      <c r="C96" s="84">
        <v>18200</v>
      </c>
      <c r="D96" s="96">
        <f t="shared" si="0"/>
        <v>11020</v>
      </c>
      <c r="E96" s="96">
        <v>7180</v>
      </c>
      <c r="F96" s="12" t="s">
        <v>347</v>
      </c>
    </row>
    <row r="97" spans="1:6" ht="18.75">
      <c r="A97" s="71">
        <v>8</v>
      </c>
      <c r="B97" s="12" t="s">
        <v>199</v>
      </c>
      <c r="C97" s="84">
        <v>45500</v>
      </c>
      <c r="D97" s="96">
        <f t="shared" si="0"/>
        <v>0</v>
      </c>
      <c r="E97" s="96">
        <v>45500</v>
      </c>
      <c r="F97" s="12" t="s">
        <v>61</v>
      </c>
    </row>
    <row r="98" spans="1:6" ht="18.75">
      <c r="A98" s="71">
        <v>9</v>
      </c>
      <c r="B98" s="12" t="s">
        <v>200</v>
      </c>
      <c r="C98" s="84">
        <v>358200</v>
      </c>
      <c r="D98" s="96">
        <f t="shared" si="0"/>
        <v>357640</v>
      </c>
      <c r="E98" s="96">
        <v>560</v>
      </c>
      <c r="F98" s="12" t="s">
        <v>62</v>
      </c>
    </row>
    <row r="99" spans="1:6" ht="18.75">
      <c r="A99" s="71">
        <v>10</v>
      </c>
      <c r="B99" s="12" t="s">
        <v>368</v>
      </c>
      <c r="C99" s="84">
        <v>8000</v>
      </c>
      <c r="D99" s="96">
        <f>C99-E99</f>
        <v>0</v>
      </c>
      <c r="E99" s="96">
        <v>8000</v>
      </c>
      <c r="F99" s="12" t="s">
        <v>103</v>
      </c>
    </row>
    <row r="100" spans="1:6" ht="18.75">
      <c r="A100" s="71">
        <v>11</v>
      </c>
      <c r="B100" s="12" t="s">
        <v>107</v>
      </c>
      <c r="C100" s="84">
        <v>1800</v>
      </c>
      <c r="D100" s="96">
        <f>C100-E100</f>
        <v>1500</v>
      </c>
      <c r="E100" s="96">
        <v>300</v>
      </c>
      <c r="F100" s="12" t="s">
        <v>369</v>
      </c>
    </row>
    <row r="101" spans="1:6" ht="18.75">
      <c r="A101" s="71">
        <v>12</v>
      </c>
      <c r="B101" s="12" t="s">
        <v>370</v>
      </c>
      <c r="C101" s="84">
        <v>1640</v>
      </c>
      <c r="D101" s="96">
        <f>C101-E101</f>
        <v>1450</v>
      </c>
      <c r="E101" s="96">
        <v>190</v>
      </c>
      <c r="F101" s="12" t="s">
        <v>111</v>
      </c>
    </row>
    <row r="102" spans="1:6" ht="18.75">
      <c r="A102" s="71">
        <v>13</v>
      </c>
      <c r="B102" s="12" t="s">
        <v>371</v>
      </c>
      <c r="C102" s="84">
        <v>10800</v>
      </c>
      <c r="D102" s="96">
        <f>C102-E102</f>
        <v>6130</v>
      </c>
      <c r="E102" s="98">
        <v>4670</v>
      </c>
      <c r="F102" s="12" t="s">
        <v>208</v>
      </c>
    </row>
    <row r="103" spans="1:6" ht="18.75">
      <c r="A103" s="71"/>
      <c r="B103" s="12" t="s">
        <v>384</v>
      </c>
      <c r="C103" s="84"/>
      <c r="D103" s="96"/>
      <c r="E103" s="100">
        <f>SUM(E90:E102)</f>
        <v>203979</v>
      </c>
      <c r="F103" s="12"/>
    </row>
    <row r="104" spans="1:6" ht="19.5" thickBot="1">
      <c r="A104" s="71"/>
      <c r="B104" s="12"/>
      <c r="C104" s="84"/>
      <c r="D104" s="96"/>
      <c r="E104" s="108"/>
      <c r="F104" s="12"/>
    </row>
    <row r="105" spans="1:6" ht="19.5" thickBot="1">
      <c r="A105" s="62"/>
      <c r="B105" s="7" t="s">
        <v>390</v>
      </c>
      <c r="C105" s="83"/>
      <c r="D105" s="109"/>
      <c r="E105" s="111" t="e">
        <f>#REF!+E46+E52+E59+E70+E82+E88+E103</f>
        <v>#REF!</v>
      </c>
      <c r="F105" s="110"/>
    </row>
    <row r="107" ht="18.75">
      <c r="B107" s="90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44.421875" style="1" customWidth="1"/>
    <col min="3" max="4" width="17.57421875" style="80" customWidth="1"/>
    <col min="5" max="5" width="15.57421875" style="80" customWidth="1"/>
    <col min="6" max="16384" width="9.140625" style="1" customWidth="1"/>
  </cols>
  <sheetData>
    <row r="1" spans="1:5" ht="18.75">
      <c r="A1" s="119" t="s">
        <v>444</v>
      </c>
      <c r="B1" s="119"/>
      <c r="C1" s="119"/>
      <c r="D1" s="119"/>
      <c r="E1" s="119"/>
    </row>
    <row r="2" ht="18.75">
      <c r="A2" s="1" t="s">
        <v>233</v>
      </c>
    </row>
    <row r="3" spans="1:5" ht="21.75" customHeight="1">
      <c r="A3" s="9" t="s">
        <v>8</v>
      </c>
      <c r="B3" s="9" t="s">
        <v>4</v>
      </c>
      <c r="C3" s="81" t="s">
        <v>28</v>
      </c>
      <c r="D3" s="81"/>
      <c r="E3" s="81" t="s">
        <v>3</v>
      </c>
    </row>
    <row r="4" spans="1:5" ht="18.75">
      <c r="A4" s="6"/>
      <c r="B4" s="85" t="s">
        <v>235</v>
      </c>
      <c r="C4" s="82"/>
      <c r="D4" s="82"/>
      <c r="E4" s="82"/>
    </row>
    <row r="5" spans="1:5" ht="18.75">
      <c r="A5" s="71">
        <v>1</v>
      </c>
      <c r="B5" s="12" t="s">
        <v>234</v>
      </c>
      <c r="C5" s="84">
        <v>17300</v>
      </c>
      <c r="D5" s="84"/>
      <c r="E5" s="84"/>
    </row>
    <row r="6" spans="1:5" ht="18.75">
      <c r="A6" s="71"/>
      <c r="B6" s="12"/>
      <c r="C6" s="84"/>
      <c r="D6" s="84"/>
      <c r="E6" s="84"/>
    </row>
    <row r="7" spans="1:5" ht="18.75">
      <c r="A7" s="71"/>
      <c r="B7" s="86" t="s">
        <v>236</v>
      </c>
      <c r="C7" s="84"/>
      <c r="D7" s="84"/>
      <c r="E7" s="84"/>
    </row>
    <row r="8" spans="1:5" ht="18.75">
      <c r="A8" s="71">
        <v>1</v>
      </c>
      <c r="B8" s="12" t="s">
        <v>237</v>
      </c>
      <c r="C8" s="84">
        <v>3500</v>
      </c>
      <c r="D8" s="84"/>
      <c r="E8" s="84"/>
    </row>
    <row r="9" spans="1:5" ht="18.75">
      <c r="A9" s="71">
        <v>2</v>
      </c>
      <c r="B9" s="12" t="s">
        <v>238</v>
      </c>
      <c r="C9" s="84">
        <v>3500</v>
      </c>
      <c r="D9" s="84"/>
      <c r="E9" s="84"/>
    </row>
    <row r="10" spans="1:5" ht="18.75">
      <c r="A10" s="71">
        <v>3</v>
      </c>
      <c r="B10" s="12" t="s">
        <v>239</v>
      </c>
      <c r="C10" s="84">
        <v>3500</v>
      </c>
      <c r="D10" s="84"/>
      <c r="E10" s="84"/>
    </row>
    <row r="11" spans="1:5" ht="18.75">
      <c r="A11" s="71">
        <v>4</v>
      </c>
      <c r="B11" s="12" t="s">
        <v>240</v>
      </c>
      <c r="C11" s="84">
        <v>3500</v>
      </c>
      <c r="D11" s="84"/>
      <c r="E11" s="84"/>
    </row>
    <row r="12" spans="1:5" ht="18.75">
      <c r="A12" s="71">
        <v>5</v>
      </c>
      <c r="B12" s="12" t="s">
        <v>241</v>
      </c>
      <c r="C12" s="84">
        <v>3500</v>
      </c>
      <c r="D12" s="84"/>
      <c r="E12" s="84"/>
    </row>
    <row r="13" spans="1:5" ht="18.75">
      <c r="A13" s="71"/>
      <c r="B13" s="12"/>
      <c r="C13" s="84"/>
      <c r="D13" s="84"/>
      <c r="E13" s="84"/>
    </row>
    <row r="14" spans="1:5" ht="18.75">
      <c r="A14" s="71"/>
      <c r="B14" s="86" t="s">
        <v>242</v>
      </c>
      <c r="C14" s="84"/>
      <c r="D14" s="84"/>
      <c r="E14" s="84"/>
    </row>
    <row r="15" spans="1:5" ht="18.75">
      <c r="A15" s="71">
        <v>1</v>
      </c>
      <c r="B15" s="12" t="s">
        <v>243</v>
      </c>
      <c r="C15" s="84">
        <v>4000</v>
      </c>
      <c r="D15" s="84"/>
      <c r="E15" s="84"/>
    </row>
    <row r="16" spans="1:5" ht="18.75">
      <c r="A16" s="71">
        <v>2</v>
      </c>
      <c r="B16" s="12" t="s">
        <v>244</v>
      </c>
      <c r="C16" s="84">
        <v>4000</v>
      </c>
      <c r="D16" s="84"/>
      <c r="E16" s="84"/>
    </row>
    <row r="17" spans="1:5" ht="18.75">
      <c r="A17" s="71">
        <v>3</v>
      </c>
      <c r="B17" s="12" t="s">
        <v>245</v>
      </c>
      <c r="C17" s="84">
        <v>4000</v>
      </c>
      <c r="D17" s="84"/>
      <c r="E17" s="84"/>
    </row>
    <row r="18" spans="1:8" ht="18.75">
      <c r="A18" s="71">
        <v>4</v>
      </c>
      <c r="B18" s="12" t="s">
        <v>246</v>
      </c>
      <c r="C18" s="84">
        <v>4000</v>
      </c>
      <c r="D18" s="84"/>
      <c r="E18" s="84"/>
      <c r="H18" s="1">
        <f>H17-H16</f>
        <v>0</v>
      </c>
    </row>
    <row r="19" spans="1:5" ht="18.75">
      <c r="A19" s="71">
        <v>5</v>
      </c>
      <c r="B19" s="12" t="s">
        <v>247</v>
      </c>
      <c r="C19" s="84">
        <v>4000</v>
      </c>
      <c r="D19" s="84"/>
      <c r="E19" s="84"/>
    </row>
    <row r="20" spans="1:5" ht="18.75">
      <c r="A20" s="71">
        <v>6</v>
      </c>
      <c r="B20" s="12" t="s">
        <v>248</v>
      </c>
      <c r="C20" s="84">
        <v>4000</v>
      </c>
      <c r="D20" s="84"/>
      <c r="E20" s="84"/>
    </row>
    <row r="21" spans="1:9" ht="18.75">
      <c r="A21" s="71">
        <v>7</v>
      </c>
      <c r="B21" s="12" t="s">
        <v>249</v>
      </c>
      <c r="C21" s="84">
        <v>4000</v>
      </c>
      <c r="D21" s="84"/>
      <c r="E21" s="84"/>
      <c r="I21" s="1">
        <f>20248.12*2/31</f>
        <v>1306.330322580645</v>
      </c>
    </row>
    <row r="22" spans="1:5" ht="18.75">
      <c r="A22" s="71">
        <v>8</v>
      </c>
      <c r="B22" s="12" t="s">
        <v>250</v>
      </c>
      <c r="C22" s="84">
        <v>4000</v>
      </c>
      <c r="D22" s="84"/>
      <c r="E22" s="84"/>
    </row>
    <row r="23" spans="1:5" ht="18.75">
      <c r="A23" s="71">
        <v>9</v>
      </c>
      <c r="B23" s="12" t="s">
        <v>114</v>
      </c>
      <c r="C23" s="84">
        <v>4000</v>
      </c>
      <c r="D23" s="84"/>
      <c r="E23" s="84"/>
    </row>
    <row r="24" spans="1:5" ht="18.75">
      <c r="A24" s="71">
        <v>10</v>
      </c>
      <c r="B24" s="12" t="s">
        <v>251</v>
      </c>
      <c r="C24" s="84">
        <v>4000</v>
      </c>
      <c r="D24" s="84"/>
      <c r="E24" s="84"/>
    </row>
    <row r="25" spans="1:5" ht="18.75">
      <c r="A25" s="71">
        <v>11</v>
      </c>
      <c r="B25" s="12" t="s">
        <v>252</v>
      </c>
      <c r="C25" s="84">
        <v>4000</v>
      </c>
      <c r="D25" s="84"/>
      <c r="E25" s="84"/>
    </row>
    <row r="26" spans="1:5" ht="18.75">
      <c r="A26" s="71"/>
      <c r="B26" s="12" t="s">
        <v>253</v>
      </c>
      <c r="C26" s="84"/>
      <c r="D26" s="84"/>
      <c r="E26" s="84"/>
    </row>
    <row r="27" spans="1:5" ht="18.75">
      <c r="A27" s="71"/>
      <c r="B27" s="86" t="s">
        <v>254</v>
      </c>
      <c r="C27" s="84"/>
      <c r="D27" s="84"/>
      <c r="E27" s="84"/>
    </row>
    <row r="28" spans="1:5" ht="18.75">
      <c r="A28" s="71">
        <v>1</v>
      </c>
      <c r="B28" s="12" t="s">
        <v>255</v>
      </c>
      <c r="C28" s="84">
        <v>14800</v>
      </c>
      <c r="D28" s="84"/>
      <c r="E28" s="84"/>
    </row>
    <row r="29" spans="1:5" ht="18.75">
      <c r="A29" s="71">
        <v>2</v>
      </c>
      <c r="B29" s="12" t="s">
        <v>256</v>
      </c>
      <c r="C29" s="84">
        <v>13320</v>
      </c>
      <c r="D29" s="84"/>
      <c r="E29" s="84"/>
    </row>
    <row r="30" spans="1:5" ht="18.75">
      <c r="A30" s="71">
        <v>3</v>
      </c>
      <c r="B30" s="12" t="s">
        <v>257</v>
      </c>
      <c r="C30" s="84">
        <v>11840</v>
      </c>
      <c r="D30" s="84"/>
      <c r="E30" s="84"/>
    </row>
    <row r="31" spans="1:5" ht="18.75">
      <c r="A31" s="71">
        <v>4</v>
      </c>
      <c r="B31" s="12" t="s">
        <v>251</v>
      </c>
      <c r="C31" s="84">
        <v>13320</v>
      </c>
      <c r="D31" s="84"/>
      <c r="E31" s="84"/>
    </row>
    <row r="32" spans="1:5" ht="18.75">
      <c r="A32" s="71"/>
      <c r="B32" s="12"/>
      <c r="C32" s="84"/>
      <c r="D32" s="84"/>
      <c r="E32" s="84"/>
    </row>
    <row r="33" spans="1:5" ht="18.75">
      <c r="A33" s="71"/>
      <c r="B33" s="86" t="s">
        <v>282</v>
      </c>
      <c r="C33" s="84"/>
      <c r="D33" s="84"/>
      <c r="E33" s="84"/>
    </row>
    <row r="34" spans="1:5" ht="18.75">
      <c r="A34" s="71">
        <v>1</v>
      </c>
      <c r="B34" s="12" t="s">
        <v>283</v>
      </c>
      <c r="C34" s="84">
        <v>30000</v>
      </c>
      <c r="D34" s="84"/>
      <c r="E34" s="84"/>
    </row>
    <row r="35" spans="1:5" ht="18.75">
      <c r="A35" s="71">
        <v>2</v>
      </c>
      <c r="B35" s="12" t="s">
        <v>284</v>
      </c>
      <c r="C35" s="84">
        <v>30000</v>
      </c>
      <c r="D35" s="84"/>
      <c r="E35" s="84"/>
    </row>
    <row r="36" spans="1:5" ht="18.75">
      <c r="A36" s="71">
        <v>3</v>
      </c>
      <c r="B36" s="12" t="s">
        <v>285</v>
      </c>
      <c r="C36" s="84">
        <v>30000</v>
      </c>
      <c r="D36" s="84"/>
      <c r="E36" s="84"/>
    </row>
    <row r="37" spans="1:5" ht="18.75">
      <c r="A37" s="71">
        <v>4</v>
      </c>
      <c r="B37" s="12" t="s">
        <v>286</v>
      </c>
      <c r="C37" s="84">
        <v>30000</v>
      </c>
      <c r="D37" s="84"/>
      <c r="E37" s="84"/>
    </row>
    <row r="38" spans="1:5" ht="18.75">
      <c r="A38" s="71">
        <v>5</v>
      </c>
      <c r="B38" s="12" t="s">
        <v>287</v>
      </c>
      <c r="C38" s="84">
        <v>30000</v>
      </c>
      <c r="D38" s="84"/>
      <c r="E38" s="84"/>
    </row>
    <row r="39" spans="1:5" ht="18.75">
      <c r="A39" s="71">
        <v>6</v>
      </c>
      <c r="B39" s="12" t="s">
        <v>288</v>
      </c>
      <c r="C39" s="84">
        <v>30000</v>
      </c>
      <c r="D39" s="84"/>
      <c r="E39" s="84"/>
    </row>
    <row r="40" spans="1:5" ht="18.75">
      <c r="A40" s="71"/>
      <c r="B40" s="12"/>
      <c r="C40" s="84"/>
      <c r="D40" s="84"/>
      <c r="E40" s="84"/>
    </row>
    <row r="41" spans="1:5" ht="18.75">
      <c r="A41" s="71"/>
      <c r="B41" s="86" t="s">
        <v>312</v>
      </c>
      <c r="C41" s="84"/>
      <c r="D41" s="84"/>
      <c r="E41" s="84"/>
    </row>
    <row r="42" spans="1:5" ht="18.75">
      <c r="A42" s="71">
        <v>1</v>
      </c>
      <c r="B42" s="12" t="s">
        <v>313</v>
      </c>
      <c r="C42" s="84">
        <v>1500</v>
      </c>
      <c r="D42" s="84"/>
      <c r="E42" s="84"/>
    </row>
    <row r="43" spans="1:5" ht="18.75">
      <c r="A43" s="71">
        <v>2</v>
      </c>
      <c r="B43" s="12" t="s">
        <v>113</v>
      </c>
      <c r="C43" s="84">
        <v>1500</v>
      </c>
      <c r="D43" s="84"/>
      <c r="E43" s="84"/>
    </row>
    <row r="44" spans="1:5" ht="18.75">
      <c r="A44" s="62"/>
      <c r="B44" s="62"/>
      <c r="C44" s="83"/>
      <c r="D44" s="83"/>
      <c r="E44" s="83"/>
    </row>
    <row r="45" spans="1:5" ht="18.75">
      <c r="A45" s="699" t="s">
        <v>232</v>
      </c>
      <c r="B45" s="699"/>
      <c r="C45" s="699"/>
      <c r="D45" s="699"/>
      <c r="E45" s="699"/>
    </row>
    <row r="46" ht="18.75">
      <c r="A46" s="1" t="s">
        <v>233</v>
      </c>
    </row>
    <row r="47" spans="1:5" ht="18.75">
      <c r="A47" s="9" t="s">
        <v>8</v>
      </c>
      <c r="B47" s="9" t="s">
        <v>4</v>
      </c>
      <c r="C47" s="81" t="s">
        <v>28</v>
      </c>
      <c r="D47" s="81"/>
      <c r="E47" s="81" t="s">
        <v>3</v>
      </c>
    </row>
    <row r="48" spans="1:5" ht="18.75">
      <c r="A48" s="6"/>
      <c r="B48" s="85" t="s">
        <v>281</v>
      </c>
      <c r="C48" s="82"/>
      <c r="D48" s="82"/>
      <c r="E48" s="82"/>
    </row>
    <row r="49" spans="1:5" ht="18.75">
      <c r="A49" s="71">
        <v>1</v>
      </c>
      <c r="B49" s="12" t="s">
        <v>71</v>
      </c>
      <c r="C49" s="84">
        <v>14220</v>
      </c>
      <c r="D49" s="84"/>
      <c r="E49" s="84"/>
    </row>
    <row r="50" spans="1:5" ht="18.75">
      <c r="A50" s="71">
        <v>2</v>
      </c>
      <c r="B50" s="12" t="s">
        <v>258</v>
      </c>
      <c r="C50" s="84">
        <v>14220</v>
      </c>
      <c r="D50" s="84"/>
      <c r="E50" s="84"/>
    </row>
    <row r="51" spans="1:5" ht="18.75">
      <c r="A51" s="71">
        <v>3</v>
      </c>
      <c r="B51" s="12" t="s">
        <v>259</v>
      </c>
      <c r="C51" s="84">
        <v>14220</v>
      </c>
      <c r="D51" s="84"/>
      <c r="E51" s="84"/>
    </row>
    <row r="52" spans="1:5" ht="18.75">
      <c r="A52" s="71">
        <v>4</v>
      </c>
      <c r="B52" s="12" t="s">
        <v>260</v>
      </c>
      <c r="C52" s="84">
        <v>14220</v>
      </c>
      <c r="D52" s="84"/>
      <c r="E52" s="84"/>
    </row>
    <row r="53" spans="1:5" ht="18.75">
      <c r="A53" s="71">
        <v>5</v>
      </c>
      <c r="B53" s="12" t="s">
        <v>261</v>
      </c>
      <c r="C53" s="84">
        <v>14220</v>
      </c>
      <c r="D53" s="84"/>
      <c r="E53" s="84"/>
    </row>
    <row r="54" spans="1:5" ht="18.75">
      <c r="A54" s="71">
        <v>6</v>
      </c>
      <c r="B54" s="12" t="s">
        <v>262</v>
      </c>
      <c r="C54" s="84">
        <v>14220</v>
      </c>
      <c r="D54" s="84"/>
      <c r="E54" s="84"/>
    </row>
    <row r="55" spans="1:5" ht="18.75">
      <c r="A55" s="71">
        <v>7</v>
      </c>
      <c r="B55" s="12" t="s">
        <v>263</v>
      </c>
      <c r="C55" s="84">
        <v>14220</v>
      </c>
      <c r="D55" s="84"/>
      <c r="E55" s="84"/>
    </row>
    <row r="56" spans="1:5" ht="18.75">
      <c r="A56" s="71">
        <v>8</v>
      </c>
      <c r="B56" s="12" t="s">
        <v>264</v>
      </c>
      <c r="C56" s="84">
        <v>12640</v>
      </c>
      <c r="D56" s="84"/>
      <c r="E56" s="84"/>
    </row>
    <row r="57" spans="1:5" ht="18.75">
      <c r="A57" s="71">
        <v>9</v>
      </c>
      <c r="B57" s="12" t="s">
        <v>265</v>
      </c>
      <c r="C57" s="84">
        <v>12640</v>
      </c>
      <c r="D57" s="84"/>
      <c r="E57" s="84"/>
    </row>
    <row r="58" spans="1:5" ht="18.75">
      <c r="A58" s="71">
        <v>10</v>
      </c>
      <c r="B58" s="12" t="s">
        <v>266</v>
      </c>
      <c r="C58" s="84">
        <v>12640</v>
      </c>
      <c r="D58" s="84"/>
      <c r="E58" s="84"/>
    </row>
    <row r="59" spans="1:5" ht="18.75">
      <c r="A59" s="71">
        <v>11</v>
      </c>
      <c r="B59" s="12" t="s">
        <v>267</v>
      </c>
      <c r="C59" s="84">
        <v>18960</v>
      </c>
      <c r="D59" s="84"/>
      <c r="E59" s="84"/>
    </row>
    <row r="60" spans="1:5" ht="18.75">
      <c r="A60" s="71">
        <v>12</v>
      </c>
      <c r="B60" s="12" t="s">
        <v>268</v>
      </c>
      <c r="C60" s="84">
        <v>15800</v>
      </c>
      <c r="D60" s="84"/>
      <c r="E60" s="84"/>
    </row>
    <row r="61" spans="1:5" ht="18.75">
      <c r="A61" s="71">
        <v>13</v>
      </c>
      <c r="B61" s="12" t="s">
        <v>269</v>
      </c>
      <c r="C61" s="84">
        <v>15800</v>
      </c>
      <c r="D61" s="84"/>
      <c r="E61" s="84"/>
    </row>
    <row r="62" spans="1:5" ht="18.75">
      <c r="A62" s="71">
        <v>14</v>
      </c>
      <c r="B62" s="12" t="s">
        <v>270</v>
      </c>
      <c r="C62" s="84">
        <v>15800</v>
      </c>
      <c r="D62" s="84"/>
      <c r="E62" s="84"/>
    </row>
    <row r="63" spans="1:5" ht="18.75">
      <c r="A63" s="71">
        <v>15</v>
      </c>
      <c r="B63" s="12" t="s">
        <v>271</v>
      </c>
      <c r="C63" s="84">
        <v>15800</v>
      </c>
      <c r="D63" s="84"/>
      <c r="E63" s="84"/>
    </row>
    <row r="64" spans="1:5" ht="18.75">
      <c r="A64" s="71">
        <v>16</v>
      </c>
      <c r="B64" s="12" t="s">
        <v>272</v>
      </c>
      <c r="C64" s="84">
        <v>18960</v>
      </c>
      <c r="D64" s="84"/>
      <c r="E64" s="84"/>
    </row>
    <row r="65" spans="1:5" ht="18.75">
      <c r="A65" s="71">
        <v>17</v>
      </c>
      <c r="B65" s="12" t="s">
        <v>273</v>
      </c>
      <c r="C65" s="84">
        <v>15800</v>
      </c>
      <c r="D65" s="84"/>
      <c r="E65" s="84"/>
    </row>
    <row r="66" spans="1:5" ht="18.75">
      <c r="A66" s="71">
        <v>18</v>
      </c>
      <c r="B66" s="12" t="s">
        <v>274</v>
      </c>
      <c r="C66" s="84">
        <v>15800</v>
      </c>
      <c r="D66" s="84"/>
      <c r="E66" s="84"/>
    </row>
    <row r="67" spans="1:5" ht="18.75">
      <c r="A67" s="71">
        <v>19</v>
      </c>
      <c r="B67" s="12" t="s">
        <v>275</v>
      </c>
      <c r="C67" s="84">
        <v>15800</v>
      </c>
      <c r="D67" s="84"/>
      <c r="E67" s="84"/>
    </row>
    <row r="68" spans="1:5" ht="18.75">
      <c r="A68" s="71"/>
      <c r="B68" s="12"/>
      <c r="C68" s="84"/>
      <c r="D68" s="84"/>
      <c r="E68" s="84"/>
    </row>
    <row r="69" spans="1:5" ht="18.75">
      <c r="A69" s="71"/>
      <c r="B69" s="86" t="s">
        <v>280</v>
      </c>
      <c r="C69" s="84"/>
      <c r="D69" s="84"/>
      <c r="E69" s="84"/>
    </row>
    <row r="70" spans="1:5" ht="18.75">
      <c r="A70" s="71">
        <v>1</v>
      </c>
      <c r="B70" s="12" t="s">
        <v>276</v>
      </c>
      <c r="C70" s="84">
        <v>16800</v>
      </c>
      <c r="D70" s="84"/>
      <c r="E70" s="84"/>
    </row>
    <row r="71" spans="1:5" ht="18.75">
      <c r="A71" s="71">
        <v>2</v>
      </c>
      <c r="B71" s="12" t="s">
        <v>277</v>
      </c>
      <c r="C71" s="84">
        <v>10080</v>
      </c>
      <c r="D71" s="84"/>
      <c r="E71" s="84"/>
    </row>
    <row r="72" spans="1:5" ht="18.75">
      <c r="A72" s="71">
        <v>3</v>
      </c>
      <c r="B72" s="12" t="s">
        <v>278</v>
      </c>
      <c r="C72" s="84">
        <v>15120</v>
      </c>
      <c r="D72" s="84"/>
      <c r="E72" s="84"/>
    </row>
    <row r="73" spans="1:5" ht="18.75">
      <c r="A73" s="71">
        <v>4</v>
      </c>
      <c r="B73" s="12" t="s">
        <v>279</v>
      </c>
      <c r="C73" s="84">
        <v>11760</v>
      </c>
      <c r="D73" s="84"/>
      <c r="E73" s="84"/>
    </row>
    <row r="74" spans="1:5" ht="18.75">
      <c r="A74" s="71"/>
      <c r="B74" s="12"/>
      <c r="C74" s="84"/>
      <c r="D74" s="84"/>
      <c r="E74" s="84"/>
    </row>
    <row r="75" spans="1:5" ht="18.75">
      <c r="A75" s="71"/>
      <c r="B75" s="86" t="s">
        <v>314</v>
      </c>
      <c r="C75" s="84"/>
      <c r="D75" s="84"/>
      <c r="E75" s="84"/>
    </row>
    <row r="76" spans="1:5" ht="18.75">
      <c r="A76" s="71">
        <v>1</v>
      </c>
      <c r="B76" s="12" t="s">
        <v>315</v>
      </c>
      <c r="C76" s="84">
        <v>2000</v>
      </c>
      <c r="D76" s="84"/>
      <c r="E76" s="84"/>
    </row>
    <row r="77" spans="1:5" ht="18.75">
      <c r="A77" s="71">
        <v>2</v>
      </c>
      <c r="B77" s="12" t="s">
        <v>113</v>
      </c>
      <c r="C77" s="84">
        <v>2000</v>
      </c>
      <c r="D77" s="84"/>
      <c r="E77" s="84"/>
    </row>
    <row r="78" spans="1:5" ht="18.75">
      <c r="A78" s="71">
        <v>3</v>
      </c>
      <c r="B78" s="12" t="s">
        <v>316</v>
      </c>
      <c r="C78" s="84">
        <v>2000</v>
      </c>
      <c r="D78" s="84"/>
      <c r="E78" s="84"/>
    </row>
    <row r="79" spans="1:5" ht="18.75">
      <c r="A79" s="71">
        <v>4</v>
      </c>
      <c r="B79" s="12" t="s">
        <v>317</v>
      </c>
      <c r="C79" s="84">
        <v>2000</v>
      </c>
      <c r="D79" s="84"/>
      <c r="E79" s="84"/>
    </row>
    <row r="80" spans="1:5" ht="18.75">
      <c r="A80" s="71">
        <v>5</v>
      </c>
      <c r="B80" s="12" t="s">
        <v>277</v>
      </c>
      <c r="C80" s="84">
        <v>2000</v>
      </c>
      <c r="D80" s="84"/>
      <c r="E80" s="84"/>
    </row>
    <row r="81" spans="1:5" ht="18.75">
      <c r="A81" s="71">
        <v>6</v>
      </c>
      <c r="B81" s="12" t="s">
        <v>318</v>
      </c>
      <c r="C81" s="84">
        <v>2000</v>
      </c>
      <c r="D81" s="84"/>
      <c r="E81" s="84"/>
    </row>
    <row r="82" spans="1:5" ht="18.75">
      <c r="A82" s="71">
        <v>7</v>
      </c>
      <c r="B82" s="12" t="s">
        <v>319</v>
      </c>
      <c r="C82" s="84">
        <v>2000</v>
      </c>
      <c r="D82" s="84"/>
      <c r="E82" s="84"/>
    </row>
    <row r="83" spans="1:5" ht="18.75">
      <c r="A83" s="71">
        <v>8</v>
      </c>
      <c r="B83" s="12" t="s">
        <v>320</v>
      </c>
      <c r="C83" s="84">
        <v>2000</v>
      </c>
      <c r="D83" s="84"/>
      <c r="E83" s="84"/>
    </row>
    <row r="84" spans="1:5" ht="18.75">
      <c r="A84" s="71">
        <v>9</v>
      </c>
      <c r="B84" s="12" t="s">
        <v>268</v>
      </c>
      <c r="C84" s="84">
        <v>2000</v>
      </c>
      <c r="D84" s="84"/>
      <c r="E84" s="84"/>
    </row>
    <row r="85" spans="1:5" ht="18.75">
      <c r="A85" s="71">
        <v>10</v>
      </c>
      <c r="B85" s="12" t="s">
        <v>287</v>
      </c>
      <c r="C85" s="84">
        <v>2000</v>
      </c>
      <c r="D85" s="84"/>
      <c r="E85" s="84"/>
    </row>
    <row r="86" spans="1:5" ht="18.75">
      <c r="A86" s="71">
        <v>11</v>
      </c>
      <c r="B86" s="12" t="s">
        <v>321</v>
      </c>
      <c r="C86" s="84">
        <v>2000</v>
      </c>
      <c r="D86" s="84"/>
      <c r="E86" s="84"/>
    </row>
    <row r="87" spans="1:5" ht="18.75">
      <c r="A87" s="71"/>
      <c r="B87" s="12"/>
      <c r="C87" s="84"/>
      <c r="D87" s="84"/>
      <c r="E87" s="84"/>
    </row>
    <row r="88" spans="1:5" ht="18.75">
      <c r="A88" s="87"/>
      <c r="B88" s="76"/>
      <c r="C88" s="88"/>
      <c r="D88" s="88"/>
      <c r="E88" s="88"/>
    </row>
    <row r="89" spans="1:5" ht="18.75">
      <c r="A89" s="696" t="s">
        <v>232</v>
      </c>
      <c r="B89" s="696"/>
      <c r="C89" s="696"/>
      <c r="D89" s="696"/>
      <c r="E89" s="696"/>
    </row>
    <row r="90" ht="18.75">
      <c r="A90" s="1" t="s">
        <v>233</v>
      </c>
    </row>
    <row r="91" spans="1:5" ht="18.75">
      <c r="A91" s="9" t="s">
        <v>8</v>
      </c>
      <c r="B91" s="9" t="s">
        <v>4</v>
      </c>
      <c r="C91" s="81" t="s">
        <v>28</v>
      </c>
      <c r="D91" s="81"/>
      <c r="E91" s="81" t="s">
        <v>3</v>
      </c>
    </row>
    <row r="92" spans="1:5" ht="18.75">
      <c r="A92" s="71"/>
      <c r="B92" s="86" t="s">
        <v>325</v>
      </c>
      <c r="C92" s="84"/>
      <c r="D92" s="84"/>
      <c r="E92" s="84"/>
    </row>
    <row r="93" spans="1:5" ht="18.75">
      <c r="A93" s="71">
        <v>1</v>
      </c>
      <c r="B93" s="12" t="s">
        <v>286</v>
      </c>
      <c r="C93" s="84">
        <v>2400</v>
      </c>
      <c r="D93" s="84"/>
      <c r="E93" s="84"/>
    </row>
    <row r="94" spans="1:5" ht="18.75">
      <c r="A94" s="71">
        <v>2</v>
      </c>
      <c r="B94" s="12" t="s">
        <v>322</v>
      </c>
      <c r="C94" s="84">
        <v>2400</v>
      </c>
      <c r="D94" s="84"/>
      <c r="E94" s="84"/>
    </row>
    <row r="95" spans="1:5" ht="18.75">
      <c r="A95" s="71">
        <v>3</v>
      </c>
      <c r="B95" s="12" t="s">
        <v>323</v>
      </c>
      <c r="C95" s="84">
        <v>2400</v>
      </c>
      <c r="D95" s="84"/>
      <c r="E95" s="84"/>
    </row>
    <row r="96" spans="1:5" ht="18.75">
      <c r="A96" s="71">
        <v>4</v>
      </c>
      <c r="B96" s="12" t="s">
        <v>324</v>
      </c>
      <c r="C96" s="84">
        <v>2400</v>
      </c>
      <c r="D96" s="84"/>
      <c r="E96" s="84"/>
    </row>
    <row r="97" spans="1:5" ht="18.75">
      <c r="A97" s="71">
        <v>5</v>
      </c>
      <c r="B97" s="12" t="s">
        <v>288</v>
      </c>
      <c r="C97" s="84">
        <v>2400</v>
      </c>
      <c r="D97" s="84"/>
      <c r="E97" s="84"/>
    </row>
    <row r="98" spans="1:5" ht="18.75">
      <c r="A98" s="71"/>
      <c r="B98" s="12"/>
      <c r="C98" s="84"/>
      <c r="D98" s="84"/>
      <c r="E98" s="84"/>
    </row>
    <row r="99" spans="1:5" ht="18.75">
      <c r="A99" s="71"/>
      <c r="B99" s="86" t="s">
        <v>326</v>
      </c>
      <c r="C99" s="84"/>
      <c r="D99" s="84"/>
      <c r="E99" s="84"/>
    </row>
    <row r="100" spans="1:5" ht="18.75">
      <c r="A100" s="71">
        <v>1</v>
      </c>
      <c r="B100" s="12" t="s">
        <v>327</v>
      </c>
      <c r="C100" s="84">
        <v>12000</v>
      </c>
      <c r="D100" s="84"/>
      <c r="E100" s="84"/>
    </row>
    <row r="101" spans="1:5" ht="18.75">
      <c r="A101" s="71">
        <v>2</v>
      </c>
      <c r="B101" s="12" t="s">
        <v>328</v>
      </c>
      <c r="C101" s="84">
        <v>42850</v>
      </c>
      <c r="D101" s="84"/>
      <c r="E101" s="84"/>
    </row>
    <row r="102" spans="1:5" ht="18.75">
      <c r="A102" s="71"/>
      <c r="B102" s="12"/>
      <c r="C102" s="84"/>
      <c r="D102" s="84"/>
      <c r="E102" s="84"/>
    </row>
    <row r="103" spans="1:5" ht="18.75">
      <c r="A103" s="71"/>
      <c r="B103" s="86" t="s">
        <v>290</v>
      </c>
      <c r="C103" s="84"/>
      <c r="D103" s="84"/>
      <c r="E103" s="84"/>
    </row>
    <row r="104" spans="1:5" ht="18.75">
      <c r="A104" s="71">
        <v>1</v>
      </c>
      <c r="B104" s="12" t="s">
        <v>73</v>
      </c>
      <c r="C104" s="84">
        <v>19000</v>
      </c>
      <c r="D104" s="84"/>
      <c r="E104" s="84"/>
    </row>
    <row r="105" spans="1:5" ht="18.75">
      <c r="A105" s="71">
        <v>2</v>
      </c>
      <c r="B105" s="12" t="s">
        <v>291</v>
      </c>
      <c r="C105" s="84">
        <v>15000</v>
      </c>
      <c r="D105" s="84"/>
      <c r="E105" s="84"/>
    </row>
    <row r="106" spans="1:5" ht="18.75">
      <c r="A106" s="71">
        <v>3</v>
      </c>
      <c r="B106" s="12" t="s">
        <v>292</v>
      </c>
      <c r="C106" s="84">
        <v>55500</v>
      </c>
      <c r="D106" s="84"/>
      <c r="E106" s="84"/>
    </row>
    <row r="107" spans="1:5" ht="18.75">
      <c r="A107" s="71">
        <v>4</v>
      </c>
      <c r="B107" s="12" t="s">
        <v>293</v>
      </c>
      <c r="C107" s="84">
        <v>43500</v>
      </c>
      <c r="D107" s="84"/>
      <c r="E107" s="84"/>
    </row>
    <row r="108" spans="1:5" ht="18.75">
      <c r="A108" s="71">
        <v>5</v>
      </c>
      <c r="B108" s="12" t="s">
        <v>294</v>
      </c>
      <c r="C108" s="84">
        <v>69000</v>
      </c>
      <c r="D108" s="84"/>
      <c r="E108" s="84"/>
    </row>
    <row r="109" spans="1:5" ht="18.75">
      <c r="A109" s="71">
        <v>6</v>
      </c>
      <c r="B109" s="12" t="s">
        <v>287</v>
      </c>
      <c r="C109" s="84">
        <v>54000</v>
      </c>
      <c r="D109" s="84"/>
      <c r="E109" s="84"/>
    </row>
    <row r="110" spans="1:5" ht="18.75">
      <c r="A110" s="71">
        <v>7</v>
      </c>
      <c r="B110" s="12" t="s">
        <v>295</v>
      </c>
      <c r="C110" s="84">
        <v>170000</v>
      </c>
      <c r="D110" s="84"/>
      <c r="E110" s="84"/>
    </row>
    <row r="111" spans="1:5" ht="18.75">
      <c r="A111" s="71">
        <v>8</v>
      </c>
      <c r="B111" s="12" t="s">
        <v>296</v>
      </c>
      <c r="C111" s="84">
        <v>75000</v>
      </c>
      <c r="D111" s="84"/>
      <c r="E111" s="84"/>
    </row>
    <row r="112" spans="1:8" ht="18.75">
      <c r="A112" s="71">
        <v>9</v>
      </c>
      <c r="B112" s="12" t="s">
        <v>297</v>
      </c>
      <c r="C112" s="84">
        <v>16500</v>
      </c>
      <c r="D112" s="84"/>
      <c r="E112" s="84"/>
      <c r="H112" s="1">
        <v>40091.98</v>
      </c>
    </row>
    <row r="113" spans="1:8" ht="18.75">
      <c r="A113" s="71">
        <v>10</v>
      </c>
      <c r="B113" s="12" t="s">
        <v>298</v>
      </c>
      <c r="C113" s="84">
        <v>17000</v>
      </c>
      <c r="D113" s="84"/>
      <c r="E113" s="84"/>
      <c r="H113" s="1">
        <v>1206</v>
      </c>
    </row>
    <row r="114" spans="1:5" ht="18.75">
      <c r="A114" s="71">
        <v>11</v>
      </c>
      <c r="B114" s="12" t="s">
        <v>299</v>
      </c>
      <c r="C114" s="84">
        <v>45000</v>
      </c>
      <c r="D114" s="84"/>
      <c r="E114" s="84"/>
    </row>
    <row r="115" spans="1:5" ht="18.75">
      <c r="A115" s="71">
        <v>12</v>
      </c>
      <c r="B115" s="12" t="s">
        <v>300</v>
      </c>
      <c r="C115" s="84">
        <v>19500</v>
      </c>
      <c r="D115" s="84"/>
      <c r="E115" s="84"/>
    </row>
    <row r="116" spans="1:5" ht="18.75">
      <c r="A116" s="71">
        <v>13</v>
      </c>
      <c r="B116" s="12" t="s">
        <v>71</v>
      </c>
      <c r="C116" s="84">
        <v>48000</v>
      </c>
      <c r="D116" s="84"/>
      <c r="E116" s="84"/>
    </row>
    <row r="117" spans="1:5" ht="18.75">
      <c r="A117" s="71">
        <v>14</v>
      </c>
      <c r="B117" s="12" t="s">
        <v>72</v>
      </c>
      <c r="C117" s="84">
        <v>36000</v>
      </c>
      <c r="D117" s="84"/>
      <c r="E117" s="84"/>
    </row>
    <row r="118" spans="1:5" ht="18.75">
      <c r="A118" s="71">
        <v>15</v>
      </c>
      <c r="B118" s="12" t="s">
        <v>301</v>
      </c>
      <c r="C118" s="84">
        <v>15000</v>
      </c>
      <c r="D118" s="84"/>
      <c r="E118" s="84"/>
    </row>
    <row r="119" spans="1:5" ht="18.75">
      <c r="A119" s="71">
        <v>16</v>
      </c>
      <c r="B119" s="12" t="s">
        <v>302</v>
      </c>
      <c r="C119" s="84">
        <v>43500</v>
      </c>
      <c r="D119" s="84"/>
      <c r="E119" s="84"/>
    </row>
    <row r="120" spans="1:5" ht="18.75">
      <c r="A120" s="71">
        <v>17</v>
      </c>
      <c r="B120" s="12" t="s">
        <v>70</v>
      </c>
      <c r="C120" s="84">
        <v>36000</v>
      </c>
      <c r="D120" s="84"/>
      <c r="E120" s="84"/>
    </row>
    <row r="121" spans="1:5" ht="18.75">
      <c r="A121" s="71">
        <v>18</v>
      </c>
      <c r="B121" s="12" t="s">
        <v>285</v>
      </c>
      <c r="C121" s="84">
        <v>39000</v>
      </c>
      <c r="D121" s="84"/>
      <c r="E121" s="84"/>
    </row>
    <row r="122" spans="1:5" ht="18.75">
      <c r="A122" s="71">
        <v>19</v>
      </c>
      <c r="B122" s="12" t="s">
        <v>303</v>
      </c>
      <c r="C122" s="84">
        <v>52500</v>
      </c>
      <c r="D122" s="84"/>
      <c r="E122" s="84"/>
    </row>
    <row r="123" spans="1:5" ht="18.75">
      <c r="A123" s="71">
        <v>20</v>
      </c>
      <c r="B123" s="12" t="s">
        <v>304</v>
      </c>
      <c r="C123" s="84">
        <v>60000</v>
      </c>
      <c r="D123" s="84"/>
      <c r="E123" s="84"/>
    </row>
    <row r="124" spans="1:5" ht="18.75">
      <c r="A124" s="71">
        <v>21</v>
      </c>
      <c r="B124" s="12" t="s">
        <v>263</v>
      </c>
      <c r="C124" s="84">
        <v>27000</v>
      </c>
      <c r="D124" s="84"/>
      <c r="E124" s="84"/>
    </row>
    <row r="125" spans="1:5" ht="18.75">
      <c r="A125" s="71">
        <v>22</v>
      </c>
      <c r="B125" s="12" t="s">
        <v>305</v>
      </c>
      <c r="C125" s="84">
        <v>13500</v>
      </c>
      <c r="D125" s="84"/>
      <c r="E125" s="84"/>
    </row>
    <row r="126" spans="1:5" ht="18.75">
      <c r="A126" s="71">
        <v>23</v>
      </c>
      <c r="B126" s="12" t="s">
        <v>306</v>
      </c>
      <c r="C126" s="84">
        <v>33000</v>
      </c>
      <c r="D126" s="84"/>
      <c r="E126" s="84"/>
    </row>
    <row r="127" spans="1:5" ht="18.75">
      <c r="A127" s="71">
        <v>24</v>
      </c>
      <c r="B127" s="12" t="s">
        <v>307</v>
      </c>
      <c r="C127" s="84">
        <v>33000</v>
      </c>
      <c r="D127" s="84"/>
      <c r="E127" s="84"/>
    </row>
    <row r="128" spans="1:5" ht="18.75">
      <c r="A128" s="71">
        <v>25</v>
      </c>
      <c r="B128" s="12" t="s">
        <v>308</v>
      </c>
      <c r="C128" s="84">
        <v>90000</v>
      </c>
      <c r="D128" s="84"/>
      <c r="E128" s="84"/>
    </row>
    <row r="129" spans="1:5" ht="18.75">
      <c r="A129" s="71">
        <v>26</v>
      </c>
      <c r="B129" s="12" t="s">
        <v>309</v>
      </c>
      <c r="C129" s="84">
        <v>34500</v>
      </c>
      <c r="D129" s="84"/>
      <c r="E129" s="84"/>
    </row>
    <row r="130" spans="1:5" ht="18.75">
      <c r="A130" s="71">
        <v>27</v>
      </c>
      <c r="B130" s="12" t="s">
        <v>310</v>
      </c>
      <c r="C130" s="84">
        <v>48000</v>
      </c>
      <c r="D130" s="84"/>
      <c r="E130" s="84"/>
    </row>
    <row r="131" spans="1:5" ht="18.75">
      <c r="A131" s="71">
        <v>28</v>
      </c>
      <c r="B131" s="12" t="s">
        <v>311</v>
      </c>
      <c r="C131" s="84">
        <v>22500</v>
      </c>
      <c r="D131" s="84"/>
      <c r="E131" s="84"/>
    </row>
    <row r="132" spans="1:5" ht="18.75">
      <c r="A132" s="87"/>
      <c r="B132" s="76"/>
      <c r="C132" s="88"/>
      <c r="D132" s="88"/>
      <c r="E132" s="88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0" customWidth="1"/>
    <col min="4" max="4" width="17.57421875" style="80" customWidth="1"/>
    <col min="5" max="5" width="15.57421875" style="80" customWidth="1"/>
    <col min="6" max="16384" width="9.140625" style="1" customWidth="1"/>
  </cols>
  <sheetData>
    <row r="1" spans="1:5" ht="18.75">
      <c r="A1" s="119" t="s">
        <v>445</v>
      </c>
      <c r="B1" s="119"/>
      <c r="C1" s="119"/>
      <c r="D1" s="119"/>
      <c r="E1" s="119"/>
    </row>
    <row r="2" ht="18.75">
      <c r="A2" s="1" t="s">
        <v>446</v>
      </c>
    </row>
    <row r="3" spans="1:5" ht="21.75" customHeight="1">
      <c r="A3" s="9" t="s">
        <v>8</v>
      </c>
      <c r="B3" s="9" t="s">
        <v>447</v>
      </c>
      <c r="C3" s="9" t="s">
        <v>4</v>
      </c>
      <c r="D3" s="81" t="s">
        <v>9</v>
      </c>
      <c r="E3" s="81" t="s">
        <v>3</v>
      </c>
    </row>
    <row r="4" spans="1:5" ht="18.75">
      <c r="A4" s="6"/>
      <c r="B4" s="85"/>
      <c r="C4" s="82"/>
      <c r="D4" s="82"/>
      <c r="E4" s="82"/>
    </row>
    <row r="5" spans="1:5" ht="18.75">
      <c r="A5" s="71"/>
      <c r="B5" s="12"/>
      <c r="C5" s="84"/>
      <c r="D5" s="84"/>
      <c r="E5" s="84"/>
    </row>
    <row r="6" spans="1:5" ht="18.75">
      <c r="A6" s="71"/>
      <c r="B6" s="12"/>
      <c r="C6" s="84"/>
      <c r="D6" s="84"/>
      <c r="E6" s="84"/>
    </row>
    <row r="7" spans="1:5" ht="18.75">
      <c r="A7" s="71"/>
      <c r="B7" s="86"/>
      <c r="C7" s="84"/>
      <c r="D7" s="84"/>
      <c r="E7" s="84"/>
    </row>
    <row r="8" spans="1:5" ht="18.75">
      <c r="A8" s="71"/>
      <c r="B8" s="12"/>
      <c r="C8" s="84"/>
      <c r="D8" s="84"/>
      <c r="E8" s="84"/>
    </row>
    <row r="9" spans="1:5" ht="18.75">
      <c r="A9" s="71"/>
      <c r="B9" s="12"/>
      <c r="C9" s="84"/>
      <c r="D9" s="84"/>
      <c r="E9" s="84"/>
    </row>
    <row r="10" spans="1:5" ht="18.75">
      <c r="A10" s="71"/>
      <c r="B10" s="12"/>
      <c r="C10" s="84"/>
      <c r="D10" s="84"/>
      <c r="E10" s="84"/>
    </row>
    <row r="11" spans="1:5" ht="18.75">
      <c r="A11" s="71"/>
      <c r="B11" s="12"/>
      <c r="C11" s="84"/>
      <c r="D11" s="84"/>
      <c r="E11" s="84"/>
    </row>
    <row r="12" spans="1:5" ht="18.75">
      <c r="A12" s="71"/>
      <c r="B12" s="12"/>
      <c r="C12" s="84"/>
      <c r="D12" s="84"/>
      <c r="E12" s="84"/>
    </row>
    <row r="13" spans="1:5" ht="18.75">
      <c r="A13" s="71"/>
      <c r="B13" s="12"/>
      <c r="C13" s="84"/>
      <c r="D13" s="84"/>
      <c r="E13" s="84"/>
    </row>
    <row r="14" spans="1:5" ht="18.75">
      <c r="A14" s="71"/>
      <c r="B14" s="86"/>
      <c r="C14" s="84"/>
      <c r="D14" s="84"/>
      <c r="E14" s="84"/>
    </row>
    <row r="15" spans="1:5" ht="18.75">
      <c r="A15" s="71"/>
      <c r="B15" s="12"/>
      <c r="C15" s="84"/>
      <c r="D15" s="84"/>
      <c r="E15" s="84"/>
    </row>
    <row r="16" spans="1:5" ht="18.75">
      <c r="A16" s="71"/>
      <c r="B16" s="12"/>
      <c r="C16" s="84"/>
      <c r="D16" s="84"/>
      <c r="E16" s="84"/>
    </row>
    <row r="17" spans="1:5" ht="18.75">
      <c r="A17" s="71"/>
      <c r="B17" s="12"/>
      <c r="C17" s="84"/>
      <c r="D17" s="84"/>
      <c r="E17" s="84"/>
    </row>
    <row r="18" spans="1:5" ht="18.75">
      <c r="A18" s="71"/>
      <c r="B18" s="12"/>
      <c r="C18" s="84"/>
      <c r="D18" s="84"/>
      <c r="E18" s="84"/>
    </row>
    <row r="19" spans="1:5" ht="18.75">
      <c r="A19" s="71"/>
      <c r="B19" s="12"/>
      <c r="C19" s="84"/>
      <c r="D19" s="84"/>
      <c r="E19" s="84"/>
    </row>
    <row r="20" spans="1:5" ht="18.75">
      <c r="A20" s="71"/>
      <c r="B20" s="12"/>
      <c r="C20" s="84"/>
      <c r="D20" s="84"/>
      <c r="E20" s="84"/>
    </row>
    <row r="21" spans="1:5" ht="18.75">
      <c r="A21" s="71"/>
      <c r="B21" s="12"/>
      <c r="C21" s="84"/>
      <c r="D21" s="84"/>
      <c r="E21" s="84"/>
    </row>
    <row r="22" spans="1:5" ht="18.75">
      <c r="A22" s="71"/>
      <c r="B22" s="12"/>
      <c r="C22" s="84"/>
      <c r="D22" s="84"/>
      <c r="E22" s="84"/>
    </row>
    <row r="23" spans="1:5" ht="18.75">
      <c r="A23" s="71"/>
      <c r="B23" s="12"/>
      <c r="C23" s="84"/>
      <c r="D23" s="84"/>
      <c r="E23" s="84"/>
    </row>
    <row r="24" spans="1:5" ht="18.75">
      <c r="A24" s="71"/>
      <c r="B24" s="12"/>
      <c r="C24" s="84"/>
      <c r="D24" s="84"/>
      <c r="E24" s="84"/>
    </row>
    <row r="25" spans="1:5" ht="18.75">
      <c r="A25" s="71"/>
      <c r="B25" s="12"/>
      <c r="C25" s="84"/>
      <c r="D25" s="84"/>
      <c r="E25" s="84"/>
    </row>
    <row r="26" spans="1:5" ht="18.75">
      <c r="A26" s="71"/>
      <c r="B26" s="12"/>
      <c r="C26" s="84"/>
      <c r="D26" s="84"/>
      <c r="E26" s="84"/>
    </row>
    <row r="27" spans="1:5" ht="18.75">
      <c r="A27" s="71"/>
      <c r="B27" s="86"/>
      <c r="C27" s="84"/>
      <c r="D27" s="84"/>
      <c r="E27" s="84"/>
    </row>
    <row r="28" spans="1:5" ht="18.75">
      <c r="A28" s="71"/>
      <c r="B28" s="12"/>
      <c r="C28" s="84"/>
      <c r="D28" s="84"/>
      <c r="E28" s="84"/>
    </row>
    <row r="29" spans="1:5" ht="18.75">
      <c r="A29" s="71"/>
      <c r="B29" s="12"/>
      <c r="C29" s="84"/>
      <c r="D29" s="84"/>
      <c r="E29" s="84"/>
    </row>
    <row r="30" spans="1:5" ht="18.75">
      <c r="A30" s="71"/>
      <c r="B30" s="12"/>
      <c r="C30" s="84"/>
      <c r="D30" s="84"/>
      <c r="E30" s="84"/>
    </row>
    <row r="31" spans="1:5" ht="18.75">
      <c r="A31" s="71"/>
      <c r="B31" s="12"/>
      <c r="C31" s="84"/>
      <c r="D31" s="84"/>
      <c r="E31" s="84"/>
    </row>
    <row r="32" spans="1:5" ht="18.75">
      <c r="A32" s="71"/>
      <c r="B32" s="12"/>
      <c r="C32" s="84"/>
      <c r="D32" s="84"/>
      <c r="E32" s="84"/>
    </row>
    <row r="33" spans="1:5" ht="18.75">
      <c r="A33" s="71"/>
      <c r="B33" s="86"/>
      <c r="C33" s="84"/>
      <c r="D33" s="84"/>
      <c r="E33" s="84"/>
    </row>
    <row r="34" spans="1:5" ht="18.75">
      <c r="A34" s="71"/>
      <c r="B34" s="12"/>
      <c r="C34" s="84"/>
      <c r="D34" s="84"/>
      <c r="E34" s="84"/>
    </row>
    <row r="35" spans="1:5" ht="18.75">
      <c r="A35" s="71"/>
      <c r="B35" s="12"/>
      <c r="C35" s="84"/>
      <c r="D35" s="84"/>
      <c r="E35" s="84"/>
    </row>
    <row r="36" spans="1:5" ht="18.75">
      <c r="A36" s="71"/>
      <c r="B36" s="12"/>
      <c r="C36" s="84"/>
      <c r="D36" s="84"/>
      <c r="E36" s="84"/>
    </row>
    <row r="37" spans="1:5" ht="18.75">
      <c r="A37" s="71"/>
      <c r="B37" s="12"/>
      <c r="C37" s="84"/>
      <c r="D37" s="84"/>
      <c r="E37" s="84"/>
    </row>
    <row r="38" spans="1:5" ht="18.75">
      <c r="A38" s="71"/>
      <c r="B38" s="12"/>
      <c r="C38" s="84"/>
      <c r="D38" s="84"/>
      <c r="E38" s="84"/>
    </row>
    <row r="39" spans="1:5" ht="18.75">
      <c r="A39" s="71"/>
      <c r="B39" s="12"/>
      <c r="C39" s="84"/>
      <c r="D39" s="84"/>
      <c r="E39" s="84"/>
    </row>
    <row r="40" spans="1:5" ht="18.75">
      <c r="A40" s="71"/>
      <c r="B40" s="12"/>
      <c r="C40" s="84"/>
      <c r="D40" s="84"/>
      <c r="E40" s="84"/>
    </row>
    <row r="41" spans="1:5" ht="18.75">
      <c r="A41" s="71"/>
      <c r="B41" s="86"/>
      <c r="C41" s="84"/>
      <c r="D41" s="84"/>
      <c r="E41" s="84"/>
    </row>
    <row r="42" spans="1:5" ht="18.75">
      <c r="A42" s="71"/>
      <c r="B42" s="12"/>
      <c r="C42" s="84"/>
      <c r="D42" s="84"/>
      <c r="E42" s="84"/>
    </row>
    <row r="43" spans="1:5" ht="18.75">
      <c r="A43" s="71"/>
      <c r="B43" s="12"/>
      <c r="C43" s="84"/>
      <c r="D43" s="84"/>
      <c r="E43" s="84"/>
    </row>
    <row r="44" spans="1:5" ht="18.75">
      <c r="A44" s="62"/>
      <c r="B44" s="62"/>
      <c r="C44" s="83"/>
      <c r="D44" s="83"/>
      <c r="E44" s="83"/>
    </row>
    <row r="45" spans="1:5" ht="18.75">
      <c r="A45" s="699"/>
      <c r="B45" s="699"/>
      <c r="C45" s="699"/>
      <c r="D45" s="699"/>
      <c r="E45" s="699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0" customWidth="1"/>
    <col min="4" max="4" width="19.421875" style="80" customWidth="1"/>
    <col min="5" max="5" width="33.57421875" style="80" customWidth="1"/>
    <col min="6" max="6" width="35.00390625" style="80" customWidth="1"/>
    <col min="7" max="16384" width="9.140625" style="1" customWidth="1"/>
  </cols>
  <sheetData>
    <row r="1" spans="1:6" ht="18.75">
      <c r="A1" s="119"/>
      <c r="B1" s="119"/>
      <c r="C1" s="119"/>
      <c r="D1" s="119"/>
      <c r="E1" s="119"/>
      <c r="F1" s="119" t="s">
        <v>452</v>
      </c>
    </row>
    <row r="2" ht="18.75">
      <c r="B2" s="1" t="s">
        <v>453</v>
      </c>
    </row>
    <row r="3" spans="1:6" ht="21.75" customHeight="1">
      <c r="A3" s="6" t="s">
        <v>8</v>
      </c>
      <c r="B3" s="123" t="s">
        <v>447</v>
      </c>
      <c r="C3" s="125" t="s">
        <v>4</v>
      </c>
      <c r="D3" s="127" t="s">
        <v>448</v>
      </c>
      <c r="E3" s="127" t="s">
        <v>450</v>
      </c>
      <c r="F3" s="115" t="s">
        <v>451</v>
      </c>
    </row>
    <row r="4" spans="1:6" ht="18.75">
      <c r="A4" s="7"/>
      <c r="B4" s="129"/>
      <c r="C4" s="126"/>
      <c r="D4" s="128" t="s">
        <v>449</v>
      </c>
      <c r="E4" s="126"/>
      <c r="F4" s="83"/>
    </row>
    <row r="5" spans="1:6" ht="18.75">
      <c r="A5" s="124"/>
      <c r="B5" s="49"/>
      <c r="C5" s="104"/>
      <c r="D5" s="104"/>
      <c r="E5" s="104"/>
      <c r="F5" s="104"/>
    </row>
    <row r="6" spans="1:6" ht="18.75">
      <c r="A6" s="71"/>
      <c r="B6" s="12"/>
      <c r="C6" s="84"/>
      <c r="D6" s="84"/>
      <c r="E6" s="84"/>
      <c r="F6" s="84"/>
    </row>
    <row r="7" spans="1:6" ht="18.75">
      <c r="A7" s="71"/>
      <c r="B7" s="86"/>
      <c r="C7" s="84"/>
      <c r="D7" s="84"/>
      <c r="E7" s="84"/>
      <c r="F7" s="84"/>
    </row>
    <row r="8" spans="1:6" ht="18.75">
      <c r="A8" s="71"/>
      <c r="B8" s="12"/>
      <c r="C8" s="84"/>
      <c r="D8" s="84"/>
      <c r="E8" s="84"/>
      <c r="F8" s="84"/>
    </row>
    <row r="9" spans="1:6" ht="18.75">
      <c r="A9" s="71"/>
      <c r="B9" s="12"/>
      <c r="C9" s="84"/>
      <c r="D9" s="84"/>
      <c r="E9" s="84"/>
      <c r="F9" s="84"/>
    </row>
    <row r="10" spans="1:6" ht="18.75">
      <c r="A10" s="71"/>
      <c r="B10" s="12"/>
      <c r="C10" s="84"/>
      <c r="D10" s="84"/>
      <c r="E10" s="84"/>
      <c r="F10" s="84"/>
    </row>
    <row r="11" spans="1:6" ht="18.75">
      <c r="A11" s="71"/>
      <c r="B11" s="12"/>
      <c r="C11" s="84"/>
      <c r="D11" s="84"/>
      <c r="E11" s="84"/>
      <c r="F11" s="84"/>
    </row>
    <row r="12" spans="1:6" ht="18.75">
      <c r="A12" s="71"/>
      <c r="B12" s="12"/>
      <c r="C12" s="84"/>
      <c r="D12" s="84"/>
      <c r="E12" s="84"/>
      <c r="F12" s="84"/>
    </row>
    <row r="13" spans="1:6" ht="18.75">
      <c r="A13" s="71"/>
      <c r="B13" s="12"/>
      <c r="C13" s="84"/>
      <c r="D13" s="84"/>
      <c r="E13" s="84"/>
      <c r="F13" s="84"/>
    </row>
    <row r="14" spans="1:6" ht="18.75">
      <c r="A14" s="71"/>
      <c r="B14" s="86"/>
      <c r="C14" s="84"/>
      <c r="D14" s="84"/>
      <c r="E14" s="84"/>
      <c r="F14" s="84"/>
    </row>
    <row r="15" spans="1:6" ht="18.75">
      <c r="A15" s="71"/>
      <c r="B15" s="12"/>
      <c r="C15" s="84"/>
      <c r="D15" s="84"/>
      <c r="E15" s="84"/>
      <c r="F15" s="84"/>
    </row>
    <row r="16" spans="1:6" ht="18.75">
      <c r="A16" s="71"/>
      <c r="B16" s="12"/>
      <c r="C16" s="84"/>
      <c r="D16" s="84"/>
      <c r="E16" s="84"/>
      <c r="F16" s="84"/>
    </row>
    <row r="17" spans="1:6" ht="18.75">
      <c r="A17" s="71"/>
      <c r="B17" s="12"/>
      <c r="C17" s="84"/>
      <c r="D17" s="84"/>
      <c r="E17" s="84"/>
      <c r="F17" s="84"/>
    </row>
    <row r="18" spans="1:6" ht="18.75">
      <c r="A18" s="71"/>
      <c r="B18" s="12"/>
      <c r="C18" s="84"/>
      <c r="D18" s="84"/>
      <c r="E18" s="84"/>
      <c r="F18" s="84"/>
    </row>
    <row r="19" spans="1:6" ht="18.75">
      <c r="A19" s="71"/>
      <c r="B19" s="12"/>
      <c r="C19" s="84"/>
      <c r="D19" s="84"/>
      <c r="E19" s="84"/>
      <c r="F19" s="84"/>
    </row>
    <row r="20" spans="1:6" ht="18.75">
      <c r="A20" s="71"/>
      <c r="B20" s="12"/>
      <c r="C20" s="84"/>
      <c r="D20" s="84"/>
      <c r="E20" s="84"/>
      <c r="F20" s="84"/>
    </row>
    <row r="21" spans="1:6" ht="18.75">
      <c r="A21" s="71"/>
      <c r="B21" s="12"/>
      <c r="C21" s="84"/>
      <c r="D21" s="84"/>
      <c r="E21" s="84"/>
      <c r="F21" s="84"/>
    </row>
    <row r="22" spans="1:6" ht="18.75">
      <c r="A22" s="71"/>
      <c r="B22" s="12"/>
      <c r="C22" s="84"/>
      <c r="D22" s="84"/>
      <c r="E22" s="84"/>
      <c r="F22" s="84"/>
    </row>
    <row r="23" spans="1:6" ht="18.75">
      <c r="A23" s="71"/>
      <c r="B23" s="12"/>
      <c r="C23" s="84"/>
      <c r="D23" s="84"/>
      <c r="E23" s="84"/>
      <c r="F23" s="84"/>
    </row>
    <row r="24" spans="1:6" ht="18.75">
      <c r="A24" s="71"/>
      <c r="B24" s="12"/>
      <c r="C24" s="84"/>
      <c r="D24" s="84"/>
      <c r="E24" s="84"/>
      <c r="F24" s="84"/>
    </row>
    <row r="25" spans="1:6" ht="18.75">
      <c r="A25" s="71"/>
      <c r="B25" s="12"/>
      <c r="C25" s="84"/>
      <c r="D25" s="84"/>
      <c r="E25" s="84"/>
      <c r="F25" s="84"/>
    </row>
    <row r="26" spans="1:6" ht="18.75">
      <c r="A26" s="71"/>
      <c r="B26" s="12"/>
      <c r="C26" s="84"/>
      <c r="D26" s="84"/>
      <c r="E26" s="84"/>
      <c r="F26" s="84"/>
    </row>
    <row r="27" spans="1:6" ht="18.75">
      <c r="A27" s="71"/>
      <c r="B27" s="12"/>
      <c r="C27" s="84"/>
      <c r="D27" s="84"/>
      <c r="E27" s="84"/>
      <c r="F27" s="84"/>
    </row>
    <row r="28" spans="1:6" ht="18.75">
      <c r="A28" s="71"/>
      <c r="B28" s="12"/>
      <c r="C28" s="84"/>
      <c r="D28" s="84"/>
      <c r="E28" s="84"/>
      <c r="F28" s="84"/>
    </row>
    <row r="29" spans="1:6" ht="18.75">
      <c r="A29" s="71"/>
      <c r="B29" s="12"/>
      <c r="C29" s="84"/>
      <c r="D29" s="84"/>
      <c r="E29" s="84"/>
      <c r="F29" s="84"/>
    </row>
    <row r="30" spans="1:6" ht="18.75">
      <c r="A30" s="71"/>
      <c r="B30" s="12"/>
      <c r="C30" s="84"/>
      <c r="D30" s="84"/>
      <c r="E30" s="84"/>
      <c r="F30" s="84"/>
    </row>
    <row r="31" spans="1:6" ht="18.75">
      <c r="A31" s="71"/>
      <c r="B31" s="86"/>
      <c r="C31" s="84"/>
      <c r="D31" s="84"/>
      <c r="E31" s="84"/>
      <c r="F31" s="84"/>
    </row>
    <row r="32" spans="1:6" ht="18.75">
      <c r="A32" s="71"/>
      <c r="B32" s="12"/>
      <c r="C32" s="84"/>
      <c r="D32" s="84"/>
      <c r="E32" s="84"/>
      <c r="F32" s="84"/>
    </row>
    <row r="33" spans="1:6" ht="18.75">
      <c r="A33" s="71"/>
      <c r="B33" s="12"/>
      <c r="C33" s="84"/>
      <c r="D33" s="84"/>
      <c r="E33" s="84"/>
      <c r="F33" s="84"/>
    </row>
    <row r="34" spans="1:6" ht="18.75">
      <c r="A34" s="62"/>
      <c r="B34" s="62"/>
      <c r="C34" s="83"/>
      <c r="D34" s="83"/>
      <c r="E34" s="83"/>
      <c r="F34" s="83"/>
    </row>
    <row r="35" spans="1:6" ht="18.75">
      <c r="A35" s="699"/>
      <c r="B35" s="699"/>
      <c r="C35" s="699"/>
      <c r="D35" s="699"/>
      <c r="E35" s="699"/>
      <c r="F35" s="699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88">
      <selection activeCell="C107" sqref="C107"/>
    </sheetView>
  </sheetViews>
  <sheetFormatPr defaultColWidth="9.140625" defaultRowHeight="12.75"/>
  <cols>
    <col min="1" max="1" width="8.28125" style="238" customWidth="1"/>
    <col min="2" max="2" width="8.8515625" style="238" customWidth="1"/>
    <col min="3" max="3" width="30.8515625" style="238" customWidth="1"/>
    <col min="4" max="4" width="12.421875" style="238" bestFit="1" customWidth="1"/>
    <col min="5" max="5" width="10.421875" style="238" customWidth="1"/>
    <col min="6" max="6" width="10.28125" style="238" customWidth="1"/>
    <col min="7" max="7" width="11.28125" style="238" customWidth="1"/>
    <col min="8" max="9" width="9.140625" style="238" customWidth="1"/>
    <col min="10" max="10" width="12.140625" style="1" customWidth="1"/>
    <col min="11" max="11" width="11.421875" style="238" customWidth="1"/>
    <col min="12" max="16384" width="9.140625" style="238" customWidth="1"/>
  </cols>
  <sheetData>
    <row r="1" spans="1:8" ht="18.75">
      <c r="A1" s="236"/>
      <c r="B1" s="236"/>
      <c r="C1" s="236"/>
      <c r="D1" s="236"/>
      <c r="E1" s="236"/>
      <c r="F1" s="445"/>
      <c r="G1" s="236"/>
      <c r="H1" s="236"/>
    </row>
    <row r="2" spans="1:8" ht="18.75">
      <c r="A2" s="236" t="s">
        <v>3640</v>
      </c>
      <c r="B2" s="236"/>
      <c r="C2" s="236"/>
      <c r="D2" s="236"/>
      <c r="E2" s="236"/>
      <c r="F2" s="236"/>
      <c r="G2" s="236"/>
      <c r="H2" s="239" t="s">
        <v>790</v>
      </c>
    </row>
    <row r="3" spans="1:8" ht="18.75">
      <c r="A3" s="236" t="s">
        <v>32</v>
      </c>
      <c r="B3" s="236"/>
      <c r="C3" s="236"/>
      <c r="D3" s="236"/>
      <c r="E3" s="236"/>
      <c r="F3" s="236"/>
      <c r="G3" s="236"/>
      <c r="H3" s="236" t="s">
        <v>1255</v>
      </c>
    </row>
    <row r="4" spans="1:8" ht="18.7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41" t="s">
        <v>3</v>
      </c>
    </row>
    <row r="5" spans="1:8" ht="18.75">
      <c r="A5" s="244"/>
      <c r="B5" s="244"/>
      <c r="C5" s="245"/>
      <c r="D5" s="246" t="s">
        <v>0</v>
      </c>
      <c r="E5" s="246"/>
      <c r="F5" s="246" t="s">
        <v>100</v>
      </c>
      <c r="G5" s="247"/>
      <c r="H5" s="248" t="s">
        <v>37</v>
      </c>
    </row>
    <row r="6" spans="1:8" ht="18.75">
      <c r="A6" s="249" t="s">
        <v>1216</v>
      </c>
      <c r="B6" s="250">
        <v>309123</v>
      </c>
      <c r="C6" s="230" t="s">
        <v>951</v>
      </c>
      <c r="D6" s="253">
        <v>1300000</v>
      </c>
      <c r="E6" s="251"/>
      <c r="F6" s="251"/>
      <c r="G6" s="252">
        <f>D6</f>
        <v>1300000</v>
      </c>
      <c r="H6" s="429"/>
    </row>
    <row r="7" spans="1:8" ht="18.75">
      <c r="A7" s="255" t="s">
        <v>1436</v>
      </c>
      <c r="B7" s="257"/>
      <c r="C7" s="275" t="s">
        <v>1435</v>
      </c>
      <c r="D7" s="473">
        <v>-500000</v>
      </c>
      <c r="E7" s="253"/>
      <c r="F7" s="253"/>
      <c r="G7" s="258"/>
      <c r="H7" s="471"/>
    </row>
    <row r="8" spans="1:8" ht="19.5" thickBot="1">
      <c r="A8" s="304"/>
      <c r="B8" s="321"/>
      <c r="C8" s="467"/>
      <c r="D8" s="472">
        <f>SUM(D6:D7)</f>
        <v>800000</v>
      </c>
      <c r="E8" s="461"/>
      <c r="F8" s="461"/>
      <c r="G8" s="462"/>
      <c r="H8" s="324"/>
    </row>
    <row r="9" spans="1:8" ht="19.5" thickTop="1">
      <c r="A9" s="255"/>
      <c r="B9" s="257"/>
      <c r="C9" s="484"/>
      <c r="D9" s="302"/>
      <c r="E9" s="253"/>
      <c r="F9" s="253"/>
      <c r="G9" s="258"/>
      <c r="H9" s="256"/>
    </row>
    <row r="10" spans="1:8" ht="18.75">
      <c r="A10" s="249" t="s">
        <v>1898</v>
      </c>
      <c r="B10" s="257" t="s">
        <v>1902</v>
      </c>
      <c r="C10" s="112" t="s">
        <v>1903</v>
      </c>
      <c r="D10" s="253">
        <v>700000</v>
      </c>
      <c r="E10" s="253"/>
      <c r="F10" s="253"/>
      <c r="G10" s="258"/>
      <c r="H10" s="256"/>
    </row>
    <row r="11" spans="1:8" ht="18.75">
      <c r="A11" s="249" t="s">
        <v>1942</v>
      </c>
      <c r="B11" s="257"/>
      <c r="C11" s="490" t="s">
        <v>1962</v>
      </c>
      <c r="D11" s="461">
        <v>-500000</v>
      </c>
      <c r="E11" s="253"/>
      <c r="F11" s="253"/>
      <c r="G11" s="258"/>
      <c r="H11" s="256"/>
    </row>
    <row r="12" spans="1:8" ht="18.75">
      <c r="A12" s="304"/>
      <c r="B12" s="321"/>
      <c r="C12" s="496"/>
      <c r="D12" s="497">
        <v>200000</v>
      </c>
      <c r="E12" s="461"/>
      <c r="F12" s="461"/>
      <c r="G12" s="462"/>
      <c r="H12" s="324"/>
    </row>
    <row r="13" spans="1:8" ht="18.75">
      <c r="A13" s="440"/>
      <c r="B13" s="469"/>
      <c r="C13" s="490"/>
      <c r="D13" s="302"/>
      <c r="E13" s="302"/>
      <c r="F13" s="302"/>
      <c r="G13" s="303"/>
      <c r="H13" s="487"/>
    </row>
    <row r="14" spans="1:8" ht="18.75">
      <c r="A14" s="268"/>
      <c r="B14" s="250">
        <v>1</v>
      </c>
      <c r="C14" s="112" t="s">
        <v>941</v>
      </c>
      <c r="D14" s="269">
        <v>31960</v>
      </c>
      <c r="E14" s="270"/>
      <c r="F14" s="270"/>
      <c r="G14" s="270">
        <v>31960</v>
      </c>
      <c r="H14" s="234" t="s">
        <v>720</v>
      </c>
    </row>
    <row r="15" spans="1:8" ht="18.75">
      <c r="A15" s="268"/>
      <c r="B15" s="250"/>
      <c r="C15" s="112" t="s">
        <v>942</v>
      </c>
      <c r="D15" s="269"/>
      <c r="E15" s="270"/>
      <c r="F15" s="270"/>
      <c r="G15" s="270"/>
      <c r="H15" s="234"/>
    </row>
    <row r="16" spans="1:10" ht="18.75">
      <c r="A16" s="268" t="s">
        <v>952</v>
      </c>
      <c r="B16" s="250" t="s">
        <v>961</v>
      </c>
      <c r="C16" s="112" t="s">
        <v>962</v>
      </c>
      <c r="D16" s="269"/>
      <c r="E16" s="270">
        <v>16598</v>
      </c>
      <c r="F16" s="270"/>
      <c r="G16" s="270">
        <f>G14-E16</f>
        <v>15362</v>
      </c>
      <c r="H16" s="234"/>
      <c r="J16" s="15">
        <v>47640</v>
      </c>
    </row>
    <row r="17" spans="1:10" ht="18.75">
      <c r="A17" s="268" t="s">
        <v>1127</v>
      </c>
      <c r="B17" s="250" t="s">
        <v>1144</v>
      </c>
      <c r="C17" s="112" t="s">
        <v>714</v>
      </c>
      <c r="D17" s="269"/>
      <c r="E17" s="270">
        <v>13700</v>
      </c>
      <c r="F17" s="270"/>
      <c r="G17" s="270">
        <f>G16-E17</f>
        <v>1662</v>
      </c>
      <c r="H17" s="234"/>
      <c r="J17" s="15">
        <v>31960</v>
      </c>
    </row>
    <row r="18" spans="1:10" ht="18.75">
      <c r="A18" s="268" t="s">
        <v>1195</v>
      </c>
      <c r="B18" s="250" t="s">
        <v>1197</v>
      </c>
      <c r="C18" s="112" t="s">
        <v>739</v>
      </c>
      <c r="D18" s="269"/>
      <c r="E18" s="270">
        <v>568</v>
      </c>
      <c r="F18" s="270"/>
      <c r="G18" s="270">
        <f>G17-E18</f>
        <v>1094</v>
      </c>
      <c r="H18" s="234"/>
      <c r="J18" s="15">
        <f>J16-J17</f>
        <v>15680</v>
      </c>
    </row>
    <row r="19" spans="1:11" ht="18.75">
      <c r="A19" s="470" t="s">
        <v>1865</v>
      </c>
      <c r="B19" s="469"/>
      <c r="C19" s="483" t="s">
        <v>1864</v>
      </c>
      <c r="D19" s="475"/>
      <c r="E19" s="460">
        <v>-76</v>
      </c>
      <c r="F19" s="460"/>
      <c r="G19" s="270">
        <f>G18-E19</f>
        <v>1170</v>
      </c>
      <c r="H19" s="276"/>
      <c r="K19" s="238">
        <f>47640-170</f>
        <v>47470</v>
      </c>
    </row>
    <row r="20" spans="1:8" ht="18.75">
      <c r="A20" s="470"/>
      <c r="B20" s="469"/>
      <c r="C20" s="483"/>
      <c r="D20" s="475">
        <v>-1170</v>
      </c>
      <c r="E20" s="460"/>
      <c r="F20" s="460"/>
      <c r="G20" s="476">
        <f>G19+D20</f>
        <v>0</v>
      </c>
      <c r="H20" s="276"/>
    </row>
    <row r="21" spans="1:8" ht="18.75">
      <c r="A21" s="470"/>
      <c r="B21" s="249"/>
      <c r="C21" s="112"/>
      <c r="D21" s="269"/>
      <c r="E21" s="270"/>
      <c r="F21" s="270"/>
      <c r="G21" s="270"/>
      <c r="H21" s="234"/>
    </row>
    <row r="22" spans="1:10" ht="18.75">
      <c r="A22" s="440"/>
      <c r="B22" s="477">
        <v>2</v>
      </c>
      <c r="C22" s="365" t="s">
        <v>941</v>
      </c>
      <c r="D22" s="269">
        <v>254700</v>
      </c>
      <c r="E22" s="270"/>
      <c r="F22" s="270"/>
      <c r="G22" s="270">
        <v>254700</v>
      </c>
      <c r="H22" s="234" t="s">
        <v>720</v>
      </c>
      <c r="J22" s="1">
        <f>208740-78630</f>
        <v>130110</v>
      </c>
    </row>
    <row r="23" spans="1:8" ht="18.75">
      <c r="A23" s="470" t="s">
        <v>1429</v>
      </c>
      <c r="B23" s="469" t="s">
        <v>1430</v>
      </c>
      <c r="C23" s="275" t="s">
        <v>2280</v>
      </c>
      <c r="D23" s="475"/>
      <c r="E23" s="460">
        <v>1940</v>
      </c>
      <c r="F23" s="270"/>
      <c r="G23" s="270">
        <f aca="true" t="shared" si="0" ref="G23:G29">G22-E23</f>
        <v>252760</v>
      </c>
      <c r="H23" s="234"/>
    </row>
    <row r="24" spans="1:8" ht="18.75">
      <c r="A24" s="249" t="s">
        <v>1470</v>
      </c>
      <c r="B24" s="477" t="s">
        <v>1471</v>
      </c>
      <c r="C24" s="112" t="s">
        <v>3528</v>
      </c>
      <c r="D24" s="232"/>
      <c r="E24" s="270">
        <v>90662</v>
      </c>
      <c r="F24" s="232"/>
      <c r="G24" s="270">
        <f t="shared" si="0"/>
        <v>162098</v>
      </c>
      <c r="H24" s="234"/>
    </row>
    <row r="25" spans="1:8" ht="18.75">
      <c r="A25" s="249" t="s">
        <v>1463</v>
      </c>
      <c r="B25" s="477" t="s">
        <v>1464</v>
      </c>
      <c r="C25" s="112" t="s">
        <v>1371</v>
      </c>
      <c r="D25" s="232"/>
      <c r="E25" s="270">
        <v>45000</v>
      </c>
      <c r="F25" s="232"/>
      <c r="G25" s="270">
        <f t="shared" si="0"/>
        <v>117098</v>
      </c>
      <c r="H25" s="234"/>
    </row>
    <row r="26" spans="1:10" ht="18.75">
      <c r="A26" s="249" t="s">
        <v>1444</v>
      </c>
      <c r="B26" s="477" t="s">
        <v>1484</v>
      </c>
      <c r="C26" s="112" t="s">
        <v>1485</v>
      </c>
      <c r="D26" s="232"/>
      <c r="E26" s="232">
        <v>517</v>
      </c>
      <c r="F26" s="232"/>
      <c r="G26" s="270">
        <f t="shared" si="0"/>
        <v>116581</v>
      </c>
      <c r="H26" s="234"/>
      <c r="I26" s="238" t="s">
        <v>1801</v>
      </c>
      <c r="J26" s="15"/>
    </row>
    <row r="27" spans="1:10" ht="18.75">
      <c r="A27" s="249" t="s">
        <v>1497</v>
      </c>
      <c r="B27" s="477" t="s">
        <v>1511</v>
      </c>
      <c r="C27" s="112" t="s">
        <v>713</v>
      </c>
      <c r="D27" s="232"/>
      <c r="E27" s="232">
        <v>16340</v>
      </c>
      <c r="F27" s="232"/>
      <c r="G27" s="270">
        <f t="shared" si="0"/>
        <v>100241</v>
      </c>
      <c r="H27" s="234"/>
      <c r="J27" s="15">
        <v>1300000</v>
      </c>
    </row>
    <row r="28" spans="1:10" ht="18.75">
      <c r="A28" s="249"/>
      <c r="B28" s="477"/>
      <c r="C28" s="112" t="s">
        <v>3527</v>
      </c>
      <c r="D28" s="232"/>
      <c r="E28" s="232">
        <v>-4956</v>
      </c>
      <c r="F28" s="232"/>
      <c r="G28" s="270">
        <f t="shared" si="0"/>
        <v>105197</v>
      </c>
      <c r="H28" s="234"/>
      <c r="J28" s="15"/>
    </row>
    <row r="29" spans="1:10" ht="18.75">
      <c r="A29" s="249"/>
      <c r="B29" s="477"/>
      <c r="C29" s="112" t="s">
        <v>3529</v>
      </c>
      <c r="D29" s="232"/>
      <c r="E29" s="232">
        <v>-28424</v>
      </c>
      <c r="F29" s="232"/>
      <c r="G29" s="270">
        <f t="shared" si="0"/>
        <v>133621</v>
      </c>
      <c r="H29" s="234"/>
      <c r="J29" s="15"/>
    </row>
    <row r="30" spans="1:12" ht="18.75">
      <c r="A30" s="249" t="s">
        <v>3592</v>
      </c>
      <c r="B30" s="477" t="s">
        <v>3600</v>
      </c>
      <c r="C30" s="112" t="s">
        <v>3495</v>
      </c>
      <c r="D30" s="232"/>
      <c r="E30" s="232">
        <v>99390</v>
      </c>
      <c r="F30" s="232"/>
      <c r="G30" s="270">
        <f>G29-E30-F30</f>
        <v>34231</v>
      </c>
      <c r="H30" s="234"/>
      <c r="J30" s="1">
        <v>511080</v>
      </c>
      <c r="L30" s="238">
        <f>800000-796360</f>
        <v>3640</v>
      </c>
    </row>
    <row r="31" spans="1:8" ht="18.75">
      <c r="A31" s="249"/>
      <c r="B31" s="477"/>
      <c r="C31" s="112"/>
      <c r="D31" s="232">
        <v>26680</v>
      </c>
      <c r="E31" s="232"/>
      <c r="F31" s="232"/>
      <c r="G31" s="270">
        <f>G30+D31</f>
        <v>60911</v>
      </c>
      <c r="H31" s="234"/>
    </row>
    <row r="32" spans="1:8" ht="18.75">
      <c r="A32" s="249"/>
      <c r="B32" s="477" t="s">
        <v>3574</v>
      </c>
      <c r="C32" s="112" t="s">
        <v>3575</v>
      </c>
      <c r="D32" s="232"/>
      <c r="E32" s="232">
        <v>56806</v>
      </c>
      <c r="F32" s="232"/>
      <c r="G32" s="270">
        <f>G31-E32-F32</f>
        <v>4105</v>
      </c>
      <c r="H32" s="234"/>
    </row>
    <row r="33" spans="1:8" ht="18.75">
      <c r="A33" s="249" t="s">
        <v>3764</v>
      </c>
      <c r="B33" s="477" t="s">
        <v>3843</v>
      </c>
      <c r="C33" s="112" t="s">
        <v>3573</v>
      </c>
      <c r="D33" s="232"/>
      <c r="E33" s="232">
        <v>800</v>
      </c>
      <c r="F33" s="232"/>
      <c r="G33" s="270">
        <f>G32-E33-F33</f>
        <v>3305</v>
      </c>
      <c r="H33" s="234"/>
    </row>
    <row r="34" spans="1:8" ht="18.75">
      <c r="A34" s="249" t="s">
        <v>3764</v>
      </c>
      <c r="B34" s="477" t="s">
        <v>3844</v>
      </c>
      <c r="C34" s="112" t="s">
        <v>1485</v>
      </c>
      <c r="D34" s="232"/>
      <c r="E34" s="232">
        <v>3305</v>
      </c>
      <c r="F34" s="232"/>
      <c r="G34" s="270">
        <f>G33-E34-F34</f>
        <v>0</v>
      </c>
      <c r="H34" s="613">
        <v>56806</v>
      </c>
    </row>
    <row r="35" spans="1:10" ht="18.75">
      <c r="A35" s="249"/>
      <c r="B35" s="249"/>
      <c r="C35" s="112"/>
      <c r="D35" s="252"/>
      <c r="E35" s="252"/>
      <c r="F35" s="251"/>
      <c r="G35" s="252"/>
      <c r="H35" s="254"/>
      <c r="J35" s="114">
        <v>500000</v>
      </c>
    </row>
    <row r="36" spans="1:8" ht="18.75">
      <c r="A36" s="268"/>
      <c r="B36" s="229">
        <v>3</v>
      </c>
      <c r="C36" s="112" t="s">
        <v>1337</v>
      </c>
      <c r="D36" s="269">
        <v>208740</v>
      </c>
      <c r="E36" s="270"/>
      <c r="F36" s="270"/>
      <c r="G36" s="270">
        <v>208740</v>
      </c>
      <c r="H36" s="234" t="s">
        <v>1336</v>
      </c>
    </row>
    <row r="37" spans="1:11" ht="18.75">
      <c r="A37" s="268" t="s">
        <v>1340</v>
      </c>
      <c r="B37" s="229" t="s">
        <v>1339</v>
      </c>
      <c r="C37" s="112" t="s">
        <v>1338</v>
      </c>
      <c r="D37" s="269"/>
      <c r="E37" s="270">
        <v>2730</v>
      </c>
      <c r="F37" s="270"/>
      <c r="G37" s="270">
        <f>G36-E37-F37</f>
        <v>206010</v>
      </c>
      <c r="H37" s="234" t="s">
        <v>904</v>
      </c>
      <c r="K37" s="238">
        <f>56806-30126</f>
        <v>26680</v>
      </c>
    </row>
    <row r="38" spans="1:8" ht="18.75">
      <c r="A38" s="268"/>
      <c r="B38" s="229" t="s">
        <v>1344</v>
      </c>
      <c r="C38" s="112" t="s">
        <v>1345</v>
      </c>
      <c r="D38" s="269"/>
      <c r="E38" s="270">
        <v>6200</v>
      </c>
      <c r="F38" s="270"/>
      <c r="G38" s="270">
        <f aca="true" t="shared" si="1" ref="G38:G50">G37-E38-F38</f>
        <v>199810</v>
      </c>
      <c r="H38" s="234" t="s">
        <v>46</v>
      </c>
    </row>
    <row r="39" spans="1:8" ht="18.75">
      <c r="A39" s="268"/>
      <c r="B39" s="229" t="s">
        <v>1343</v>
      </c>
      <c r="C39" s="112" t="s">
        <v>1341</v>
      </c>
      <c r="D39" s="269"/>
      <c r="E39" s="270">
        <v>5915</v>
      </c>
      <c r="F39" s="270"/>
      <c r="G39" s="270">
        <f t="shared" si="1"/>
        <v>193895</v>
      </c>
      <c r="H39" s="234" t="s">
        <v>1342</v>
      </c>
    </row>
    <row r="40" spans="1:8" ht="18.75">
      <c r="A40" s="268"/>
      <c r="B40" s="229" t="s">
        <v>1363</v>
      </c>
      <c r="C40" s="112" t="s">
        <v>1341</v>
      </c>
      <c r="D40" s="232"/>
      <c r="E40" s="549">
        <v>1225</v>
      </c>
      <c r="F40" s="232"/>
      <c r="G40" s="270">
        <f t="shared" si="1"/>
        <v>192670</v>
      </c>
      <c r="H40" s="234" t="s">
        <v>904</v>
      </c>
    </row>
    <row r="41" spans="1:8" ht="18.75">
      <c r="A41" s="268" t="s">
        <v>1781</v>
      </c>
      <c r="B41" s="229" t="s">
        <v>1816</v>
      </c>
      <c r="C41" s="112" t="s">
        <v>1341</v>
      </c>
      <c r="D41" s="232"/>
      <c r="E41" s="232">
        <v>640</v>
      </c>
      <c r="F41" s="232"/>
      <c r="G41" s="270">
        <f t="shared" si="1"/>
        <v>192030</v>
      </c>
      <c r="H41" s="234"/>
    </row>
    <row r="42" spans="1:10" ht="18.75">
      <c r="A42" s="268" t="s">
        <v>1898</v>
      </c>
      <c r="B42" s="229" t="s">
        <v>1933</v>
      </c>
      <c r="C42" s="112" t="s">
        <v>1934</v>
      </c>
      <c r="D42" s="232"/>
      <c r="E42" s="232">
        <v>30000</v>
      </c>
      <c r="F42" s="232"/>
      <c r="G42" s="270">
        <f t="shared" si="1"/>
        <v>162030</v>
      </c>
      <c r="H42" s="234" t="s">
        <v>904</v>
      </c>
      <c r="J42" s="114">
        <f>800000-J30</f>
        <v>288920</v>
      </c>
    </row>
    <row r="43" spans="1:8" ht="18.75">
      <c r="A43" s="268" t="s">
        <v>1942</v>
      </c>
      <c r="B43" s="229" t="s">
        <v>1969</v>
      </c>
      <c r="C43" s="112" t="s">
        <v>1341</v>
      </c>
      <c r="D43" s="232"/>
      <c r="E43" s="232">
        <v>550</v>
      </c>
      <c r="F43" s="232"/>
      <c r="G43" s="270">
        <f t="shared" si="1"/>
        <v>161480</v>
      </c>
      <c r="H43" s="234" t="s">
        <v>904</v>
      </c>
    </row>
    <row r="44" spans="1:8" ht="18.75">
      <c r="A44" s="268" t="s">
        <v>2202</v>
      </c>
      <c r="B44" s="229" t="s">
        <v>2206</v>
      </c>
      <c r="C44" s="112" t="s">
        <v>2300</v>
      </c>
      <c r="D44" s="232"/>
      <c r="E44" s="232">
        <v>43750</v>
      </c>
      <c r="F44" s="232"/>
      <c r="G44" s="270">
        <f t="shared" si="1"/>
        <v>117730</v>
      </c>
      <c r="H44" s="234"/>
    </row>
    <row r="45" spans="1:8" ht="18.75">
      <c r="A45" s="268" t="s">
        <v>2272</v>
      </c>
      <c r="B45" s="229" t="s">
        <v>2276</v>
      </c>
      <c r="C45" s="112" t="s">
        <v>2277</v>
      </c>
      <c r="D45" s="232"/>
      <c r="E45" s="232">
        <v>2840</v>
      </c>
      <c r="F45" s="232"/>
      <c r="G45" s="270">
        <f t="shared" si="1"/>
        <v>114890</v>
      </c>
      <c r="H45" s="234"/>
    </row>
    <row r="46" spans="1:8" ht="18.75">
      <c r="A46" s="268" t="s">
        <v>2353</v>
      </c>
      <c r="B46" s="229"/>
      <c r="C46" s="112" t="s">
        <v>2630</v>
      </c>
      <c r="D46" s="232"/>
      <c r="E46" s="232">
        <v>-2025</v>
      </c>
      <c r="F46" s="232"/>
      <c r="G46" s="270">
        <f t="shared" si="1"/>
        <v>116915</v>
      </c>
      <c r="H46" s="234"/>
    </row>
    <row r="47" spans="1:8" ht="18.75">
      <c r="A47" s="268" t="s">
        <v>2694</v>
      </c>
      <c r="B47" s="229" t="s">
        <v>2696</v>
      </c>
      <c r="C47" s="112" t="s">
        <v>1110</v>
      </c>
      <c r="D47" s="232"/>
      <c r="E47" s="232">
        <v>5200</v>
      </c>
      <c r="F47" s="232"/>
      <c r="G47" s="270">
        <f t="shared" si="1"/>
        <v>111715</v>
      </c>
      <c r="H47" s="234" t="s">
        <v>2697</v>
      </c>
    </row>
    <row r="48" spans="1:8" ht="18.75">
      <c r="A48" s="268"/>
      <c r="B48" s="229"/>
      <c r="C48" s="112" t="s">
        <v>1110</v>
      </c>
      <c r="D48" s="232"/>
      <c r="E48" s="232">
        <v>500</v>
      </c>
      <c r="F48" s="232"/>
      <c r="G48" s="270">
        <f t="shared" si="1"/>
        <v>111215</v>
      </c>
      <c r="H48" s="234" t="s">
        <v>2697</v>
      </c>
    </row>
    <row r="49" spans="1:8" ht="18.75">
      <c r="A49" s="268" t="s">
        <v>3210</v>
      </c>
      <c r="B49" s="229" t="s">
        <v>3217</v>
      </c>
      <c r="C49" s="112" t="s">
        <v>2783</v>
      </c>
      <c r="D49" s="232"/>
      <c r="E49" s="232">
        <v>6150</v>
      </c>
      <c r="F49" s="251"/>
      <c r="G49" s="270">
        <f t="shared" si="1"/>
        <v>105065</v>
      </c>
      <c r="H49" s="234" t="s">
        <v>2697</v>
      </c>
    </row>
    <row r="50" spans="1:8" ht="18.75">
      <c r="A50" s="268" t="s">
        <v>2932</v>
      </c>
      <c r="B50" s="229" t="s">
        <v>2933</v>
      </c>
      <c r="C50" s="112" t="s">
        <v>2840</v>
      </c>
      <c r="D50" s="232"/>
      <c r="E50" s="232">
        <v>5200</v>
      </c>
      <c r="F50" s="232"/>
      <c r="G50" s="270">
        <f t="shared" si="1"/>
        <v>99865</v>
      </c>
      <c r="H50" s="234"/>
    </row>
    <row r="51" spans="1:10" ht="18.75">
      <c r="A51" s="268"/>
      <c r="B51" s="229"/>
      <c r="C51" s="112"/>
      <c r="D51" s="232">
        <v>-99865</v>
      </c>
      <c r="E51" s="232"/>
      <c r="F51" s="232"/>
      <c r="G51" s="270">
        <f>G50+D51</f>
        <v>0</v>
      </c>
      <c r="H51" s="234"/>
      <c r="J51" s="114">
        <f>J42-D41</f>
        <v>288920</v>
      </c>
    </row>
    <row r="52" spans="1:10" ht="18.75">
      <c r="A52" s="268"/>
      <c r="B52" s="229"/>
      <c r="C52" s="112"/>
      <c r="D52" s="232"/>
      <c r="E52" s="232"/>
      <c r="F52" s="232"/>
      <c r="G52" s="270"/>
      <c r="H52" s="234"/>
      <c r="J52" s="114"/>
    </row>
    <row r="53" spans="1:10" ht="18.75">
      <c r="A53" s="268"/>
      <c r="B53" s="229"/>
      <c r="C53" s="112"/>
      <c r="D53" s="232"/>
      <c r="E53" s="232"/>
      <c r="F53" s="232"/>
      <c r="G53" s="270"/>
      <c r="H53" s="234"/>
      <c r="J53" s="114"/>
    </row>
    <row r="54" spans="1:10" ht="18.75">
      <c r="A54" s="268"/>
      <c r="B54" s="229">
        <v>4</v>
      </c>
      <c r="C54" s="112" t="s">
        <v>1520</v>
      </c>
      <c r="D54" s="232">
        <v>39290</v>
      </c>
      <c r="E54" s="232"/>
      <c r="F54" s="232"/>
      <c r="G54" s="270">
        <v>39290</v>
      </c>
      <c r="H54" s="234" t="s">
        <v>57</v>
      </c>
      <c r="J54" s="114"/>
    </row>
    <row r="55" spans="1:10" ht="18.75">
      <c r="A55" s="268" t="s">
        <v>1522</v>
      </c>
      <c r="B55" s="229" t="s">
        <v>1521</v>
      </c>
      <c r="C55" s="112" t="s">
        <v>1110</v>
      </c>
      <c r="D55" s="232">
        <v>-50</v>
      </c>
      <c r="E55" s="232">
        <v>36255</v>
      </c>
      <c r="F55" s="232"/>
      <c r="G55" s="270">
        <f>G54+D55-E55</f>
        <v>2985</v>
      </c>
      <c r="H55" s="234"/>
      <c r="J55" s="114">
        <v>310065</v>
      </c>
    </row>
    <row r="56" spans="1:10" ht="18.75">
      <c r="A56" s="268" t="s">
        <v>1518</v>
      </c>
      <c r="B56" s="229" t="s">
        <v>708</v>
      </c>
      <c r="C56" s="254" t="s">
        <v>1553</v>
      </c>
      <c r="D56" s="232"/>
      <c r="E56" s="232">
        <v>2985</v>
      </c>
      <c r="F56" s="232"/>
      <c r="G56" s="270">
        <f>G55-E56</f>
        <v>0</v>
      </c>
      <c r="H56" s="234"/>
      <c r="J56" s="114"/>
    </row>
    <row r="57" spans="1:10" ht="18.75">
      <c r="A57" s="273"/>
      <c r="B57" s="274"/>
      <c r="C57" s="254"/>
      <c r="D57" s="232"/>
      <c r="E57" s="232"/>
      <c r="F57" s="232"/>
      <c r="G57" s="270"/>
      <c r="H57" s="234"/>
      <c r="J57" s="114"/>
    </row>
    <row r="58" spans="1:10" ht="18.75">
      <c r="A58" s="273"/>
      <c r="B58" s="274">
        <v>5</v>
      </c>
      <c r="C58" s="254" t="s">
        <v>1800</v>
      </c>
      <c r="D58" s="232">
        <v>324620</v>
      </c>
      <c r="E58" s="232"/>
      <c r="F58" s="232"/>
      <c r="G58" s="270">
        <v>324620</v>
      </c>
      <c r="H58" s="234" t="s">
        <v>735</v>
      </c>
      <c r="J58" s="114"/>
    </row>
    <row r="59" spans="1:10" ht="18.75">
      <c r="A59" s="273" t="s">
        <v>1881</v>
      </c>
      <c r="B59" s="274" t="s">
        <v>1882</v>
      </c>
      <c r="C59" s="254" t="s">
        <v>2299</v>
      </c>
      <c r="D59" s="232"/>
      <c r="E59" s="295">
        <v>265880</v>
      </c>
      <c r="F59" s="232"/>
      <c r="G59" s="270">
        <f>G58+D59-E59</f>
        <v>58740</v>
      </c>
      <c r="H59" s="234"/>
      <c r="J59" s="114">
        <v>55415</v>
      </c>
    </row>
    <row r="60" spans="1:10" ht="18.75">
      <c r="A60" s="273" t="s">
        <v>1898</v>
      </c>
      <c r="B60" s="274" t="s">
        <v>1931</v>
      </c>
      <c r="C60" s="254" t="s">
        <v>696</v>
      </c>
      <c r="D60" s="232"/>
      <c r="E60" s="232">
        <v>3220</v>
      </c>
      <c r="F60" s="232"/>
      <c r="G60" s="270">
        <f>G59-E60</f>
        <v>55520</v>
      </c>
      <c r="H60" s="234"/>
      <c r="J60" s="114"/>
    </row>
    <row r="61" spans="1:10" ht="18.75">
      <c r="A61" s="273"/>
      <c r="B61" s="274" t="s">
        <v>1932</v>
      </c>
      <c r="C61" s="254" t="s">
        <v>1179</v>
      </c>
      <c r="D61" s="232"/>
      <c r="E61" s="232">
        <v>240</v>
      </c>
      <c r="F61" s="232"/>
      <c r="G61" s="270">
        <f>G60-E61</f>
        <v>55280</v>
      </c>
      <c r="H61" s="234"/>
      <c r="J61" s="1">
        <v>310065</v>
      </c>
    </row>
    <row r="62" spans="1:8" ht="18.75">
      <c r="A62" s="273" t="s">
        <v>1942</v>
      </c>
      <c r="B62" s="274" t="s">
        <v>1965</v>
      </c>
      <c r="C62" s="254" t="s">
        <v>1966</v>
      </c>
      <c r="D62" s="232"/>
      <c r="E62" s="232">
        <v>45000</v>
      </c>
      <c r="F62" s="232"/>
      <c r="G62" s="270">
        <f>G61-E62</f>
        <v>10280</v>
      </c>
      <c r="H62" s="234"/>
    </row>
    <row r="63" spans="1:8" ht="18.75">
      <c r="A63" s="273" t="s">
        <v>2308</v>
      </c>
      <c r="B63" s="274"/>
      <c r="C63" s="254" t="s">
        <v>2629</v>
      </c>
      <c r="D63" s="232"/>
      <c r="E63" s="232">
        <v>-45135</v>
      </c>
      <c r="F63" s="232"/>
      <c r="G63" s="270">
        <f>G62-E63</f>
        <v>55415</v>
      </c>
      <c r="H63" s="234"/>
    </row>
    <row r="64" spans="1:8" ht="18.75">
      <c r="A64" s="273"/>
      <c r="B64" s="274"/>
      <c r="C64" s="254" t="s">
        <v>3049</v>
      </c>
      <c r="D64" s="232"/>
      <c r="E64" s="232"/>
      <c r="F64" s="548">
        <v>3960</v>
      </c>
      <c r="G64" s="270">
        <f>G63-E64-F64</f>
        <v>51455</v>
      </c>
      <c r="H64" s="234"/>
    </row>
    <row r="65" spans="1:8" ht="18.75">
      <c r="A65" s="273"/>
      <c r="B65" s="274"/>
      <c r="C65" s="254"/>
      <c r="D65" s="232">
        <v>-51455</v>
      </c>
      <c r="E65" s="232"/>
      <c r="F65" s="548"/>
      <c r="G65" s="270">
        <f>G64+D65</f>
        <v>0</v>
      </c>
      <c r="H65" s="234"/>
    </row>
    <row r="66" spans="1:8" ht="18.75">
      <c r="A66" s="273"/>
      <c r="B66" s="274"/>
      <c r="C66" s="254"/>
      <c r="D66" s="232"/>
      <c r="E66" s="232"/>
      <c r="F66" s="232"/>
      <c r="G66" s="270"/>
      <c r="H66" s="234"/>
    </row>
    <row r="67" spans="1:8" ht="18.75">
      <c r="A67" s="255"/>
      <c r="B67" s="257">
        <v>7</v>
      </c>
      <c r="C67" s="254" t="s">
        <v>2185</v>
      </c>
      <c r="D67" s="253">
        <v>25400</v>
      </c>
      <c r="E67" s="253"/>
      <c r="F67" s="253"/>
      <c r="G67" s="252">
        <v>25400</v>
      </c>
      <c r="H67" s="256" t="s">
        <v>43</v>
      </c>
    </row>
    <row r="68" spans="1:8" ht="18.75">
      <c r="A68" s="255" t="s">
        <v>2202</v>
      </c>
      <c r="B68" s="257" t="s">
        <v>2214</v>
      </c>
      <c r="C68" s="254" t="s">
        <v>713</v>
      </c>
      <c r="D68" s="253"/>
      <c r="E68" s="253">
        <v>1040</v>
      </c>
      <c r="F68" s="253"/>
      <c r="G68" s="252">
        <f>G67-E68</f>
        <v>24360</v>
      </c>
      <c r="H68" s="256"/>
    </row>
    <row r="69" spans="1:8" ht="18.75">
      <c r="A69" s="255" t="s">
        <v>2244</v>
      </c>
      <c r="B69" s="257" t="s">
        <v>2274</v>
      </c>
      <c r="C69" s="254" t="s">
        <v>2275</v>
      </c>
      <c r="D69" s="253"/>
      <c r="E69" s="253">
        <v>15000</v>
      </c>
      <c r="F69" s="253"/>
      <c r="G69" s="252">
        <f>G68-E69</f>
        <v>9360</v>
      </c>
      <c r="H69" s="256"/>
    </row>
    <row r="70" spans="1:8" ht="18.75">
      <c r="A70" s="255" t="s">
        <v>2308</v>
      </c>
      <c r="B70" s="257" t="s">
        <v>2352</v>
      </c>
      <c r="C70" s="254" t="s">
        <v>713</v>
      </c>
      <c r="D70" s="253"/>
      <c r="E70" s="253">
        <v>5000</v>
      </c>
      <c r="F70" s="253"/>
      <c r="G70" s="252">
        <f>G69-E70</f>
        <v>4360</v>
      </c>
      <c r="H70" s="256"/>
    </row>
    <row r="71" spans="1:8" ht="18.75">
      <c r="A71" s="255"/>
      <c r="B71" s="257"/>
      <c r="C71" s="254"/>
      <c r="D71" s="253">
        <v>-4360</v>
      </c>
      <c r="E71" s="253"/>
      <c r="F71" s="253"/>
      <c r="G71" s="252">
        <f>G70+D71</f>
        <v>0</v>
      </c>
      <c r="H71" s="256"/>
    </row>
    <row r="72" spans="1:8" ht="18.75">
      <c r="A72" s="255"/>
      <c r="B72" s="257"/>
      <c r="C72" s="254"/>
      <c r="D72" s="253"/>
      <c r="E72" s="253"/>
      <c r="F72" s="253"/>
      <c r="G72" s="252"/>
      <c r="H72" s="256"/>
    </row>
    <row r="73" spans="1:10" ht="18.75">
      <c r="A73" s="255"/>
      <c r="B73" s="257">
        <v>8</v>
      </c>
      <c r="C73" s="254" t="s">
        <v>2184</v>
      </c>
      <c r="D73" s="253">
        <v>15300</v>
      </c>
      <c r="E73" s="253"/>
      <c r="F73" s="253"/>
      <c r="G73" s="252">
        <v>15300</v>
      </c>
      <c r="H73" s="234" t="s">
        <v>735</v>
      </c>
      <c r="J73" s="15">
        <v>821740</v>
      </c>
    </row>
    <row r="74" spans="1:8" ht="18.75">
      <c r="A74" s="255" t="s">
        <v>2228</v>
      </c>
      <c r="B74" s="257" t="s">
        <v>2231</v>
      </c>
      <c r="C74" s="254" t="s">
        <v>2232</v>
      </c>
      <c r="D74" s="253"/>
      <c r="E74" s="253">
        <v>2600</v>
      </c>
      <c r="F74" s="253"/>
      <c r="G74" s="252">
        <f>G73-E74</f>
        <v>12700</v>
      </c>
      <c r="H74" s="393"/>
    </row>
    <row r="75" spans="1:8" ht="18.75">
      <c r="A75" s="255" t="s">
        <v>2202</v>
      </c>
      <c r="B75" s="257" t="s">
        <v>2214</v>
      </c>
      <c r="C75" s="254" t="s">
        <v>713</v>
      </c>
      <c r="D75" s="253"/>
      <c r="E75" s="253">
        <v>175</v>
      </c>
      <c r="F75" s="253"/>
      <c r="G75" s="252">
        <f>G74-E75</f>
        <v>12525</v>
      </c>
      <c r="H75" s="393"/>
    </row>
    <row r="76" spans="1:8" ht="18.75">
      <c r="A76" s="255" t="s">
        <v>2734</v>
      </c>
      <c r="B76" s="257" t="s">
        <v>2760</v>
      </c>
      <c r="C76" s="254" t="s">
        <v>2761</v>
      </c>
      <c r="D76" s="253"/>
      <c r="E76" s="253">
        <v>851</v>
      </c>
      <c r="F76" s="253"/>
      <c r="G76" s="252">
        <f>G75-E76</f>
        <v>11674</v>
      </c>
      <c r="H76" s="256"/>
    </row>
    <row r="77" spans="1:8" ht="18.75">
      <c r="A77" s="255" t="s">
        <v>2928</v>
      </c>
      <c r="B77" s="257"/>
      <c r="C77" s="112" t="s">
        <v>2837</v>
      </c>
      <c r="D77" s="253"/>
      <c r="E77" s="253">
        <v>275</v>
      </c>
      <c r="F77" s="253"/>
      <c r="G77" s="252">
        <f>G76-E77-F77</f>
        <v>11399</v>
      </c>
      <c r="H77" s="256"/>
    </row>
    <row r="78" spans="1:8" ht="18.75">
      <c r="A78" s="273" t="s">
        <v>3271</v>
      </c>
      <c r="B78" s="274" t="s">
        <v>3297</v>
      </c>
      <c r="C78" s="254" t="s">
        <v>3298</v>
      </c>
      <c r="D78" s="232"/>
      <c r="E78" s="232">
        <v>150</v>
      </c>
      <c r="F78" s="232"/>
      <c r="G78" s="252">
        <f>G77-E78-F78</f>
        <v>11249</v>
      </c>
      <c r="H78" s="234"/>
    </row>
    <row r="79" spans="1:8" ht="18.75">
      <c r="A79" s="273" t="s">
        <v>3339</v>
      </c>
      <c r="B79" s="274" t="s">
        <v>3384</v>
      </c>
      <c r="C79" s="254" t="s">
        <v>3298</v>
      </c>
      <c r="D79" s="232"/>
      <c r="E79" s="232">
        <v>912</v>
      </c>
      <c r="F79" s="232"/>
      <c r="G79" s="252">
        <f>G78-E79-F79</f>
        <v>10337</v>
      </c>
      <c r="H79" s="234"/>
    </row>
    <row r="80" spans="1:8" ht="18.75">
      <c r="A80" s="273"/>
      <c r="B80" s="274"/>
      <c r="C80" s="254"/>
      <c r="D80" s="232">
        <v>-10337</v>
      </c>
      <c r="E80" s="232"/>
      <c r="F80" s="232"/>
      <c r="G80" s="252">
        <f>G79+D80</f>
        <v>0</v>
      </c>
      <c r="H80" s="234"/>
    </row>
    <row r="81" spans="1:8" ht="18.75">
      <c r="A81" s="255"/>
      <c r="B81" s="257"/>
      <c r="C81" s="254"/>
      <c r="D81" s="251"/>
      <c r="E81" s="251"/>
      <c r="F81" s="251"/>
      <c r="G81" s="252"/>
      <c r="H81" s="254"/>
    </row>
    <row r="82" spans="1:10" ht="18.75">
      <c r="A82" s="255"/>
      <c r="B82" s="257">
        <v>6</v>
      </c>
      <c r="C82" s="254" t="s">
        <v>2174</v>
      </c>
      <c r="D82" s="251">
        <v>48900</v>
      </c>
      <c r="E82" s="251"/>
      <c r="F82" s="251"/>
      <c r="G82" s="252">
        <v>48900</v>
      </c>
      <c r="H82" s="254"/>
      <c r="J82" s="1">
        <v>3640</v>
      </c>
    </row>
    <row r="83" spans="1:10" ht="18.75">
      <c r="A83" s="255" t="s">
        <v>2154</v>
      </c>
      <c r="B83" s="257" t="s">
        <v>2175</v>
      </c>
      <c r="C83" s="254" t="s">
        <v>2176</v>
      </c>
      <c r="D83" s="253"/>
      <c r="E83" s="253">
        <v>48900</v>
      </c>
      <c r="F83" s="253"/>
      <c r="G83" s="252">
        <v>0</v>
      </c>
      <c r="H83" s="256"/>
      <c r="J83" s="1">
        <v>14555</v>
      </c>
    </row>
    <row r="84" spans="1:8" ht="18.75">
      <c r="A84" s="255"/>
      <c r="B84" s="257"/>
      <c r="C84" s="254"/>
      <c r="D84" s="253"/>
      <c r="E84" s="253"/>
      <c r="F84" s="253"/>
      <c r="G84" s="252"/>
      <c r="H84" s="256"/>
    </row>
    <row r="85" spans="1:8" ht="18.75">
      <c r="A85" s="255"/>
      <c r="B85" s="257"/>
      <c r="C85" s="112"/>
      <c r="D85" s="253"/>
      <c r="E85" s="253"/>
      <c r="F85" s="253"/>
      <c r="G85" s="252"/>
      <c r="H85" s="256"/>
    </row>
    <row r="86" spans="1:10" ht="18.75">
      <c r="A86" s="255" t="s">
        <v>2312</v>
      </c>
      <c r="B86" s="257">
        <v>9</v>
      </c>
      <c r="C86" s="112" t="s">
        <v>2346</v>
      </c>
      <c r="D86" s="253">
        <v>13000</v>
      </c>
      <c r="E86" s="253"/>
      <c r="F86" s="253"/>
      <c r="G86" s="252">
        <v>13000</v>
      </c>
      <c r="H86" s="256" t="s">
        <v>2671</v>
      </c>
      <c r="J86" s="1">
        <v>15680</v>
      </c>
    </row>
    <row r="87" spans="1:11" ht="18.75">
      <c r="A87" s="255" t="s">
        <v>2308</v>
      </c>
      <c r="B87" s="257" t="s">
        <v>2347</v>
      </c>
      <c r="C87" s="112" t="s">
        <v>2348</v>
      </c>
      <c r="D87" s="253"/>
      <c r="E87" s="253">
        <v>12000</v>
      </c>
      <c r="F87" s="253"/>
      <c r="G87" s="252">
        <f>G86-E87</f>
        <v>1000</v>
      </c>
      <c r="H87" s="256"/>
      <c r="J87" s="1">
        <v>22410</v>
      </c>
      <c r="K87" s="238">
        <f>SUM(J86:J87)</f>
        <v>38090</v>
      </c>
    </row>
    <row r="88" spans="1:8" ht="18.75">
      <c r="A88" s="255"/>
      <c r="B88" s="257"/>
      <c r="C88" s="112"/>
      <c r="D88" s="253">
        <v>-1000</v>
      </c>
      <c r="E88" s="253"/>
      <c r="F88" s="253"/>
      <c r="G88" s="252">
        <f>G87+D88</f>
        <v>0</v>
      </c>
      <c r="H88" s="256"/>
    </row>
    <row r="89" spans="1:8" ht="18.75">
      <c r="A89" s="255"/>
      <c r="B89" s="257"/>
      <c r="C89" s="112"/>
      <c r="D89" s="253"/>
      <c r="E89" s="253"/>
      <c r="F89" s="253"/>
      <c r="G89" s="252"/>
      <c r="H89" s="256"/>
    </row>
    <row r="90" spans="1:11" ht="18.75">
      <c r="A90" s="255"/>
      <c r="B90" s="257">
        <v>10</v>
      </c>
      <c r="C90" s="365" t="s">
        <v>2727</v>
      </c>
      <c r="D90" s="253">
        <v>129310</v>
      </c>
      <c r="E90" s="253"/>
      <c r="F90" s="253"/>
      <c r="G90" s="252">
        <v>129310</v>
      </c>
      <c r="H90" s="256" t="s">
        <v>2285</v>
      </c>
      <c r="K90" s="238">
        <f>129310-117360</f>
        <v>11950</v>
      </c>
    </row>
    <row r="91" spans="1:8" ht="18.75">
      <c r="A91" s="470" t="s">
        <v>2655</v>
      </c>
      <c r="B91" s="469" t="s">
        <v>2676</v>
      </c>
      <c r="C91" s="433" t="s">
        <v>2290</v>
      </c>
      <c r="D91" s="269"/>
      <c r="E91" s="270">
        <v>10620</v>
      </c>
      <c r="F91" s="253"/>
      <c r="G91" s="252">
        <f>G90-E91</f>
        <v>118690</v>
      </c>
      <c r="H91" s="545" t="s">
        <v>2726</v>
      </c>
    </row>
    <row r="92" spans="1:8" ht="18.75">
      <c r="A92" s="255" t="s">
        <v>2734</v>
      </c>
      <c r="B92" s="257" t="s">
        <v>2741</v>
      </c>
      <c r="C92" s="254" t="s">
        <v>2156</v>
      </c>
      <c r="D92" s="253"/>
      <c r="E92" s="253">
        <v>1550</v>
      </c>
      <c r="F92" s="253"/>
      <c r="G92" s="252">
        <f>G91-E92</f>
        <v>117140</v>
      </c>
      <c r="H92" s="256"/>
    </row>
    <row r="93" spans="1:8" ht="18.75">
      <c r="A93" s="255"/>
      <c r="B93" s="257" t="s">
        <v>2743</v>
      </c>
      <c r="C93" s="112" t="s">
        <v>2742</v>
      </c>
      <c r="D93" s="253"/>
      <c r="E93" s="253">
        <v>1000</v>
      </c>
      <c r="F93" s="253"/>
      <c r="G93" s="252">
        <f>G92-E93</f>
        <v>116140</v>
      </c>
      <c r="H93" s="256"/>
    </row>
    <row r="94" spans="1:10" ht="18.75">
      <c r="A94" s="255" t="s">
        <v>2739</v>
      </c>
      <c r="B94" s="257" t="s">
        <v>2766</v>
      </c>
      <c r="C94" s="112" t="s">
        <v>2288</v>
      </c>
      <c r="D94" s="251"/>
      <c r="E94" s="253">
        <v>7800</v>
      </c>
      <c r="F94" s="253"/>
      <c r="G94" s="252">
        <f>G93-E94</f>
        <v>108340</v>
      </c>
      <c r="H94" s="256"/>
      <c r="J94" s="1">
        <f>SUM(J61:J83)</f>
        <v>1150000</v>
      </c>
    </row>
    <row r="95" spans="1:8" ht="18.75">
      <c r="A95" s="255"/>
      <c r="B95" s="257"/>
      <c r="C95" s="112" t="s">
        <v>2786</v>
      </c>
      <c r="D95" s="253"/>
      <c r="E95" s="253">
        <v>-880</v>
      </c>
      <c r="F95" s="253"/>
      <c r="G95" s="252">
        <f>G94-E95</f>
        <v>109220</v>
      </c>
      <c r="H95" s="256"/>
    </row>
    <row r="96" spans="1:8" ht="18.75">
      <c r="A96" s="255" t="s">
        <v>3005</v>
      </c>
      <c r="B96" s="257" t="s">
        <v>3026</v>
      </c>
      <c r="C96" s="112" t="s">
        <v>2779</v>
      </c>
      <c r="D96" s="253"/>
      <c r="E96" s="253">
        <v>5000</v>
      </c>
      <c r="F96" s="253"/>
      <c r="G96" s="252">
        <f>G95-E96-F96</f>
        <v>104220</v>
      </c>
      <c r="H96" s="256"/>
    </row>
    <row r="97" spans="1:8" ht="18.75">
      <c r="A97" s="255" t="s">
        <v>3005</v>
      </c>
      <c r="B97" s="257" t="s">
        <v>3019</v>
      </c>
      <c r="C97" s="112" t="s">
        <v>2780</v>
      </c>
      <c r="D97" s="253"/>
      <c r="E97" s="253">
        <v>1470</v>
      </c>
      <c r="F97" s="253"/>
      <c r="G97" s="252">
        <f>G96-E97-F97</f>
        <v>102750</v>
      </c>
      <c r="H97" s="256"/>
    </row>
    <row r="98" spans="1:8" ht="18.75">
      <c r="A98" s="255" t="s">
        <v>3409</v>
      </c>
      <c r="B98" s="257" t="s">
        <v>3428</v>
      </c>
      <c r="C98" s="112" t="s">
        <v>2827</v>
      </c>
      <c r="D98" s="253"/>
      <c r="E98" s="253">
        <v>30340</v>
      </c>
      <c r="F98" s="253"/>
      <c r="G98" s="252">
        <f>G97-E98-F98</f>
        <v>72410</v>
      </c>
      <c r="H98" s="256"/>
    </row>
    <row r="99" spans="1:8" ht="18.75">
      <c r="A99" s="255" t="s">
        <v>3764</v>
      </c>
      <c r="B99" s="257" t="s">
        <v>3831</v>
      </c>
      <c r="C99" s="112" t="s">
        <v>3832</v>
      </c>
      <c r="D99" s="253"/>
      <c r="E99" s="253">
        <v>66920</v>
      </c>
      <c r="F99" s="253"/>
      <c r="G99" s="252">
        <f>G98-E99-F99</f>
        <v>5490</v>
      </c>
      <c r="H99" s="256"/>
    </row>
    <row r="100" spans="1:8" ht="18.75">
      <c r="A100" s="255" t="s">
        <v>3736</v>
      </c>
      <c r="B100" s="257" t="s">
        <v>3777</v>
      </c>
      <c r="C100" s="112" t="s">
        <v>713</v>
      </c>
      <c r="D100" s="253"/>
      <c r="E100" s="253">
        <v>4800</v>
      </c>
      <c r="F100" s="253"/>
      <c r="G100" s="252">
        <f>G99-E100-F100</f>
        <v>690</v>
      </c>
      <c r="H100" s="256"/>
    </row>
    <row r="101" spans="1:8" ht="18.75">
      <c r="A101" s="255"/>
      <c r="B101" s="257"/>
      <c r="C101" s="112"/>
      <c r="D101" s="253">
        <v>-690</v>
      </c>
      <c r="E101" s="253"/>
      <c r="F101" s="253"/>
      <c r="G101" s="252">
        <f>G100+D101</f>
        <v>0</v>
      </c>
      <c r="H101" s="256"/>
    </row>
    <row r="102" spans="1:8" ht="18.75">
      <c r="A102" s="255"/>
      <c r="B102" s="257"/>
      <c r="C102" s="112"/>
      <c r="D102" s="253"/>
      <c r="E102" s="253"/>
      <c r="F102" s="253"/>
      <c r="G102" s="252"/>
      <c r="H102" s="256"/>
    </row>
    <row r="103" spans="1:8" ht="18.75">
      <c r="A103" s="249"/>
      <c r="B103" s="257">
        <v>6</v>
      </c>
      <c r="C103" s="315" t="s">
        <v>3470</v>
      </c>
      <c r="D103" s="258">
        <v>44600</v>
      </c>
      <c r="E103" s="258"/>
      <c r="F103" s="258"/>
      <c r="G103" s="252">
        <f>D103</f>
        <v>44600</v>
      </c>
      <c r="H103" s="256"/>
    </row>
    <row r="104" spans="1:10" ht="18.75">
      <c r="A104" s="249"/>
      <c r="B104" s="257" t="s">
        <v>3717</v>
      </c>
      <c r="C104" s="112" t="s">
        <v>3718</v>
      </c>
      <c r="D104" s="253"/>
      <c r="E104" s="253">
        <v>6500</v>
      </c>
      <c r="F104" s="253"/>
      <c r="G104" s="252">
        <f>G103-E104-F104</f>
        <v>38100</v>
      </c>
      <c r="H104" s="256"/>
      <c r="J104" s="1">
        <v>66680</v>
      </c>
    </row>
    <row r="105" spans="1:8" ht="18.75">
      <c r="A105" s="342"/>
      <c r="B105" s="257" t="s">
        <v>3835</v>
      </c>
      <c r="C105" s="368" t="s">
        <v>1485</v>
      </c>
      <c r="D105" s="258"/>
      <c r="E105" s="258">
        <v>1950</v>
      </c>
      <c r="F105" s="253"/>
      <c r="G105" s="252">
        <f>G104-E105-F105</f>
        <v>36150</v>
      </c>
      <c r="H105" s="256"/>
    </row>
    <row r="106" spans="1:8" ht="18.75">
      <c r="A106" s="342"/>
      <c r="B106" s="257"/>
      <c r="C106" s="368"/>
      <c r="D106" s="258"/>
      <c r="E106" s="258"/>
      <c r="F106" s="253"/>
      <c r="G106" s="252"/>
      <c r="H106" s="256"/>
    </row>
    <row r="107" spans="1:10" ht="18.75">
      <c r="A107" s="551"/>
      <c r="B107" s="552"/>
      <c r="C107" s="540" t="s">
        <v>3853</v>
      </c>
      <c r="D107" s="340">
        <v>-6427</v>
      </c>
      <c r="E107" s="253"/>
      <c r="F107" s="253"/>
      <c r="G107" s="553"/>
      <c r="H107" s="256"/>
      <c r="J107" s="1">
        <v>44600</v>
      </c>
    </row>
    <row r="108" spans="1:10" ht="18.75">
      <c r="A108" s="255"/>
      <c r="B108" s="257"/>
      <c r="C108" s="112"/>
      <c r="D108" s="253"/>
      <c r="E108" s="253"/>
      <c r="F108" s="253"/>
      <c r="G108" s="252"/>
      <c r="H108" s="256"/>
      <c r="J108" s="1">
        <f>J104-J107</f>
        <v>22080</v>
      </c>
    </row>
    <row r="109" spans="1:8" ht="19.5" thickBot="1">
      <c r="A109" s="277"/>
      <c r="B109" s="278"/>
      <c r="C109" s="279" t="s">
        <v>783</v>
      </c>
      <c r="D109" s="280">
        <f>SUM(D14:D108)</f>
        <v>987146</v>
      </c>
      <c r="E109" s="280">
        <f>SUM(E14:E108)</f>
        <v>953463</v>
      </c>
      <c r="F109" s="280">
        <f>SUM(F6:F108)</f>
        <v>3960</v>
      </c>
      <c r="G109" s="280">
        <f>D109-E109-F109</f>
        <v>29723</v>
      </c>
      <c r="H109" s="281"/>
    </row>
    <row r="110" ht="19.5" thickTop="1"/>
    <row r="111" spans="4:10" ht="17.25">
      <c r="D111" s="325"/>
      <c r="E111" s="325"/>
      <c r="J111" s="238" t="s">
        <v>2843</v>
      </c>
    </row>
    <row r="112" ht="17.25">
      <c r="J112" s="238" t="s">
        <v>2841</v>
      </c>
    </row>
    <row r="113" spans="4:11" ht="17.25">
      <c r="D113" s="325"/>
      <c r="J113" s="238" t="s">
        <v>2842</v>
      </c>
      <c r="K113" s="325"/>
    </row>
    <row r="114" ht="17.25">
      <c r="J114" s="238"/>
    </row>
    <row r="115" ht="17.25">
      <c r="J115" s="238"/>
    </row>
    <row r="116" spans="10:11" ht="17.25">
      <c r="J116" s="238"/>
      <c r="K116" s="238">
        <v>9790</v>
      </c>
    </row>
    <row r="117" spans="10:11" ht="17.25">
      <c r="J117" s="238"/>
      <c r="K117" s="238">
        <v>56890</v>
      </c>
    </row>
    <row r="118" spans="10:11" ht="17.25">
      <c r="J118" s="238"/>
      <c r="K118" s="238">
        <f>SUM(K116:K117)</f>
        <v>66680</v>
      </c>
    </row>
    <row r="119" ht="17.25">
      <c r="J119" s="238"/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0" customWidth="1"/>
    <col min="4" max="4" width="19.421875" style="80" customWidth="1"/>
    <col min="5" max="5" width="35.00390625" style="80" customWidth="1"/>
    <col min="6" max="16384" width="9.140625" style="1" customWidth="1"/>
  </cols>
  <sheetData>
    <row r="1" spans="1:5" ht="18.75">
      <c r="A1" s="119"/>
      <c r="B1" s="119"/>
      <c r="C1" s="119"/>
      <c r="D1" s="119"/>
      <c r="E1" s="119" t="s">
        <v>452</v>
      </c>
    </row>
    <row r="2" ht="18.75">
      <c r="B2" s="1" t="s">
        <v>454</v>
      </c>
    </row>
    <row r="3" spans="1:5" ht="21.75" customHeight="1">
      <c r="A3" s="6" t="s">
        <v>8</v>
      </c>
      <c r="B3" s="123" t="s">
        <v>447</v>
      </c>
      <c r="C3" s="125" t="s">
        <v>4</v>
      </c>
      <c r="D3" s="127" t="s">
        <v>448</v>
      </c>
      <c r="E3" s="115" t="s">
        <v>451</v>
      </c>
    </row>
    <row r="4" spans="1:5" ht="18.75">
      <c r="A4" s="7"/>
      <c r="B4" s="129"/>
      <c r="C4" s="126"/>
      <c r="D4" s="128" t="s">
        <v>449</v>
      </c>
      <c r="E4" s="83"/>
    </row>
    <row r="5" spans="1:5" ht="18.75">
      <c r="A5" s="124"/>
      <c r="B5" s="49"/>
      <c r="C5" s="104"/>
      <c r="D5" s="104"/>
      <c r="E5" s="104"/>
    </row>
    <row r="6" spans="1:5" ht="18.75">
      <c r="A6" s="71"/>
      <c r="B6" s="12"/>
      <c r="C6" s="84"/>
      <c r="D6" s="84"/>
      <c r="E6" s="84"/>
    </row>
    <row r="7" spans="1:5" ht="18.75">
      <c r="A7" s="71"/>
      <c r="B7" s="86"/>
      <c r="C7" s="84"/>
      <c r="D7" s="84"/>
      <c r="E7" s="84"/>
    </row>
    <row r="8" spans="1:5" ht="18.75">
      <c r="A8" s="71"/>
      <c r="B8" s="12"/>
      <c r="C8" s="84"/>
      <c r="D8" s="84"/>
      <c r="E8" s="84"/>
    </row>
    <row r="9" spans="1:5" ht="18.75">
      <c r="A9" s="71"/>
      <c r="B9" s="12"/>
      <c r="C9" s="84"/>
      <c r="D9" s="84"/>
      <c r="E9" s="84"/>
    </row>
    <row r="10" spans="1:5" ht="18.75">
      <c r="A10" s="71"/>
      <c r="B10" s="12"/>
      <c r="C10" s="84"/>
      <c r="D10" s="84"/>
      <c r="E10" s="84"/>
    </row>
    <row r="11" spans="1:5" ht="18.75">
      <c r="A11" s="71"/>
      <c r="B11" s="12"/>
      <c r="C11" s="84"/>
      <c r="D11" s="84"/>
      <c r="E11" s="84"/>
    </row>
    <row r="12" spans="1:5" ht="18.75">
      <c r="A12" s="71"/>
      <c r="B12" s="12"/>
      <c r="C12" s="84"/>
      <c r="D12" s="84"/>
      <c r="E12" s="84"/>
    </row>
    <row r="13" spans="1:5" ht="18.75">
      <c r="A13" s="71"/>
      <c r="B13" s="12"/>
      <c r="C13" s="84"/>
      <c r="D13" s="84"/>
      <c r="E13" s="84"/>
    </row>
    <row r="14" spans="1:5" ht="18.75">
      <c r="A14" s="71"/>
      <c r="B14" s="86"/>
      <c r="C14" s="84"/>
      <c r="D14" s="84"/>
      <c r="E14" s="84"/>
    </row>
    <row r="15" spans="1:5" ht="18.75">
      <c r="A15" s="71"/>
      <c r="B15" s="12"/>
      <c r="C15" s="84"/>
      <c r="D15" s="84"/>
      <c r="E15" s="84"/>
    </row>
    <row r="16" spans="1:5" ht="18.75">
      <c r="A16" s="71"/>
      <c r="B16" s="12"/>
      <c r="C16" s="84"/>
      <c r="D16" s="84"/>
      <c r="E16" s="84"/>
    </row>
    <row r="17" spans="1:5" ht="18.75">
      <c r="A17" s="71"/>
      <c r="B17" s="12"/>
      <c r="C17" s="84"/>
      <c r="D17" s="84"/>
      <c r="E17" s="84"/>
    </row>
    <row r="18" spans="1:5" ht="18.75">
      <c r="A18" s="71"/>
      <c r="B18" s="12"/>
      <c r="C18" s="84"/>
      <c r="D18" s="84"/>
      <c r="E18" s="84"/>
    </row>
    <row r="19" spans="1:5" ht="18.75">
      <c r="A19" s="71"/>
      <c r="B19" s="12"/>
      <c r="C19" s="84"/>
      <c r="D19" s="84"/>
      <c r="E19" s="84"/>
    </row>
    <row r="20" spans="1:5" ht="18.75">
      <c r="A20" s="71"/>
      <c r="B20" s="12"/>
      <c r="C20" s="84"/>
      <c r="D20" s="84"/>
      <c r="E20" s="84"/>
    </row>
    <row r="21" spans="1:5" ht="18.75">
      <c r="A21" s="71"/>
      <c r="B21" s="12"/>
      <c r="C21" s="84"/>
      <c r="D21" s="84"/>
      <c r="E21" s="84"/>
    </row>
    <row r="22" spans="1:5" ht="18.75">
      <c r="A22" s="71"/>
      <c r="B22" s="12"/>
      <c r="C22" s="84"/>
      <c r="D22" s="84"/>
      <c r="E22" s="84"/>
    </row>
    <row r="23" spans="1:5" ht="18.75">
      <c r="A23" s="71"/>
      <c r="B23" s="12"/>
      <c r="C23" s="84"/>
      <c r="D23" s="84"/>
      <c r="E23" s="84"/>
    </row>
    <row r="24" spans="1:5" ht="18.75">
      <c r="A24" s="71"/>
      <c r="B24" s="12"/>
      <c r="C24" s="84"/>
      <c r="D24" s="84"/>
      <c r="E24" s="84"/>
    </row>
    <row r="25" spans="1:5" ht="18.75">
      <c r="A25" s="71"/>
      <c r="B25" s="12"/>
      <c r="C25" s="84"/>
      <c r="D25" s="84"/>
      <c r="E25" s="84"/>
    </row>
    <row r="26" spans="1:5" ht="18.75">
      <c r="A26" s="71"/>
      <c r="B26" s="12"/>
      <c r="C26" s="84"/>
      <c r="D26" s="84"/>
      <c r="E26" s="84"/>
    </row>
    <row r="27" spans="1:5" ht="18.75">
      <c r="A27" s="71"/>
      <c r="B27" s="12"/>
      <c r="C27" s="84"/>
      <c r="D27" s="84"/>
      <c r="E27" s="84"/>
    </row>
    <row r="28" spans="1:5" ht="18.75">
      <c r="A28" s="71"/>
      <c r="B28" s="12"/>
      <c r="C28" s="84"/>
      <c r="D28" s="84"/>
      <c r="E28" s="84"/>
    </row>
    <row r="29" spans="1:5" ht="18.75">
      <c r="A29" s="71"/>
      <c r="B29" s="12"/>
      <c r="C29" s="84"/>
      <c r="D29" s="84"/>
      <c r="E29" s="84"/>
    </row>
    <row r="30" spans="1:5" ht="18.75">
      <c r="A30" s="71"/>
      <c r="B30" s="12"/>
      <c r="C30" s="84"/>
      <c r="D30" s="84"/>
      <c r="E30" s="84"/>
    </row>
    <row r="31" spans="1:5" ht="18.75">
      <c r="A31" s="71"/>
      <c r="B31" s="86"/>
      <c r="C31" s="84"/>
      <c r="D31" s="84"/>
      <c r="E31" s="84"/>
    </row>
    <row r="32" spans="1:5" ht="18.75">
      <c r="A32" s="71"/>
      <c r="B32" s="12"/>
      <c r="C32" s="84"/>
      <c r="D32" s="84"/>
      <c r="E32" s="84"/>
    </row>
    <row r="33" spans="1:5" ht="18.75">
      <c r="A33" s="71"/>
      <c r="B33" s="12"/>
      <c r="C33" s="84"/>
      <c r="D33" s="84"/>
      <c r="E33" s="84"/>
    </row>
    <row r="34" spans="1:5" ht="18.75">
      <c r="A34" s="62"/>
      <c r="B34" s="62"/>
      <c r="C34" s="83"/>
      <c r="D34" s="83"/>
      <c r="E34" s="83"/>
    </row>
    <row r="35" spans="1:5" ht="18.75">
      <c r="A35" s="699"/>
      <c r="B35" s="699"/>
      <c r="C35" s="699"/>
      <c r="D35" s="699"/>
      <c r="E35" s="699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4.00390625" style="1" customWidth="1"/>
    <col min="3" max="3" width="35.7109375" style="80" customWidth="1"/>
    <col min="4" max="4" width="19.421875" style="80" customWidth="1"/>
    <col min="5" max="5" width="49.421875" style="80" customWidth="1"/>
    <col min="6" max="16384" width="9.140625" style="1" customWidth="1"/>
  </cols>
  <sheetData>
    <row r="1" spans="2:5" ht="18.75">
      <c r="B1" s="696" t="s">
        <v>488</v>
      </c>
      <c r="C1" s="696"/>
      <c r="D1" s="696"/>
      <c r="E1" s="696"/>
    </row>
    <row r="2" spans="1:5" ht="18.75">
      <c r="A2" s="119"/>
      <c r="C2" s="119"/>
      <c r="D2" s="119" t="s">
        <v>503</v>
      </c>
      <c r="E2" s="119"/>
    </row>
    <row r="3" spans="1:5" ht="21.75" customHeight="1">
      <c r="A3" s="6" t="s">
        <v>8</v>
      </c>
      <c r="B3" s="123" t="s">
        <v>447</v>
      </c>
      <c r="C3" s="125" t="s">
        <v>4</v>
      </c>
      <c r="D3" s="127" t="s">
        <v>448</v>
      </c>
      <c r="E3" s="115" t="s">
        <v>3</v>
      </c>
    </row>
    <row r="4" spans="1:5" ht="18.75">
      <c r="A4" s="7"/>
      <c r="B4" s="129"/>
      <c r="C4" s="126"/>
      <c r="D4" s="128" t="s">
        <v>449</v>
      </c>
      <c r="E4" s="83"/>
    </row>
    <row r="5" spans="1:5" ht="18.75">
      <c r="A5" s="124">
        <v>1</v>
      </c>
      <c r="B5" s="49" t="s">
        <v>489</v>
      </c>
      <c r="C5" s="104" t="s">
        <v>490</v>
      </c>
      <c r="D5" s="104">
        <v>568000</v>
      </c>
      <c r="E5" s="104" t="s">
        <v>500</v>
      </c>
    </row>
    <row r="6" spans="1:5" ht="18.75">
      <c r="A6" s="71"/>
      <c r="B6" s="12"/>
      <c r="C6" s="84"/>
      <c r="D6" s="84"/>
      <c r="E6" s="104" t="s">
        <v>496</v>
      </c>
    </row>
    <row r="7" spans="1:5" ht="18.75">
      <c r="A7" s="71"/>
      <c r="B7" s="86"/>
      <c r="C7" s="84"/>
      <c r="D7" s="84"/>
      <c r="E7" s="104" t="s">
        <v>497</v>
      </c>
    </row>
    <row r="8" spans="1:5" ht="18.75">
      <c r="A8" s="71"/>
      <c r="B8" s="12"/>
      <c r="C8" s="84"/>
      <c r="D8" s="84"/>
      <c r="E8" s="84"/>
    </row>
    <row r="9" spans="1:5" ht="18.75">
      <c r="A9" s="71">
        <v>2</v>
      </c>
      <c r="B9" s="12" t="s">
        <v>493</v>
      </c>
      <c r="C9" s="84" t="s">
        <v>491</v>
      </c>
      <c r="D9" s="84">
        <v>401000</v>
      </c>
      <c r="E9" s="104" t="s">
        <v>498</v>
      </c>
    </row>
    <row r="10" spans="1:5" ht="18.75">
      <c r="A10" s="71"/>
      <c r="B10" s="12"/>
      <c r="C10" s="84"/>
      <c r="D10" s="84"/>
      <c r="E10" s="104" t="s">
        <v>501</v>
      </c>
    </row>
    <row r="11" spans="1:5" ht="18.75">
      <c r="A11" s="71"/>
      <c r="B11" s="12"/>
      <c r="C11" s="84"/>
      <c r="D11" s="84"/>
      <c r="E11" s="104" t="s">
        <v>496</v>
      </c>
    </row>
    <row r="12" spans="1:5" ht="18.75">
      <c r="A12" s="71"/>
      <c r="B12" s="12"/>
      <c r="C12" s="84"/>
      <c r="D12" s="84"/>
      <c r="E12" s="104" t="s">
        <v>497</v>
      </c>
    </row>
    <row r="13" spans="1:5" ht="18.75">
      <c r="A13" s="71"/>
      <c r="B13" s="12"/>
      <c r="C13" s="84"/>
      <c r="D13" s="84"/>
      <c r="E13" s="84"/>
    </row>
    <row r="14" spans="1:5" ht="18.75">
      <c r="A14" s="71">
        <v>3</v>
      </c>
      <c r="B14" s="12" t="s">
        <v>492</v>
      </c>
      <c r="C14" s="84" t="s">
        <v>491</v>
      </c>
      <c r="D14" s="84">
        <v>919000</v>
      </c>
      <c r="E14" s="104" t="s">
        <v>498</v>
      </c>
    </row>
    <row r="15" spans="1:5" ht="18.75">
      <c r="A15" s="71"/>
      <c r="B15" s="12"/>
      <c r="C15" s="84"/>
      <c r="D15" s="84"/>
      <c r="E15" s="104" t="s">
        <v>501</v>
      </c>
    </row>
    <row r="16" spans="1:5" ht="18.75">
      <c r="A16" s="71"/>
      <c r="B16" s="12"/>
      <c r="C16" s="84"/>
      <c r="D16" s="84"/>
      <c r="E16" s="104" t="s">
        <v>496</v>
      </c>
    </row>
    <row r="17" spans="1:5" ht="18.75">
      <c r="A17" s="71"/>
      <c r="B17" s="12"/>
      <c r="C17" s="84"/>
      <c r="D17" s="84"/>
      <c r="E17" s="104" t="s">
        <v>497</v>
      </c>
    </row>
    <row r="18" spans="1:5" ht="18.75">
      <c r="A18" s="71"/>
      <c r="B18" s="12"/>
      <c r="C18" s="84"/>
      <c r="D18" s="84"/>
      <c r="E18" s="84"/>
    </row>
    <row r="19" spans="1:5" ht="18.75">
      <c r="A19" s="71">
        <v>4</v>
      </c>
      <c r="B19" s="12" t="s">
        <v>494</v>
      </c>
      <c r="C19" s="84" t="s">
        <v>491</v>
      </c>
      <c r="D19" s="84">
        <v>233000</v>
      </c>
      <c r="E19" s="104" t="s">
        <v>498</v>
      </c>
    </row>
    <row r="20" spans="1:5" ht="18.75">
      <c r="A20" s="71"/>
      <c r="B20" s="12"/>
      <c r="C20" s="84"/>
      <c r="D20" s="84"/>
      <c r="E20" s="104" t="s">
        <v>501</v>
      </c>
    </row>
    <row r="21" spans="1:5" ht="18.75">
      <c r="A21" s="71"/>
      <c r="B21" s="12"/>
      <c r="C21" s="84"/>
      <c r="D21" s="84"/>
      <c r="E21" s="104" t="s">
        <v>496</v>
      </c>
    </row>
    <row r="22" spans="1:5" ht="18.75">
      <c r="A22" s="71"/>
      <c r="B22" s="12"/>
      <c r="C22" s="84"/>
      <c r="D22" s="84"/>
      <c r="E22" s="104" t="s">
        <v>497</v>
      </c>
    </row>
    <row r="23" spans="1:5" ht="18.75">
      <c r="A23" s="71"/>
      <c r="B23" s="12"/>
      <c r="C23" s="84"/>
      <c r="D23" s="84"/>
      <c r="E23" s="104"/>
    </row>
    <row r="24" spans="1:5" ht="18.75">
      <c r="A24" s="71">
        <v>5</v>
      </c>
      <c r="B24" s="12" t="s">
        <v>495</v>
      </c>
      <c r="C24" s="84" t="s">
        <v>491</v>
      </c>
      <c r="D24" s="84">
        <v>232000</v>
      </c>
      <c r="E24" s="104" t="s">
        <v>498</v>
      </c>
    </row>
    <row r="25" spans="1:5" ht="18.75">
      <c r="A25" s="71"/>
      <c r="B25" s="12"/>
      <c r="C25" s="84"/>
      <c r="D25" s="84"/>
      <c r="E25" s="104" t="s">
        <v>501</v>
      </c>
    </row>
    <row r="26" spans="1:5" ht="18.75">
      <c r="A26" s="71"/>
      <c r="B26" s="12"/>
      <c r="C26" s="84"/>
      <c r="D26" s="84"/>
      <c r="E26" s="104" t="s">
        <v>496</v>
      </c>
    </row>
    <row r="27" spans="1:5" ht="18.75">
      <c r="A27" s="71"/>
      <c r="B27" s="12"/>
      <c r="C27" s="84"/>
      <c r="D27" s="84"/>
      <c r="E27" s="104" t="s">
        <v>497</v>
      </c>
    </row>
    <row r="28" spans="1:5" ht="18.75">
      <c r="A28" s="71"/>
      <c r="B28" s="12"/>
      <c r="C28" s="84"/>
      <c r="D28" s="84"/>
      <c r="E28" s="104"/>
    </row>
    <row r="29" spans="1:5" ht="18.75">
      <c r="A29" s="71">
        <v>6</v>
      </c>
      <c r="B29" s="12" t="s">
        <v>499</v>
      </c>
      <c r="C29" s="84" t="s">
        <v>430</v>
      </c>
      <c r="D29" s="84">
        <v>125000</v>
      </c>
      <c r="E29" s="104" t="s">
        <v>498</v>
      </c>
    </row>
    <row r="30" spans="1:5" ht="18.75">
      <c r="A30" s="71"/>
      <c r="B30" s="12"/>
      <c r="C30" s="84"/>
      <c r="D30" s="84"/>
      <c r="E30" s="104" t="s">
        <v>501</v>
      </c>
    </row>
    <row r="31" spans="1:5" ht="18.75">
      <c r="A31" s="71"/>
      <c r="B31" s="12"/>
      <c r="C31" s="84"/>
      <c r="D31" s="84"/>
      <c r="E31" s="104" t="s">
        <v>496</v>
      </c>
    </row>
    <row r="32" spans="1:5" ht="18.75">
      <c r="A32" s="71"/>
      <c r="B32" s="12"/>
      <c r="C32" s="84"/>
      <c r="D32" s="84"/>
      <c r="E32" s="104" t="s">
        <v>497</v>
      </c>
    </row>
    <row r="33" spans="1:5" ht="18.75">
      <c r="A33" s="71"/>
      <c r="B33" s="12"/>
      <c r="C33" s="84"/>
      <c r="D33" s="84"/>
      <c r="E33" s="104"/>
    </row>
    <row r="34" spans="1:5" ht="18.75">
      <c r="A34" s="71">
        <v>7</v>
      </c>
      <c r="B34" s="12" t="s">
        <v>502</v>
      </c>
      <c r="C34" s="84" t="s">
        <v>435</v>
      </c>
      <c r="D34" s="84">
        <v>395000</v>
      </c>
      <c r="E34" s="104" t="s">
        <v>498</v>
      </c>
    </row>
    <row r="35" spans="1:5" ht="18.75">
      <c r="A35" s="71"/>
      <c r="B35" s="12"/>
      <c r="C35" s="84"/>
      <c r="D35" s="84"/>
      <c r="E35" s="104" t="s">
        <v>501</v>
      </c>
    </row>
    <row r="36" spans="1:5" ht="18.75">
      <c r="A36" s="71"/>
      <c r="B36" s="12"/>
      <c r="C36" s="84"/>
      <c r="D36" s="84"/>
      <c r="E36" s="104" t="s">
        <v>496</v>
      </c>
    </row>
    <row r="37" spans="1:5" ht="18.75">
      <c r="A37" s="71"/>
      <c r="B37" s="12"/>
      <c r="C37" s="84"/>
      <c r="D37" s="84"/>
      <c r="E37" s="104" t="s">
        <v>497</v>
      </c>
    </row>
    <row r="38" spans="1:5" ht="18.75">
      <c r="A38" s="71"/>
      <c r="B38" s="12"/>
      <c r="C38" s="84"/>
      <c r="D38" s="84"/>
      <c r="E38" s="104"/>
    </row>
    <row r="39" spans="1:5" ht="18.75">
      <c r="A39" s="71"/>
      <c r="B39" s="12"/>
      <c r="C39" s="84"/>
      <c r="D39" s="84"/>
      <c r="E39" s="104"/>
    </row>
    <row r="40" spans="1:5" ht="18.75">
      <c r="A40" s="71"/>
      <c r="B40" s="12"/>
      <c r="C40" s="84"/>
      <c r="D40" s="84"/>
      <c r="E40" s="104"/>
    </row>
    <row r="41" spans="1:5" ht="18.75">
      <c r="A41" s="71"/>
      <c r="B41" s="12"/>
      <c r="C41" s="84"/>
      <c r="D41" s="84"/>
      <c r="E41" s="84"/>
    </row>
    <row r="42" spans="1:5" ht="18.75">
      <c r="A42" s="71"/>
      <c r="B42" s="86"/>
      <c r="C42" s="84"/>
      <c r="D42" s="84"/>
      <c r="E42" s="84"/>
    </row>
    <row r="43" spans="1:5" ht="18.75">
      <c r="A43" s="71"/>
      <c r="B43" s="12"/>
      <c r="C43" s="84"/>
      <c r="D43" s="84"/>
      <c r="E43" s="84"/>
    </row>
    <row r="44" spans="1:5" ht="18.75">
      <c r="A44" s="71"/>
      <c r="B44" s="12"/>
      <c r="C44" s="84"/>
      <c r="D44" s="84"/>
      <c r="E44" s="84"/>
    </row>
    <row r="45" spans="1:5" ht="18.75">
      <c r="A45" s="62"/>
      <c r="B45" s="62"/>
      <c r="C45" s="83"/>
      <c r="D45" s="83"/>
      <c r="E45" s="83"/>
    </row>
    <row r="46" spans="1:5" ht="18.75">
      <c r="A46" s="699"/>
      <c r="B46" s="699"/>
      <c r="C46" s="699"/>
      <c r="D46" s="699"/>
      <c r="E46" s="699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2" width="38.00390625" style="80" customWidth="1"/>
    <col min="3" max="3" width="18.00390625" style="80" customWidth="1"/>
    <col min="4" max="4" width="39.28125" style="80" customWidth="1"/>
    <col min="5" max="16384" width="9.140625" style="1" customWidth="1"/>
  </cols>
  <sheetData>
    <row r="1" spans="2:4" ht="18.75">
      <c r="B1" s="696" t="s">
        <v>517</v>
      </c>
      <c r="C1" s="696"/>
      <c r="D1" s="696"/>
    </row>
    <row r="2" spans="1:4" ht="18.75">
      <c r="A2" s="119"/>
      <c r="B2" s="119"/>
      <c r="C2" s="119" t="s">
        <v>522</v>
      </c>
      <c r="D2" s="119"/>
    </row>
    <row r="3" spans="1:4" ht="21.75" customHeight="1">
      <c r="A3" s="6" t="s">
        <v>8</v>
      </c>
      <c r="B3" s="125" t="s">
        <v>4</v>
      </c>
      <c r="C3" s="127" t="s">
        <v>504</v>
      </c>
      <c r="D3" s="115" t="s">
        <v>3</v>
      </c>
    </row>
    <row r="4" spans="1:4" ht="18.75">
      <c r="A4" s="7"/>
      <c r="B4" s="126"/>
      <c r="C4" s="128"/>
      <c r="D4" s="83"/>
    </row>
    <row r="5" spans="1:4" ht="21">
      <c r="A5" s="124">
        <v>1</v>
      </c>
      <c r="B5" s="143" t="s">
        <v>505</v>
      </c>
      <c r="C5" s="104"/>
      <c r="D5" s="104"/>
    </row>
    <row r="6" spans="1:4" ht="18.75">
      <c r="A6" s="71"/>
      <c r="B6" s="84" t="s">
        <v>506</v>
      </c>
      <c r="C6" s="84"/>
      <c r="D6" s="104"/>
    </row>
    <row r="7" spans="1:4" ht="18.75">
      <c r="A7" s="71"/>
      <c r="B7" s="84" t="s">
        <v>510</v>
      </c>
      <c r="C7" s="84">
        <v>4706600</v>
      </c>
      <c r="D7" s="104" t="s">
        <v>487</v>
      </c>
    </row>
    <row r="8" spans="1:4" ht="18.75">
      <c r="A8" s="71"/>
      <c r="B8" s="84"/>
      <c r="C8" s="84"/>
      <c r="D8" s="104"/>
    </row>
    <row r="9" spans="1:4" ht="21">
      <c r="A9" s="71">
        <v>2</v>
      </c>
      <c r="B9" s="143" t="s">
        <v>507</v>
      </c>
      <c r="C9" s="84"/>
      <c r="D9" s="104"/>
    </row>
    <row r="10" spans="1:4" ht="18.75">
      <c r="A10" s="71"/>
      <c r="B10" s="84" t="s">
        <v>508</v>
      </c>
      <c r="C10" s="84"/>
      <c r="D10" s="104"/>
    </row>
    <row r="11" spans="1:4" ht="18.75">
      <c r="A11" s="71"/>
      <c r="B11" s="84" t="s">
        <v>509</v>
      </c>
      <c r="C11" s="84">
        <v>468300</v>
      </c>
      <c r="D11" s="104" t="s">
        <v>518</v>
      </c>
    </row>
    <row r="12" spans="1:10" ht="21">
      <c r="A12" s="71"/>
      <c r="B12" s="84"/>
      <c r="C12" s="84"/>
      <c r="D12" s="84"/>
      <c r="J12" s="142"/>
    </row>
    <row r="13" spans="1:4" ht="21">
      <c r="A13" s="71">
        <v>3</v>
      </c>
      <c r="B13" s="144" t="s">
        <v>511</v>
      </c>
      <c r="C13" s="84"/>
      <c r="D13" s="104"/>
    </row>
    <row r="14" spans="1:4" ht="18.75">
      <c r="A14" s="71"/>
      <c r="B14" s="84"/>
      <c r="C14" s="84"/>
      <c r="D14" s="104"/>
    </row>
    <row r="15" spans="1:4" ht="18.75">
      <c r="A15" s="71"/>
      <c r="B15" s="84" t="s">
        <v>525</v>
      </c>
      <c r="C15" s="84">
        <v>568000</v>
      </c>
      <c r="D15" s="104" t="s">
        <v>512</v>
      </c>
    </row>
    <row r="16" spans="1:4" ht="18.75">
      <c r="A16" s="71"/>
      <c r="B16" s="84"/>
      <c r="C16" s="84"/>
      <c r="D16" s="84"/>
    </row>
    <row r="17" spans="1:4" ht="21">
      <c r="A17" s="71">
        <v>4</v>
      </c>
      <c r="B17" s="143" t="s">
        <v>513</v>
      </c>
      <c r="C17" s="84"/>
      <c r="D17" s="104"/>
    </row>
    <row r="18" spans="1:4" ht="18.75">
      <c r="A18" s="71"/>
      <c r="B18" s="84"/>
      <c r="C18" s="84"/>
      <c r="D18" s="104"/>
    </row>
    <row r="19" spans="1:4" ht="18.75">
      <c r="A19" s="71"/>
      <c r="B19" s="84" t="s">
        <v>519</v>
      </c>
      <c r="C19" s="84">
        <v>118500</v>
      </c>
      <c r="D19" s="104" t="s">
        <v>514</v>
      </c>
    </row>
    <row r="20" spans="1:4" ht="18.75">
      <c r="A20" s="71"/>
      <c r="B20" s="84" t="s">
        <v>520</v>
      </c>
      <c r="C20" s="84">
        <v>124800</v>
      </c>
      <c r="D20" s="104" t="s">
        <v>514</v>
      </c>
    </row>
    <row r="21" spans="1:4" ht="18.75">
      <c r="A21" s="71"/>
      <c r="B21" s="84" t="s">
        <v>521</v>
      </c>
      <c r="C21" s="84">
        <v>125000</v>
      </c>
      <c r="D21" s="104" t="s">
        <v>515</v>
      </c>
    </row>
    <row r="22" spans="1:4" ht="18.75">
      <c r="A22" s="71"/>
      <c r="B22" s="84" t="s">
        <v>523</v>
      </c>
      <c r="C22" s="84">
        <v>1357000</v>
      </c>
      <c r="D22" s="104" t="s">
        <v>516</v>
      </c>
    </row>
    <row r="23" spans="1:4" ht="18.75">
      <c r="A23" s="71"/>
      <c r="B23" s="84"/>
      <c r="C23" s="84"/>
      <c r="D23" s="104"/>
    </row>
    <row r="24" spans="1:4" ht="18.75">
      <c r="A24" s="71"/>
      <c r="B24" s="84"/>
      <c r="C24" s="84"/>
      <c r="D24" s="84"/>
    </row>
    <row r="25" spans="1:4" ht="18.75">
      <c r="A25" s="62"/>
      <c r="B25" s="83"/>
      <c r="C25" s="83"/>
      <c r="D25" s="83"/>
    </row>
    <row r="26" spans="1:4" ht="18.75">
      <c r="A26" s="699"/>
      <c r="B26" s="699"/>
      <c r="C26" s="699"/>
      <c r="D26" s="699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1" customWidth="1"/>
    <col min="2" max="2" width="26.57421875" style="80" customWidth="1"/>
    <col min="3" max="3" width="13.421875" style="80" customWidth="1"/>
    <col min="4" max="4" width="13.140625" style="80" customWidth="1"/>
    <col min="5" max="5" width="12.421875" style="80" customWidth="1"/>
    <col min="6" max="6" width="11.140625" style="80" customWidth="1"/>
    <col min="7" max="7" width="9.00390625" style="80" customWidth="1"/>
    <col min="8" max="16384" width="9.140625" style="1" customWidth="1"/>
  </cols>
  <sheetData>
    <row r="1" spans="2:7" ht="18.75">
      <c r="B1" s="696" t="s">
        <v>542</v>
      </c>
      <c r="C1" s="696"/>
      <c r="D1" s="696"/>
      <c r="E1" s="696"/>
      <c r="F1" s="696"/>
      <c r="G1" s="696"/>
    </row>
    <row r="2" spans="1:7" ht="18.75">
      <c r="A2" s="119"/>
      <c r="B2" s="119"/>
      <c r="C2" s="119" t="s">
        <v>533</v>
      </c>
      <c r="D2" s="119"/>
      <c r="E2" s="119"/>
      <c r="F2" s="119"/>
      <c r="G2" s="119"/>
    </row>
    <row r="3" spans="1:7" ht="21.75" customHeight="1">
      <c r="A3" s="6" t="s">
        <v>8</v>
      </c>
      <c r="B3" s="125" t="s">
        <v>4</v>
      </c>
      <c r="C3" s="127" t="s">
        <v>537</v>
      </c>
      <c r="D3" s="127" t="s">
        <v>192</v>
      </c>
      <c r="E3" s="127" t="s">
        <v>58</v>
      </c>
      <c r="F3" s="127" t="s">
        <v>2</v>
      </c>
      <c r="G3" s="155" t="s">
        <v>10</v>
      </c>
    </row>
    <row r="4" spans="1:7" ht="18.75">
      <c r="A4" s="7"/>
      <c r="B4" s="126"/>
      <c r="C4" s="128"/>
      <c r="D4" s="128"/>
      <c r="E4" s="128"/>
      <c r="F4" s="128"/>
      <c r="G4" s="156" t="s">
        <v>11</v>
      </c>
    </row>
    <row r="5" spans="1:7" ht="21">
      <c r="A5" s="124">
        <v>1</v>
      </c>
      <c r="B5" s="144" t="s">
        <v>534</v>
      </c>
      <c r="C5" s="104"/>
      <c r="D5" s="104"/>
      <c r="E5" s="104"/>
      <c r="F5" s="104"/>
      <c r="G5" s="104"/>
    </row>
    <row r="6" spans="1:7" ht="18.75">
      <c r="A6" s="71"/>
      <c r="B6" s="84" t="s">
        <v>535</v>
      </c>
      <c r="C6" s="84">
        <v>5473130</v>
      </c>
      <c r="D6" s="104">
        <v>4933380</v>
      </c>
      <c r="E6" s="104">
        <v>539750</v>
      </c>
      <c r="F6" s="104">
        <f>C6-D6-E6</f>
        <v>0</v>
      </c>
      <c r="G6" s="104"/>
    </row>
    <row r="7" spans="1:7" ht="18.75">
      <c r="A7" s="71"/>
      <c r="B7" s="84" t="s">
        <v>536</v>
      </c>
      <c r="C7" s="84">
        <v>41758670</v>
      </c>
      <c r="D7" s="104">
        <v>9308821</v>
      </c>
      <c r="E7" s="104">
        <v>32422400</v>
      </c>
      <c r="F7" s="104">
        <v>28249</v>
      </c>
      <c r="G7" s="104"/>
    </row>
    <row r="8" spans="1:7" ht="18.75">
      <c r="A8" s="71"/>
      <c r="B8" s="104"/>
      <c r="C8" s="107"/>
      <c r="D8" s="104"/>
      <c r="E8" s="104"/>
      <c r="F8" s="107"/>
      <c r="G8" s="107"/>
    </row>
    <row r="9" spans="1:7" ht="18.75">
      <c r="A9" s="71"/>
      <c r="B9" s="104"/>
      <c r="C9" s="105">
        <f>SUM(C6:C7)</f>
        <v>47231800</v>
      </c>
      <c r="D9" s="105">
        <f>SUM(D6:D7)</f>
        <v>14242201</v>
      </c>
      <c r="E9" s="105">
        <f>SUM(E6:E7)</f>
        <v>32962150</v>
      </c>
      <c r="F9" s="105">
        <v>28249</v>
      </c>
      <c r="G9" s="141">
        <f>D9*100/C9</f>
        <v>30.15383915074166</v>
      </c>
    </row>
    <row r="10" spans="1:7" ht="18.75">
      <c r="A10" s="71"/>
      <c r="B10" s="104"/>
      <c r="C10" s="107"/>
      <c r="D10" s="107"/>
      <c r="E10" s="107"/>
      <c r="F10" s="107"/>
      <c r="G10" s="107"/>
    </row>
    <row r="11" spans="1:7" ht="21">
      <c r="A11" s="71">
        <v>2</v>
      </c>
      <c r="B11" s="143" t="s">
        <v>505</v>
      </c>
      <c r="C11" s="105">
        <f>15112897+14986100</f>
        <v>30098997</v>
      </c>
      <c r="D11" s="105">
        <f>13878097+7429918</f>
        <v>21308015</v>
      </c>
      <c r="E11" s="105">
        <f>1234800+7487400</f>
        <v>8722200</v>
      </c>
      <c r="F11" s="81" t="s">
        <v>531</v>
      </c>
      <c r="G11" s="141">
        <f>D11*100/C11</f>
        <v>70.79310649454531</v>
      </c>
    </row>
    <row r="12" spans="1:7" ht="18.75">
      <c r="A12" s="71"/>
      <c r="B12" s="84"/>
      <c r="C12" s="104"/>
      <c r="D12" s="104"/>
      <c r="E12" s="104"/>
      <c r="F12" s="104"/>
      <c r="G12" s="104"/>
    </row>
    <row r="13" spans="1:7" ht="18.75">
      <c r="A13" s="71"/>
      <c r="B13" s="84"/>
      <c r="C13" s="84"/>
      <c r="D13" s="104"/>
      <c r="E13" s="104"/>
      <c r="F13" s="104"/>
      <c r="G13" s="104"/>
    </row>
    <row r="14" spans="1:7" ht="21">
      <c r="A14" s="71">
        <v>3</v>
      </c>
      <c r="B14" s="143" t="s">
        <v>507</v>
      </c>
      <c r="C14" s="103"/>
      <c r="D14" s="107"/>
      <c r="E14" s="107"/>
      <c r="F14" s="107"/>
      <c r="G14" s="107"/>
    </row>
    <row r="15" spans="1:7" ht="18.75">
      <c r="A15" s="71"/>
      <c r="B15" s="84" t="s">
        <v>543</v>
      </c>
      <c r="C15" s="105">
        <v>9279100</v>
      </c>
      <c r="D15" s="105">
        <v>8412200</v>
      </c>
      <c r="E15" s="105">
        <v>459000</v>
      </c>
      <c r="F15" s="105">
        <v>407900</v>
      </c>
      <c r="G15" s="141">
        <f>D15*100/C15</f>
        <v>90.65749911090515</v>
      </c>
    </row>
    <row r="16" spans="1:7" ht="18.75">
      <c r="A16" s="71"/>
      <c r="B16" s="84"/>
      <c r="C16" s="104"/>
      <c r="D16" s="104"/>
      <c r="E16" s="104"/>
      <c r="F16" s="104"/>
      <c r="G16" s="104"/>
    </row>
    <row r="17" spans="1:13" ht="21">
      <c r="A17" s="71"/>
      <c r="B17" s="84"/>
      <c r="C17" s="84"/>
      <c r="D17" s="84"/>
      <c r="E17" s="84"/>
      <c r="F17" s="84"/>
      <c r="G17" s="84"/>
      <c r="M17" s="142"/>
    </row>
    <row r="18" spans="1:7" ht="21">
      <c r="A18" s="71">
        <v>4</v>
      </c>
      <c r="B18" s="143" t="s">
        <v>538</v>
      </c>
      <c r="C18" s="84"/>
      <c r="D18" s="104"/>
      <c r="E18" s="104"/>
      <c r="F18" s="104"/>
      <c r="G18" s="104"/>
    </row>
    <row r="19" spans="1:7" ht="18.75">
      <c r="A19" s="71"/>
      <c r="B19" s="84"/>
      <c r="C19" s="84"/>
      <c r="D19" s="104"/>
      <c r="E19" s="104"/>
      <c r="F19" s="104"/>
      <c r="G19" s="104"/>
    </row>
    <row r="20" spans="1:7" ht="18.75">
      <c r="A20" s="71"/>
      <c r="B20" s="84" t="s">
        <v>540</v>
      </c>
      <c r="C20" s="84">
        <v>6102900</v>
      </c>
      <c r="D20" s="104">
        <v>5194375</v>
      </c>
      <c r="E20" s="104">
        <v>398500</v>
      </c>
      <c r="F20" s="104">
        <f>C20-D20-E20</f>
        <v>510025</v>
      </c>
      <c r="G20" s="104"/>
    </row>
    <row r="21" spans="1:7" ht="18.75">
      <c r="A21" s="71"/>
      <c r="B21" s="84" t="s">
        <v>539</v>
      </c>
      <c r="C21" s="84">
        <v>625000</v>
      </c>
      <c r="D21" s="104">
        <v>492800</v>
      </c>
      <c r="E21" s="104">
        <v>125000</v>
      </c>
      <c r="F21" s="104">
        <f>C21-D21-E21</f>
        <v>7200</v>
      </c>
      <c r="G21" s="104"/>
    </row>
    <row r="22" spans="1:7" ht="18.75">
      <c r="A22" s="71"/>
      <c r="B22" s="84" t="s">
        <v>541</v>
      </c>
      <c r="C22" s="84">
        <v>2493000</v>
      </c>
      <c r="D22" s="104"/>
      <c r="E22" s="104">
        <v>962000</v>
      </c>
      <c r="F22" s="104">
        <f>C22-D22-E22</f>
        <v>1531000</v>
      </c>
      <c r="G22" s="104"/>
    </row>
    <row r="23" spans="1:7" ht="18.75">
      <c r="A23" s="71"/>
      <c r="B23" s="84"/>
      <c r="C23" s="103"/>
      <c r="D23" s="107"/>
      <c r="E23" s="107"/>
      <c r="F23" s="107"/>
      <c r="G23" s="107"/>
    </row>
    <row r="24" spans="1:7" ht="18.75">
      <c r="A24" s="71"/>
      <c r="B24" s="84"/>
      <c r="C24" s="105">
        <f>SUM(C20:C23)</f>
        <v>9220900</v>
      </c>
      <c r="D24" s="105">
        <f>SUM(D20:D23)</f>
        <v>5687175</v>
      </c>
      <c r="E24" s="105">
        <f>SUM(E20:E23)</f>
        <v>1485500</v>
      </c>
      <c r="F24" s="105">
        <f>SUM(F20:F23)</f>
        <v>2048225</v>
      </c>
      <c r="G24" s="141">
        <f>D24*100/C24</f>
        <v>61.67700549837868</v>
      </c>
    </row>
    <row r="25" spans="1:7" ht="18.75">
      <c r="A25" s="71"/>
      <c r="B25" s="84"/>
      <c r="C25" s="104"/>
      <c r="D25" s="104"/>
      <c r="E25" s="104"/>
      <c r="F25" s="104"/>
      <c r="G25" s="104"/>
    </row>
    <row r="26" spans="1:7" ht="18.75">
      <c r="A26" s="62"/>
      <c r="B26" s="83"/>
      <c r="C26" s="83">
        <f>C9+C11+C15+C24</f>
        <v>95830797</v>
      </c>
      <c r="D26" s="83">
        <f>D9+D11+D15+D24</f>
        <v>49649591</v>
      </c>
      <c r="E26" s="83"/>
      <c r="F26" s="83"/>
      <c r="G26" s="157">
        <f>D26*100/C26</f>
        <v>51.80964006800444</v>
      </c>
    </row>
    <row r="27" spans="1:7" ht="18.75">
      <c r="A27" s="699"/>
      <c r="B27" s="699"/>
      <c r="C27" s="699"/>
      <c r="D27" s="699"/>
      <c r="E27" s="699"/>
      <c r="F27" s="699"/>
      <c r="G27" s="699"/>
    </row>
  </sheetData>
  <sheetProtection/>
  <mergeCells count="2">
    <mergeCell ref="A27:G27"/>
    <mergeCell ref="B1:G1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28125" style="1" customWidth="1"/>
    <col min="2" max="2" width="26.57421875" style="80" customWidth="1"/>
    <col min="3" max="3" width="13.421875" style="80" customWidth="1"/>
    <col min="4" max="4" width="13.140625" style="80" customWidth="1"/>
    <col min="5" max="5" width="12.421875" style="80" customWidth="1"/>
    <col min="6" max="6" width="11.140625" style="80" customWidth="1"/>
    <col min="7" max="7" width="9.00390625" style="80" customWidth="1"/>
    <col min="8" max="16384" width="9.140625" style="1" customWidth="1"/>
  </cols>
  <sheetData>
    <row r="1" spans="2:7" ht="18.75">
      <c r="B1" s="696" t="s">
        <v>542</v>
      </c>
      <c r="C1" s="696"/>
      <c r="D1" s="696"/>
      <c r="E1" s="696"/>
      <c r="F1" s="696"/>
      <c r="G1" s="696"/>
    </row>
    <row r="2" spans="1:7" ht="18.75">
      <c r="A2" s="119"/>
      <c r="B2" s="119"/>
      <c r="C2" s="119" t="s">
        <v>611</v>
      </c>
      <c r="D2" s="119"/>
      <c r="E2" s="119"/>
      <c r="F2" s="119"/>
      <c r="G2" s="119"/>
    </row>
    <row r="3" spans="1:7" ht="21.75" customHeight="1">
      <c r="A3" s="6" t="s">
        <v>8</v>
      </c>
      <c r="B3" s="125" t="s">
        <v>4</v>
      </c>
      <c r="C3" s="127" t="s">
        <v>537</v>
      </c>
      <c r="D3" s="127" t="s">
        <v>192</v>
      </c>
      <c r="E3" s="127" t="s">
        <v>58</v>
      </c>
      <c r="F3" s="127" t="s">
        <v>2</v>
      </c>
      <c r="G3" s="155" t="s">
        <v>10</v>
      </c>
    </row>
    <row r="4" spans="1:7" ht="18.75">
      <c r="A4" s="7"/>
      <c r="B4" s="126"/>
      <c r="C4" s="128"/>
      <c r="D4" s="128"/>
      <c r="E4" s="128"/>
      <c r="F4" s="128"/>
      <c r="G4" s="156" t="s">
        <v>11</v>
      </c>
    </row>
    <row r="5" spans="1:7" ht="21">
      <c r="A5" s="124">
        <v>1</v>
      </c>
      <c r="B5" s="144" t="s">
        <v>534</v>
      </c>
      <c r="C5" s="104"/>
      <c r="D5" s="104"/>
      <c r="E5" s="104"/>
      <c r="F5" s="104"/>
      <c r="G5" s="104"/>
    </row>
    <row r="6" spans="1:7" ht="18.75">
      <c r="A6" s="71"/>
      <c r="B6" s="84" t="s">
        <v>535</v>
      </c>
      <c r="C6" s="84">
        <v>5473130</v>
      </c>
      <c r="D6" s="104">
        <v>5235630</v>
      </c>
      <c r="E6" s="104">
        <v>237500</v>
      </c>
      <c r="F6" s="104">
        <f>C6-D6-E6</f>
        <v>0</v>
      </c>
      <c r="G6" s="104"/>
    </row>
    <row r="7" spans="1:7" ht="18.75">
      <c r="A7" s="71"/>
      <c r="B7" s="84" t="s">
        <v>536</v>
      </c>
      <c r="C7" s="84">
        <v>41758670</v>
      </c>
      <c r="D7" s="104">
        <v>10004021</v>
      </c>
      <c r="E7" s="104">
        <v>31727200</v>
      </c>
      <c r="F7" s="104">
        <v>15149</v>
      </c>
      <c r="G7" s="104"/>
    </row>
    <row r="8" spans="1:7" ht="18.75">
      <c r="A8" s="71"/>
      <c r="B8" s="104"/>
      <c r="C8" s="107"/>
      <c r="D8" s="104"/>
      <c r="E8" s="104"/>
      <c r="F8" s="107"/>
      <c r="G8" s="107"/>
    </row>
    <row r="9" spans="1:7" ht="18.75">
      <c r="A9" s="71"/>
      <c r="B9" s="173" t="s">
        <v>6</v>
      </c>
      <c r="C9" s="105">
        <f>SUM(C6:C7)</f>
        <v>47231800</v>
      </c>
      <c r="D9" s="105">
        <f>SUM(D6:D7)</f>
        <v>15239651</v>
      </c>
      <c r="E9" s="105">
        <f>SUM(E6:E7)</f>
        <v>31964700</v>
      </c>
      <c r="F9" s="105">
        <v>15149</v>
      </c>
      <c r="G9" s="141">
        <f>D9*100/C9</f>
        <v>32.265657883036425</v>
      </c>
    </row>
    <row r="10" spans="1:7" ht="18.75">
      <c r="A10" s="71"/>
      <c r="B10" s="104"/>
      <c r="C10" s="104"/>
      <c r="D10" s="104"/>
      <c r="E10" s="104"/>
      <c r="F10" s="104"/>
      <c r="G10" s="104"/>
    </row>
    <row r="11" spans="1:7" ht="18.75">
      <c r="A11" s="71"/>
      <c r="B11" s="104"/>
      <c r="C11" s="107"/>
      <c r="D11" s="107"/>
      <c r="E11" s="107"/>
      <c r="F11" s="107"/>
      <c r="G11" s="107"/>
    </row>
    <row r="12" spans="1:7" ht="21">
      <c r="A12" s="71">
        <v>2</v>
      </c>
      <c r="B12" s="143" t="s">
        <v>505</v>
      </c>
      <c r="C12" s="105">
        <f>15112897+14986100</f>
        <v>30098997</v>
      </c>
      <c r="D12" s="105">
        <f>13878097+7429918</f>
        <v>21308015</v>
      </c>
      <c r="E12" s="105">
        <f>1234800+7487400</f>
        <v>8722200</v>
      </c>
      <c r="F12" s="81" t="s">
        <v>531</v>
      </c>
      <c r="G12" s="141">
        <f>D12*100/C12</f>
        <v>70.79310649454531</v>
      </c>
    </row>
    <row r="13" spans="1:7" ht="18.75">
      <c r="A13" s="71"/>
      <c r="B13" s="84"/>
      <c r="C13" s="104"/>
      <c r="D13" s="104"/>
      <c r="E13" s="104"/>
      <c r="F13" s="104"/>
      <c r="G13" s="104"/>
    </row>
    <row r="14" spans="1:7" ht="18.75">
      <c r="A14" s="71"/>
      <c r="B14" s="84"/>
      <c r="C14" s="84"/>
      <c r="D14" s="104"/>
      <c r="E14" s="104"/>
      <c r="F14" s="104"/>
      <c r="G14" s="104"/>
    </row>
    <row r="15" spans="1:7" ht="21">
      <c r="A15" s="71">
        <v>3</v>
      </c>
      <c r="B15" s="143" t="s">
        <v>507</v>
      </c>
      <c r="C15" s="103"/>
      <c r="D15" s="107"/>
      <c r="E15" s="107"/>
      <c r="F15" s="107"/>
      <c r="G15" s="107"/>
    </row>
    <row r="16" spans="1:7" ht="18.75">
      <c r="A16" s="71"/>
      <c r="B16" s="84" t="s">
        <v>543</v>
      </c>
      <c r="C16" s="105">
        <v>9279100</v>
      </c>
      <c r="D16" s="105">
        <v>8871200</v>
      </c>
      <c r="E16" s="105">
        <v>0</v>
      </c>
      <c r="F16" s="105">
        <v>407900</v>
      </c>
      <c r="G16" s="105">
        <v>100</v>
      </c>
    </row>
    <row r="17" spans="1:7" ht="18.75">
      <c r="A17" s="71"/>
      <c r="B17" s="84"/>
      <c r="C17" s="104"/>
      <c r="D17" s="104"/>
      <c r="E17" s="104"/>
      <c r="F17" s="104"/>
      <c r="G17" s="104"/>
    </row>
    <row r="18" spans="1:13" ht="21">
      <c r="A18" s="71"/>
      <c r="B18" s="84"/>
      <c r="C18" s="84"/>
      <c r="D18" s="84"/>
      <c r="E18" s="84"/>
      <c r="F18" s="84"/>
      <c r="G18" s="84"/>
      <c r="M18" s="142"/>
    </row>
    <row r="19" spans="1:7" ht="21">
      <c r="A19" s="71">
        <v>4</v>
      </c>
      <c r="B19" s="143" t="s">
        <v>538</v>
      </c>
      <c r="C19" s="84"/>
      <c r="D19" s="104"/>
      <c r="E19" s="104"/>
      <c r="F19" s="104"/>
      <c r="G19" s="104"/>
    </row>
    <row r="20" spans="1:7" ht="18.75">
      <c r="A20" s="71"/>
      <c r="B20" s="84"/>
      <c r="C20" s="84"/>
      <c r="D20" s="104"/>
      <c r="E20" s="104"/>
      <c r="F20" s="104"/>
      <c r="G20" s="107"/>
    </row>
    <row r="21" spans="1:7" ht="18.75">
      <c r="A21" s="71"/>
      <c r="B21" s="84" t="s">
        <v>540</v>
      </c>
      <c r="C21" s="84">
        <v>6102900</v>
      </c>
      <c r="D21" s="104">
        <v>5552875</v>
      </c>
      <c r="E21" s="104">
        <v>0</v>
      </c>
      <c r="F21" s="104">
        <f>C21-D21</f>
        <v>550025</v>
      </c>
      <c r="G21" s="84">
        <v>100</v>
      </c>
    </row>
    <row r="22" spans="1:7" ht="18.75">
      <c r="A22" s="71"/>
      <c r="B22" s="84" t="s">
        <v>539</v>
      </c>
      <c r="C22" s="84">
        <v>625000</v>
      </c>
      <c r="D22" s="104">
        <v>617800</v>
      </c>
      <c r="E22" s="104">
        <v>0</v>
      </c>
      <c r="F22" s="104">
        <f>C22-D22-E22</f>
        <v>7200</v>
      </c>
      <c r="G22" s="84">
        <v>100</v>
      </c>
    </row>
    <row r="23" spans="1:7" ht="18.75">
      <c r="A23" s="71"/>
      <c r="B23" s="84" t="s">
        <v>541</v>
      </c>
      <c r="C23" s="84">
        <v>2493000</v>
      </c>
      <c r="D23" s="104"/>
      <c r="E23" s="104">
        <v>962000</v>
      </c>
      <c r="F23" s="104">
        <f>C23-D23-E23</f>
        <v>1531000</v>
      </c>
      <c r="G23" s="84"/>
    </row>
    <row r="24" spans="1:7" ht="18.75">
      <c r="A24" s="71"/>
      <c r="B24" s="84"/>
      <c r="C24" s="103"/>
      <c r="D24" s="107"/>
      <c r="E24" s="107"/>
      <c r="F24" s="107"/>
      <c r="G24" s="107"/>
    </row>
    <row r="25" spans="1:7" ht="18.75">
      <c r="A25" s="71"/>
      <c r="B25" s="173" t="s">
        <v>6</v>
      </c>
      <c r="C25" s="105">
        <f>SUM(C21:C24)</f>
        <v>9220900</v>
      </c>
      <c r="D25" s="105">
        <f>SUM(D21:D24)</f>
        <v>6170675</v>
      </c>
      <c r="E25" s="105">
        <f>SUM(E21:E24)</f>
        <v>962000</v>
      </c>
      <c r="F25" s="105">
        <f>SUM(F21:F24)</f>
        <v>2088225</v>
      </c>
      <c r="G25" s="141">
        <f>D25*100/C25</f>
        <v>66.92052836491015</v>
      </c>
    </row>
    <row r="26" spans="1:7" ht="18.75">
      <c r="A26" s="71"/>
      <c r="B26" s="84"/>
      <c r="C26" s="104"/>
      <c r="D26" s="104"/>
      <c r="E26" s="104"/>
      <c r="F26" s="104"/>
      <c r="G26" s="104"/>
    </row>
    <row r="27" spans="1:7" ht="18.75">
      <c r="A27" s="62"/>
      <c r="B27" s="83"/>
      <c r="C27" s="83"/>
      <c r="D27" s="83"/>
      <c r="E27" s="83"/>
      <c r="F27" s="83"/>
      <c r="G27" s="157"/>
    </row>
    <row r="28" spans="1:7" ht="18.75">
      <c r="A28" s="699"/>
      <c r="B28" s="699"/>
      <c r="C28" s="699"/>
      <c r="D28" s="699"/>
      <c r="E28" s="699"/>
      <c r="F28" s="699"/>
      <c r="G28" s="699"/>
    </row>
    <row r="45" ht="19.5" thickBot="1"/>
    <row r="46" ht="21.75" thickBot="1">
      <c r="B46" s="175" t="s">
        <v>612</v>
      </c>
    </row>
    <row r="47" spans="2:5" ht="21">
      <c r="B47" s="174"/>
      <c r="C47" s="174"/>
      <c r="D47" s="174"/>
      <c r="E47" s="174"/>
    </row>
    <row r="48" spans="2:5" ht="21">
      <c r="B48" s="176" t="s">
        <v>613</v>
      </c>
      <c r="C48" s="176"/>
      <c r="D48" s="174"/>
      <c r="E48" s="174"/>
    </row>
    <row r="49" spans="2:5" ht="21">
      <c r="B49" s="176" t="s">
        <v>614</v>
      </c>
      <c r="C49" s="176"/>
      <c r="D49" s="174"/>
      <c r="E49" s="174"/>
    </row>
    <row r="50" spans="2:5" ht="21">
      <c r="B50" s="176"/>
      <c r="C50" s="176"/>
      <c r="D50" s="174"/>
      <c r="E50" s="174"/>
    </row>
    <row r="51" spans="2:5" ht="21">
      <c r="B51" s="176"/>
      <c r="C51" s="176"/>
      <c r="D51" s="174"/>
      <c r="E51" s="174"/>
    </row>
    <row r="52" spans="2:5" ht="21">
      <c r="B52" s="176"/>
      <c r="C52" s="176"/>
      <c r="D52" s="174"/>
      <c r="E52" s="174"/>
    </row>
    <row r="53" spans="2:5" ht="21">
      <c r="B53" s="176"/>
      <c r="C53" s="176"/>
      <c r="D53" s="174"/>
      <c r="E53" s="174"/>
    </row>
    <row r="54" spans="2:5" ht="21">
      <c r="B54" s="176"/>
      <c r="C54" s="176"/>
      <c r="D54" s="174"/>
      <c r="E54" s="174"/>
    </row>
    <row r="55" spans="2:5" ht="21">
      <c r="B55" s="174"/>
      <c r="C55" s="174"/>
      <c r="D55" s="174"/>
      <c r="E55" s="174"/>
    </row>
    <row r="56" spans="2:5" ht="21">
      <c r="B56" s="174"/>
      <c r="C56" s="174"/>
      <c r="D56" s="174"/>
      <c r="E56" s="174"/>
    </row>
    <row r="57" spans="2:5" ht="21">
      <c r="B57" s="174"/>
      <c r="C57" s="174"/>
      <c r="D57" s="174"/>
      <c r="E57" s="174"/>
    </row>
  </sheetData>
  <sheetProtection/>
  <mergeCells count="2">
    <mergeCell ref="B1:G1"/>
    <mergeCell ref="A28:G28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1" customWidth="1"/>
    <col min="2" max="2" width="38.00390625" style="80" customWidth="1"/>
    <col min="3" max="3" width="18.00390625" style="80" customWidth="1"/>
    <col min="4" max="4" width="39.28125" style="80" customWidth="1"/>
    <col min="5" max="16384" width="9.140625" style="1" customWidth="1"/>
  </cols>
  <sheetData>
    <row r="1" spans="2:4" ht="18.75">
      <c r="B1" s="696" t="s">
        <v>524</v>
      </c>
      <c r="C1" s="696"/>
      <c r="D1" s="696"/>
    </row>
    <row r="2" spans="1:4" ht="18.75">
      <c r="A2" s="119"/>
      <c r="B2" s="119"/>
      <c r="C2" s="119" t="s">
        <v>522</v>
      </c>
      <c r="D2" s="119"/>
    </row>
    <row r="3" spans="1:4" ht="21.75" customHeight="1">
      <c r="A3" s="6" t="s">
        <v>8</v>
      </c>
      <c r="B3" s="125" t="s">
        <v>4</v>
      </c>
      <c r="C3" s="127" t="s">
        <v>504</v>
      </c>
      <c r="D3" s="115" t="s">
        <v>3</v>
      </c>
    </row>
    <row r="4" spans="1:4" ht="18.75">
      <c r="A4" s="7"/>
      <c r="B4" s="126"/>
      <c r="C4" s="128"/>
      <c r="D4" s="83"/>
    </row>
    <row r="5" spans="1:10" ht="21">
      <c r="A5" s="71"/>
      <c r="B5" s="84"/>
      <c r="C5" s="84"/>
      <c r="D5" s="84"/>
      <c r="J5" s="142"/>
    </row>
    <row r="6" spans="1:4" ht="21">
      <c r="A6" s="71"/>
      <c r="B6" s="144" t="s">
        <v>511</v>
      </c>
      <c r="C6" s="84"/>
      <c r="D6" s="104"/>
    </row>
    <row r="7" spans="1:4" ht="18.75">
      <c r="A7" s="71"/>
      <c r="B7" s="84"/>
      <c r="C7" s="84"/>
      <c r="D7" s="104"/>
    </row>
    <row r="8" spans="1:4" ht="18.75">
      <c r="A8" s="71"/>
      <c r="B8" s="84" t="s">
        <v>525</v>
      </c>
      <c r="C8" s="84">
        <v>568000</v>
      </c>
      <c r="D8" s="104" t="s">
        <v>526</v>
      </c>
    </row>
    <row r="9" spans="1:4" ht="18.75">
      <c r="A9" s="71"/>
      <c r="B9" s="84"/>
      <c r="C9" s="84"/>
      <c r="D9" s="151" t="s">
        <v>530</v>
      </c>
    </row>
    <row r="10" spans="1:4" ht="18.75">
      <c r="A10" s="71"/>
      <c r="B10" s="84"/>
      <c r="C10" s="84"/>
      <c r="D10" s="151" t="s">
        <v>527</v>
      </c>
    </row>
    <row r="11" spans="1:4" ht="18.75">
      <c r="A11" s="71"/>
      <c r="B11" s="84"/>
      <c r="C11" s="84"/>
      <c r="D11" s="84"/>
    </row>
    <row r="12" spans="1:4" ht="21">
      <c r="A12" s="71"/>
      <c r="B12" s="143" t="s">
        <v>513</v>
      </c>
      <c r="C12" s="84"/>
      <c r="D12" s="104"/>
    </row>
    <row r="13" spans="1:4" ht="18.75">
      <c r="A13" s="71"/>
      <c r="B13" s="84"/>
      <c r="C13" s="84"/>
      <c r="D13" s="104"/>
    </row>
    <row r="14" spans="1:4" ht="18.75">
      <c r="A14" s="71"/>
      <c r="B14" s="84" t="s">
        <v>519</v>
      </c>
      <c r="C14" s="84">
        <v>118500</v>
      </c>
      <c r="D14" s="104" t="s">
        <v>514</v>
      </c>
    </row>
    <row r="15" spans="1:4" ht="18.75">
      <c r="A15" s="71"/>
      <c r="B15" s="84"/>
      <c r="C15" s="84"/>
      <c r="D15" s="104"/>
    </row>
    <row r="16" spans="1:4" ht="18.75">
      <c r="A16" s="71"/>
      <c r="B16" s="84" t="s">
        <v>520</v>
      </c>
      <c r="C16" s="84">
        <v>124800</v>
      </c>
      <c r="D16" s="104" t="s">
        <v>514</v>
      </c>
    </row>
    <row r="17" spans="1:4" ht="18.75">
      <c r="A17" s="71"/>
      <c r="B17" s="84"/>
      <c r="C17" s="84"/>
      <c r="D17" s="104"/>
    </row>
    <row r="18" spans="1:4" ht="18.75">
      <c r="A18" s="71"/>
      <c r="B18" s="84" t="s">
        <v>521</v>
      </c>
      <c r="C18" s="84">
        <v>125000</v>
      </c>
      <c r="D18" s="104" t="s">
        <v>515</v>
      </c>
    </row>
    <row r="19" spans="1:4" ht="18.75">
      <c r="A19" s="71"/>
      <c r="B19" s="84"/>
      <c r="C19" s="84"/>
      <c r="D19" s="151" t="s">
        <v>528</v>
      </c>
    </row>
    <row r="20" spans="1:4" ht="18.75">
      <c r="A20" s="71"/>
      <c r="B20" s="84"/>
      <c r="C20" s="84"/>
      <c r="D20" s="151" t="s">
        <v>529</v>
      </c>
    </row>
    <row r="21" spans="1:4" ht="18.75">
      <c r="A21" s="71"/>
      <c r="B21" s="84"/>
      <c r="C21" s="84"/>
      <c r="D21" s="104"/>
    </row>
    <row r="22" spans="1:4" ht="18.75">
      <c r="A22" s="71"/>
      <c r="B22" s="84" t="s">
        <v>523</v>
      </c>
      <c r="C22" s="84">
        <v>1357000</v>
      </c>
      <c r="D22" s="104" t="s">
        <v>516</v>
      </c>
    </row>
    <row r="23" spans="1:4" ht="18.75">
      <c r="A23" s="71"/>
      <c r="B23" s="84"/>
      <c r="C23" s="84"/>
      <c r="D23" s="151" t="s">
        <v>528</v>
      </c>
    </row>
    <row r="24" spans="1:4" ht="18.75">
      <c r="A24" s="71"/>
      <c r="B24" s="84"/>
      <c r="C24" s="84"/>
      <c r="D24" s="151" t="s">
        <v>529</v>
      </c>
    </row>
    <row r="25" spans="1:4" ht="18.75">
      <c r="A25" s="62"/>
      <c r="B25" s="83"/>
      <c r="C25" s="83"/>
      <c r="D25" s="83"/>
    </row>
    <row r="26" spans="1:4" ht="18.75">
      <c r="A26" s="699"/>
      <c r="B26" s="699"/>
      <c r="C26" s="699"/>
      <c r="D26" s="699"/>
    </row>
  </sheetData>
  <sheetProtection/>
  <mergeCells count="2">
    <mergeCell ref="B1:D1"/>
    <mergeCell ref="A26:D26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" customWidth="1"/>
    <col min="2" max="2" width="29.421875" style="80" customWidth="1"/>
    <col min="3" max="3" width="22.8515625" style="80" customWidth="1"/>
    <col min="4" max="4" width="15.421875" style="80" customWidth="1"/>
    <col min="5" max="5" width="56.28125" style="80" customWidth="1"/>
    <col min="6" max="6" width="15.00390625" style="80" customWidth="1"/>
    <col min="7" max="16384" width="9.140625" style="1" customWidth="1"/>
  </cols>
  <sheetData>
    <row r="1" spans="2:6" ht="21">
      <c r="B1" s="690" t="s">
        <v>544</v>
      </c>
      <c r="C1" s="690"/>
      <c r="D1" s="690"/>
      <c r="E1" s="690"/>
      <c r="F1" s="158" t="s">
        <v>570</v>
      </c>
    </row>
    <row r="2" spans="1:6" ht="18.75">
      <c r="A2" s="119"/>
      <c r="B2" s="119"/>
      <c r="C2" s="119" t="s">
        <v>569</v>
      </c>
      <c r="D2" s="119"/>
      <c r="E2" s="119"/>
      <c r="F2" s="119"/>
    </row>
    <row r="3" spans="1:6" ht="21.75" customHeight="1">
      <c r="A3" s="159" t="s">
        <v>8</v>
      </c>
      <c r="B3" s="160" t="s">
        <v>447</v>
      </c>
      <c r="C3" s="160" t="s">
        <v>4</v>
      </c>
      <c r="D3" s="161" t="s">
        <v>504</v>
      </c>
      <c r="E3" s="161" t="s">
        <v>451</v>
      </c>
      <c r="F3" s="162" t="s">
        <v>3</v>
      </c>
    </row>
    <row r="4" spans="1:6" ht="18.75">
      <c r="A4" s="7"/>
      <c r="B4" s="126"/>
      <c r="C4" s="126"/>
      <c r="D4" s="128"/>
      <c r="E4" s="128"/>
      <c r="F4" s="83"/>
    </row>
    <row r="5" spans="1:6" ht="21">
      <c r="A5" s="71"/>
      <c r="B5" s="144" t="s">
        <v>511</v>
      </c>
      <c r="C5" s="144"/>
      <c r="D5" s="84"/>
      <c r="E5" s="104"/>
      <c r="F5" s="104"/>
    </row>
    <row r="6" spans="1:6" ht="18.75">
      <c r="A6" s="71">
        <v>1</v>
      </c>
      <c r="B6" s="84" t="s">
        <v>545</v>
      </c>
      <c r="C6" s="84" t="s">
        <v>456</v>
      </c>
      <c r="D6" s="84">
        <v>142000</v>
      </c>
      <c r="E6" s="104"/>
      <c r="F6" s="104" t="s">
        <v>563</v>
      </c>
    </row>
    <row r="7" spans="1:6" ht="18.75">
      <c r="A7" s="71"/>
      <c r="B7" s="84"/>
      <c r="C7" s="84"/>
      <c r="D7" s="84"/>
      <c r="E7" s="104"/>
      <c r="F7" s="104"/>
    </row>
    <row r="8" spans="1:6" ht="18.75">
      <c r="A8" s="71">
        <v>2</v>
      </c>
      <c r="B8" s="84" t="s">
        <v>398</v>
      </c>
      <c r="C8" s="84" t="s">
        <v>456</v>
      </c>
      <c r="D8" s="84">
        <v>148500</v>
      </c>
      <c r="E8" s="104"/>
      <c r="F8" s="104" t="s">
        <v>564</v>
      </c>
    </row>
    <row r="9" spans="1:6" ht="18.75">
      <c r="A9" s="71"/>
      <c r="B9" s="84"/>
      <c r="C9" s="84"/>
      <c r="D9" s="84"/>
      <c r="E9" s="104"/>
      <c r="F9" s="104"/>
    </row>
    <row r="10" spans="1:6" ht="18.75">
      <c r="A10" s="71">
        <v>3</v>
      </c>
      <c r="B10" s="84" t="s">
        <v>546</v>
      </c>
      <c r="C10" s="84" t="s">
        <v>456</v>
      </c>
      <c r="D10" s="84">
        <v>153750</v>
      </c>
      <c r="E10" s="104"/>
      <c r="F10" s="104" t="s">
        <v>564</v>
      </c>
    </row>
    <row r="11" spans="1:6" ht="18.75">
      <c r="A11" s="71"/>
      <c r="B11" s="84"/>
      <c r="C11" s="84"/>
      <c r="D11" s="84"/>
      <c r="E11" s="104"/>
      <c r="F11" s="104"/>
    </row>
    <row r="12" spans="1:6" ht="18.75">
      <c r="A12" s="71">
        <v>4</v>
      </c>
      <c r="B12" s="84" t="s">
        <v>548</v>
      </c>
      <c r="C12" s="84" t="s">
        <v>547</v>
      </c>
      <c r="D12" s="84">
        <v>95500</v>
      </c>
      <c r="E12" s="104"/>
      <c r="F12" s="104" t="s">
        <v>564</v>
      </c>
    </row>
    <row r="13" spans="1:6" ht="18.75">
      <c r="A13" s="71"/>
      <c r="B13" s="84"/>
      <c r="C13" s="84"/>
      <c r="D13" s="84"/>
      <c r="E13" s="104"/>
      <c r="F13" s="104"/>
    </row>
    <row r="14" spans="1:6" ht="18.75">
      <c r="A14" s="71">
        <v>5</v>
      </c>
      <c r="B14" s="84" t="s">
        <v>549</v>
      </c>
      <c r="C14" s="84" t="s">
        <v>550</v>
      </c>
      <c r="D14" s="84">
        <v>3476100</v>
      </c>
      <c r="E14" s="104"/>
      <c r="F14" s="104" t="s">
        <v>564</v>
      </c>
    </row>
    <row r="15" spans="1:6" ht="18.75">
      <c r="A15" s="71"/>
      <c r="B15" s="84"/>
      <c r="C15" s="84"/>
      <c r="D15" s="84"/>
      <c r="E15" s="104"/>
      <c r="F15" s="104"/>
    </row>
    <row r="16" spans="1:6" ht="18.75">
      <c r="A16" s="71">
        <v>6</v>
      </c>
      <c r="B16" s="84" t="s">
        <v>239</v>
      </c>
      <c r="C16" s="84" t="s">
        <v>550</v>
      </c>
      <c r="D16" s="84">
        <v>3481800</v>
      </c>
      <c r="E16" s="104"/>
      <c r="F16" s="104" t="s">
        <v>564</v>
      </c>
    </row>
    <row r="17" spans="1:6" ht="18.75">
      <c r="A17" s="71"/>
      <c r="B17" s="84"/>
      <c r="C17" s="84"/>
      <c r="D17" s="84"/>
      <c r="E17" s="104"/>
      <c r="F17" s="104"/>
    </row>
    <row r="18" spans="1:6" ht="18.75">
      <c r="A18" s="71">
        <v>7</v>
      </c>
      <c r="B18" s="84" t="s">
        <v>243</v>
      </c>
      <c r="C18" s="84" t="s">
        <v>550</v>
      </c>
      <c r="D18" s="84">
        <v>4790000</v>
      </c>
      <c r="E18" s="104"/>
      <c r="F18" s="104" t="s">
        <v>564</v>
      </c>
    </row>
    <row r="19" spans="1:6" ht="18.75">
      <c r="A19" s="71"/>
      <c r="B19" s="84"/>
      <c r="C19" s="84"/>
      <c r="D19" s="84"/>
      <c r="E19" s="104"/>
      <c r="F19" s="104"/>
    </row>
    <row r="20" spans="1:6" ht="18.75">
      <c r="A20" s="71">
        <v>8</v>
      </c>
      <c r="B20" s="84" t="s">
        <v>551</v>
      </c>
      <c r="C20" s="84" t="s">
        <v>550</v>
      </c>
      <c r="D20" s="84">
        <v>3476000</v>
      </c>
      <c r="E20" s="104"/>
      <c r="F20" s="104" t="s">
        <v>563</v>
      </c>
    </row>
    <row r="21" spans="1:6" ht="18.75">
      <c r="A21" s="71"/>
      <c r="B21" s="84"/>
      <c r="C21" s="84"/>
      <c r="D21" s="84"/>
      <c r="E21" s="104"/>
      <c r="F21" s="104"/>
    </row>
    <row r="22" spans="1:6" ht="18.75">
      <c r="A22" s="71">
        <v>9</v>
      </c>
      <c r="B22" s="84" t="s">
        <v>552</v>
      </c>
      <c r="C22" s="84" t="s">
        <v>550</v>
      </c>
      <c r="D22" s="84">
        <v>4790000</v>
      </c>
      <c r="E22" s="104"/>
      <c r="F22" s="104" t="s">
        <v>564</v>
      </c>
    </row>
    <row r="23" spans="1:6" ht="18.75">
      <c r="A23" s="71"/>
      <c r="B23" s="84"/>
      <c r="C23" s="84"/>
      <c r="D23" s="84"/>
      <c r="E23" s="104"/>
      <c r="F23" s="104"/>
    </row>
    <row r="24" spans="1:6" ht="18.75">
      <c r="A24" s="71">
        <v>10</v>
      </c>
      <c r="B24" s="84" t="s">
        <v>241</v>
      </c>
      <c r="C24" s="84" t="s">
        <v>550</v>
      </c>
      <c r="D24" s="84">
        <v>3481000</v>
      </c>
      <c r="E24" s="104"/>
      <c r="F24" s="104" t="s">
        <v>564</v>
      </c>
    </row>
    <row r="25" spans="1:6" ht="18.75">
      <c r="A25" s="71"/>
      <c r="B25" s="84"/>
      <c r="C25" s="84"/>
      <c r="D25" s="84"/>
      <c r="E25" s="104"/>
      <c r="F25" s="104"/>
    </row>
    <row r="26" spans="1:6" ht="18.75">
      <c r="A26" s="71">
        <v>11</v>
      </c>
      <c r="B26" s="84" t="s">
        <v>553</v>
      </c>
      <c r="C26" s="84" t="s">
        <v>550</v>
      </c>
      <c r="D26" s="84">
        <v>3481800</v>
      </c>
      <c r="E26" s="104"/>
      <c r="F26" s="104" t="s">
        <v>564</v>
      </c>
    </row>
    <row r="27" spans="1:6" ht="18.75">
      <c r="A27" s="71"/>
      <c r="B27" s="84"/>
      <c r="C27" s="84"/>
      <c r="D27" s="84"/>
      <c r="E27" s="104"/>
      <c r="F27" s="104"/>
    </row>
    <row r="28" spans="1:6" ht="18.75">
      <c r="A28" s="71">
        <v>12</v>
      </c>
      <c r="B28" s="84" t="s">
        <v>554</v>
      </c>
      <c r="C28" s="84" t="s">
        <v>555</v>
      </c>
      <c r="D28" s="84">
        <v>1395000</v>
      </c>
      <c r="E28" s="104"/>
      <c r="F28" s="104" t="s">
        <v>564</v>
      </c>
    </row>
    <row r="29" spans="1:6" ht="18.75">
      <c r="A29" s="71"/>
      <c r="B29" s="84"/>
      <c r="C29" s="84"/>
      <c r="D29" s="84"/>
      <c r="E29" s="104"/>
      <c r="F29" s="104"/>
    </row>
    <row r="30" spans="1:6" ht="18.75">
      <c r="A30" s="71">
        <v>13</v>
      </c>
      <c r="B30" s="84" t="s">
        <v>397</v>
      </c>
      <c r="C30" s="84" t="s">
        <v>555</v>
      </c>
      <c r="D30" s="84">
        <v>1635000</v>
      </c>
      <c r="E30" s="104"/>
      <c r="F30" s="104" t="s">
        <v>564</v>
      </c>
    </row>
    <row r="31" spans="1:6" ht="18.75">
      <c r="A31" s="71">
        <v>14</v>
      </c>
      <c r="B31" s="84" t="s">
        <v>567</v>
      </c>
      <c r="C31" s="84" t="s">
        <v>568</v>
      </c>
      <c r="D31" s="84">
        <v>554900</v>
      </c>
      <c r="E31" s="104"/>
      <c r="F31" s="104" t="s">
        <v>564</v>
      </c>
    </row>
    <row r="32" spans="1:6" ht="18.75">
      <c r="A32" s="71"/>
      <c r="B32" s="84"/>
      <c r="C32" s="84"/>
      <c r="D32" s="84"/>
      <c r="E32" s="104"/>
      <c r="F32" s="104"/>
    </row>
    <row r="33" spans="1:6" ht="18.75">
      <c r="A33" s="71">
        <v>15</v>
      </c>
      <c r="B33" s="84" t="s">
        <v>565</v>
      </c>
      <c r="C33" s="84" t="s">
        <v>566</v>
      </c>
      <c r="D33" s="84">
        <v>1140000</v>
      </c>
      <c r="E33" s="104"/>
      <c r="F33" s="104" t="s">
        <v>564</v>
      </c>
    </row>
    <row r="34" spans="1:6" ht="18.75">
      <c r="A34" s="71"/>
      <c r="B34" s="84"/>
      <c r="C34" s="84"/>
      <c r="D34" s="84"/>
      <c r="E34" s="104"/>
      <c r="F34" s="104"/>
    </row>
    <row r="35" spans="1:6" ht="21">
      <c r="A35" s="71"/>
      <c r="B35" s="144" t="s">
        <v>556</v>
      </c>
      <c r="C35" s="84"/>
      <c r="D35" s="84"/>
      <c r="E35" s="104"/>
      <c r="F35" s="151"/>
    </row>
    <row r="36" spans="1:6" ht="18.75">
      <c r="A36" s="71">
        <v>16</v>
      </c>
      <c r="B36" s="84" t="s">
        <v>557</v>
      </c>
      <c r="C36" s="84" t="s">
        <v>558</v>
      </c>
      <c r="D36" s="84">
        <v>358500</v>
      </c>
      <c r="E36" s="104"/>
      <c r="F36" s="104" t="s">
        <v>564</v>
      </c>
    </row>
    <row r="37" spans="1:6" ht="18.75">
      <c r="A37" s="71"/>
      <c r="B37" s="84"/>
      <c r="C37" s="84"/>
      <c r="D37" s="84"/>
      <c r="E37" s="104"/>
      <c r="F37" s="104"/>
    </row>
    <row r="38" spans="1:6" ht="18.75">
      <c r="A38" s="71">
        <v>17</v>
      </c>
      <c r="B38" s="84" t="s">
        <v>241</v>
      </c>
      <c r="C38" s="84" t="s">
        <v>434</v>
      </c>
      <c r="D38" s="84">
        <v>570000</v>
      </c>
      <c r="E38" s="104"/>
      <c r="F38" s="104" t="s">
        <v>564</v>
      </c>
    </row>
    <row r="39" spans="1:6" ht="18.75">
      <c r="A39" s="71"/>
      <c r="B39" s="84"/>
      <c r="C39" s="84"/>
      <c r="D39" s="84"/>
      <c r="E39" s="104"/>
      <c r="F39" s="104"/>
    </row>
    <row r="40" spans="1:6" ht="18.75">
      <c r="A40" s="71">
        <v>18</v>
      </c>
      <c r="B40" s="84" t="s">
        <v>437</v>
      </c>
      <c r="C40" s="84" t="s">
        <v>559</v>
      </c>
      <c r="D40" s="84">
        <v>392000</v>
      </c>
      <c r="E40" s="104"/>
      <c r="F40" s="104" t="s">
        <v>564</v>
      </c>
    </row>
    <row r="41" spans="1:6" ht="18.75">
      <c r="A41" s="71"/>
      <c r="B41" s="104"/>
      <c r="C41" s="104"/>
      <c r="D41" s="84"/>
      <c r="E41" s="104"/>
      <c r="F41" s="104"/>
    </row>
    <row r="42" spans="1:6" ht="21">
      <c r="A42" s="71"/>
      <c r="B42" s="143" t="s">
        <v>560</v>
      </c>
      <c r="C42" s="143"/>
      <c r="D42" s="84"/>
      <c r="E42" s="104"/>
      <c r="F42" s="104"/>
    </row>
    <row r="43" spans="1:6" ht="18.75">
      <c r="A43" s="71">
        <v>19</v>
      </c>
      <c r="B43" s="84" t="s">
        <v>561</v>
      </c>
      <c r="C43" s="84" t="s">
        <v>550</v>
      </c>
      <c r="D43" s="84">
        <v>3476000</v>
      </c>
      <c r="E43" s="104"/>
      <c r="F43" s="104"/>
    </row>
    <row r="44" spans="1:6" ht="18.75">
      <c r="A44" s="71"/>
      <c r="B44" s="84"/>
      <c r="C44" s="84"/>
      <c r="D44" s="84"/>
      <c r="E44" s="104"/>
      <c r="F44" s="104"/>
    </row>
    <row r="45" spans="1:6" ht="18.75">
      <c r="A45" s="71">
        <v>20</v>
      </c>
      <c r="B45" s="84" t="s">
        <v>399</v>
      </c>
      <c r="C45" s="84" t="s">
        <v>562</v>
      </c>
      <c r="D45" s="84">
        <v>1234800</v>
      </c>
      <c r="E45" s="104"/>
      <c r="F45" s="104" t="s">
        <v>564</v>
      </c>
    </row>
    <row r="46" spans="1:6" ht="18.75">
      <c r="A46" s="71"/>
      <c r="B46" s="84"/>
      <c r="C46" s="84"/>
      <c r="D46" s="84"/>
      <c r="E46" s="104"/>
      <c r="F46" s="104"/>
    </row>
    <row r="47" spans="1:6" ht="18.75">
      <c r="A47" s="71"/>
      <c r="B47" s="84"/>
      <c r="C47" s="84"/>
      <c r="D47" s="84"/>
      <c r="E47" s="104"/>
      <c r="F47" s="104"/>
    </row>
    <row r="48" spans="1:6" ht="18.75">
      <c r="A48" s="71"/>
      <c r="B48" s="84"/>
      <c r="C48" s="84"/>
      <c r="D48" s="84"/>
      <c r="E48" s="104"/>
      <c r="F48" s="151"/>
    </row>
    <row r="49" spans="1:6" ht="18.75">
      <c r="A49" s="62"/>
      <c r="B49" s="83"/>
      <c r="C49" s="83"/>
      <c r="D49" s="83"/>
      <c r="E49" s="83"/>
      <c r="F49" s="83"/>
    </row>
    <row r="50" spans="1:6" ht="18.75">
      <c r="A50" s="699"/>
      <c r="B50" s="699"/>
      <c r="C50" s="699"/>
      <c r="D50" s="699"/>
      <c r="E50" s="699"/>
      <c r="F50" s="699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" customWidth="1"/>
    <col min="2" max="2" width="26.57421875" style="80" customWidth="1"/>
    <col min="3" max="3" width="22.8515625" style="80" customWidth="1"/>
    <col min="4" max="4" width="15.421875" style="80" customWidth="1"/>
    <col min="5" max="5" width="63.00390625" style="80" customWidth="1"/>
    <col min="6" max="6" width="15.00390625" style="80" customWidth="1"/>
    <col min="7" max="16384" width="9.140625" style="1" customWidth="1"/>
  </cols>
  <sheetData>
    <row r="1" spans="2:6" ht="21">
      <c r="B1" s="690" t="s">
        <v>585</v>
      </c>
      <c r="C1" s="690"/>
      <c r="D1" s="690"/>
      <c r="E1" s="690"/>
      <c r="F1" s="158" t="s">
        <v>570</v>
      </c>
    </row>
    <row r="2" spans="1:6" ht="18.75">
      <c r="A2" s="119"/>
      <c r="B2" s="119"/>
      <c r="C2" s="119" t="s">
        <v>584</v>
      </c>
      <c r="D2" s="119"/>
      <c r="E2" s="119"/>
      <c r="F2" s="119"/>
    </row>
    <row r="3" spans="1:6" ht="21.75" customHeight="1">
      <c r="A3" s="159" t="s">
        <v>8</v>
      </c>
      <c r="B3" s="160" t="s">
        <v>447</v>
      </c>
      <c r="C3" s="160" t="s">
        <v>4</v>
      </c>
      <c r="D3" s="161" t="s">
        <v>504</v>
      </c>
      <c r="E3" s="161" t="s">
        <v>451</v>
      </c>
      <c r="F3" s="162" t="s">
        <v>3</v>
      </c>
    </row>
    <row r="4" spans="1:6" ht="18.75">
      <c r="A4" s="7"/>
      <c r="B4" s="126"/>
      <c r="C4" s="126"/>
      <c r="D4" s="128"/>
      <c r="E4" s="128"/>
      <c r="F4" s="83"/>
    </row>
    <row r="5" spans="1:6" ht="21">
      <c r="A5" s="71"/>
      <c r="B5" s="144" t="s">
        <v>511</v>
      </c>
      <c r="C5" s="144"/>
      <c r="D5" s="84"/>
      <c r="E5" s="104"/>
      <c r="F5" s="104"/>
    </row>
    <row r="6" spans="1:6" ht="18.75">
      <c r="A6" s="71">
        <v>1</v>
      </c>
      <c r="B6" s="84" t="s">
        <v>545</v>
      </c>
      <c r="C6" s="84" t="s">
        <v>456</v>
      </c>
      <c r="D6" s="84">
        <v>142000</v>
      </c>
      <c r="E6" s="104" t="s">
        <v>586</v>
      </c>
      <c r="F6" s="104" t="s">
        <v>563</v>
      </c>
    </row>
    <row r="7" spans="1:6" ht="18.75">
      <c r="A7" s="71"/>
      <c r="B7" s="84"/>
      <c r="C7" s="84"/>
      <c r="D7" s="84"/>
      <c r="E7" s="104" t="s">
        <v>587</v>
      </c>
      <c r="F7" s="104"/>
    </row>
    <row r="8" spans="1:6" ht="18.75">
      <c r="A8" s="71"/>
      <c r="B8" s="84"/>
      <c r="C8" s="84"/>
      <c r="D8" s="84"/>
      <c r="E8" s="104"/>
      <c r="F8" s="104"/>
    </row>
    <row r="9" spans="1:6" ht="18.75">
      <c r="A9" s="71">
        <v>2</v>
      </c>
      <c r="B9" s="84" t="s">
        <v>398</v>
      </c>
      <c r="C9" s="84" t="s">
        <v>456</v>
      </c>
      <c r="D9" s="84">
        <v>148500</v>
      </c>
      <c r="E9" s="104" t="s">
        <v>588</v>
      </c>
      <c r="F9" s="104" t="s">
        <v>564</v>
      </c>
    </row>
    <row r="10" spans="1:6" ht="18.75">
      <c r="A10" s="71"/>
      <c r="B10" s="84"/>
      <c r="C10" s="84"/>
      <c r="D10" s="84"/>
      <c r="E10" s="104" t="s">
        <v>589</v>
      </c>
      <c r="F10" s="104"/>
    </row>
    <row r="11" spans="1:6" ht="18.75">
      <c r="A11" s="71"/>
      <c r="B11" s="84"/>
      <c r="C11" s="84"/>
      <c r="D11" s="84"/>
      <c r="E11" s="104"/>
      <c r="F11" s="104"/>
    </row>
    <row r="12" spans="1:6" ht="18.75">
      <c r="A12" s="71">
        <v>3</v>
      </c>
      <c r="B12" s="84" t="s">
        <v>546</v>
      </c>
      <c r="C12" s="84" t="s">
        <v>456</v>
      </c>
      <c r="D12" s="84">
        <v>153750</v>
      </c>
      <c r="E12" s="104" t="s">
        <v>588</v>
      </c>
      <c r="F12" s="104" t="s">
        <v>564</v>
      </c>
    </row>
    <row r="13" spans="1:6" ht="18.75">
      <c r="A13" s="71"/>
      <c r="B13" s="84"/>
      <c r="C13" s="84"/>
      <c r="D13" s="84"/>
      <c r="E13" s="104" t="s">
        <v>589</v>
      </c>
      <c r="F13" s="104"/>
    </row>
    <row r="14" spans="1:6" ht="18.75">
      <c r="A14" s="71"/>
      <c r="B14" s="84"/>
      <c r="C14" s="84"/>
      <c r="D14" s="84"/>
      <c r="E14" s="104"/>
      <c r="F14" s="104"/>
    </row>
    <row r="15" spans="1:6" ht="18.75">
      <c r="A15" s="71">
        <v>4</v>
      </c>
      <c r="B15" s="84" t="s">
        <v>548</v>
      </c>
      <c r="C15" s="84" t="s">
        <v>547</v>
      </c>
      <c r="D15" s="84">
        <v>95500</v>
      </c>
      <c r="E15" s="104" t="s">
        <v>590</v>
      </c>
      <c r="F15" s="104" t="s">
        <v>564</v>
      </c>
    </row>
    <row r="16" spans="1:6" ht="18.75">
      <c r="A16" s="71"/>
      <c r="B16" s="84"/>
      <c r="C16" s="84"/>
      <c r="D16" s="84"/>
      <c r="E16" s="104" t="s">
        <v>591</v>
      </c>
      <c r="F16" s="104"/>
    </row>
    <row r="17" spans="1:6" ht="18.75">
      <c r="A17" s="71"/>
      <c r="B17" s="84"/>
      <c r="C17" s="84"/>
      <c r="D17" s="84"/>
      <c r="E17" s="104"/>
      <c r="F17" s="104"/>
    </row>
    <row r="18" spans="1:6" ht="18.75">
      <c r="A18" s="71">
        <v>5</v>
      </c>
      <c r="B18" s="84" t="s">
        <v>549</v>
      </c>
      <c r="C18" s="84" t="s">
        <v>550</v>
      </c>
      <c r="D18" s="84">
        <v>3476100</v>
      </c>
      <c r="E18" s="104" t="s">
        <v>592</v>
      </c>
      <c r="F18" s="104" t="s">
        <v>564</v>
      </c>
    </row>
    <row r="19" spans="1:6" ht="18.75">
      <c r="A19" s="71"/>
      <c r="B19" s="84"/>
      <c r="C19" s="84"/>
      <c r="D19" s="84"/>
      <c r="E19" s="104" t="s">
        <v>593</v>
      </c>
      <c r="F19" s="104"/>
    </row>
    <row r="20" spans="1:6" ht="18.75">
      <c r="A20" s="71"/>
      <c r="B20" s="84"/>
      <c r="C20" s="84"/>
      <c r="D20" s="84"/>
      <c r="E20" s="104"/>
      <c r="F20" s="104"/>
    </row>
    <row r="21" spans="1:6" ht="18.75">
      <c r="A21" s="71">
        <v>6</v>
      </c>
      <c r="B21" s="84" t="s">
        <v>239</v>
      </c>
      <c r="C21" s="84" t="s">
        <v>550</v>
      </c>
      <c r="D21" s="84">
        <v>3481800</v>
      </c>
      <c r="E21" s="104" t="s">
        <v>594</v>
      </c>
      <c r="F21" s="104" t="s">
        <v>564</v>
      </c>
    </row>
    <row r="22" spans="1:6" ht="18.75">
      <c r="A22" s="71"/>
      <c r="B22" s="84"/>
      <c r="C22" s="84"/>
      <c r="D22" s="84"/>
      <c r="E22" s="104"/>
      <c r="F22" s="104"/>
    </row>
    <row r="23" spans="1:6" ht="18.75">
      <c r="A23" s="71">
        <v>7</v>
      </c>
      <c r="B23" s="84" t="s">
        <v>243</v>
      </c>
      <c r="C23" s="84" t="s">
        <v>550</v>
      </c>
      <c r="D23" s="84">
        <v>4790000</v>
      </c>
      <c r="E23" s="104" t="s">
        <v>595</v>
      </c>
      <c r="F23" s="104" t="s">
        <v>564</v>
      </c>
    </row>
    <row r="24" spans="1:6" ht="18.75">
      <c r="A24" s="71"/>
      <c r="B24" s="84"/>
      <c r="C24" s="84"/>
      <c r="D24" s="84"/>
      <c r="E24" s="104" t="s">
        <v>596</v>
      </c>
      <c r="F24" s="104"/>
    </row>
    <row r="25" spans="1:6" ht="18.75">
      <c r="A25" s="71"/>
      <c r="B25" s="84"/>
      <c r="C25" s="84"/>
      <c r="D25" s="84"/>
      <c r="E25" s="104"/>
      <c r="F25" s="104"/>
    </row>
    <row r="26" spans="1:6" ht="18.75">
      <c r="A26" s="71">
        <v>8</v>
      </c>
      <c r="B26" s="84" t="s">
        <v>551</v>
      </c>
      <c r="C26" s="84" t="s">
        <v>550</v>
      </c>
      <c r="D26" s="84">
        <v>3476000</v>
      </c>
      <c r="E26" s="104" t="s">
        <v>597</v>
      </c>
      <c r="F26" s="104" t="s">
        <v>563</v>
      </c>
    </row>
    <row r="27" spans="1:6" ht="18.75">
      <c r="A27" s="71"/>
      <c r="B27" s="84"/>
      <c r="C27" s="84"/>
      <c r="D27" s="84"/>
      <c r="E27" s="104"/>
      <c r="F27" s="104"/>
    </row>
    <row r="28" spans="1:6" ht="18.75">
      <c r="A28" s="71">
        <v>9</v>
      </c>
      <c r="B28" s="84" t="s">
        <v>552</v>
      </c>
      <c r="C28" s="84" t="s">
        <v>550</v>
      </c>
      <c r="D28" s="84">
        <v>4790000</v>
      </c>
      <c r="E28" s="104" t="s">
        <v>598</v>
      </c>
      <c r="F28" s="104" t="s">
        <v>564</v>
      </c>
    </row>
    <row r="29" spans="1:6" ht="18.75">
      <c r="A29" s="71"/>
      <c r="B29" s="84"/>
      <c r="C29" s="84"/>
      <c r="D29" s="84"/>
      <c r="E29" s="104"/>
      <c r="F29" s="104"/>
    </row>
    <row r="30" spans="1:6" ht="18.75">
      <c r="A30" s="71">
        <v>10</v>
      </c>
      <c r="B30" s="84" t="s">
        <v>241</v>
      </c>
      <c r="C30" s="84" t="s">
        <v>550</v>
      </c>
      <c r="D30" s="84">
        <v>3481000</v>
      </c>
      <c r="E30" s="104" t="s">
        <v>599</v>
      </c>
      <c r="F30" s="104" t="s">
        <v>564</v>
      </c>
    </row>
    <row r="31" spans="1:6" ht="18.75">
      <c r="A31" s="71"/>
      <c r="B31" s="84"/>
      <c r="C31" s="84"/>
      <c r="D31" s="84"/>
      <c r="E31" s="104"/>
      <c r="F31" s="104"/>
    </row>
    <row r="32" spans="1:6" ht="18.75">
      <c r="A32" s="71">
        <v>11</v>
      </c>
      <c r="B32" s="84" t="s">
        <v>553</v>
      </c>
      <c r="C32" s="84" t="s">
        <v>550</v>
      </c>
      <c r="D32" s="84">
        <v>3481800</v>
      </c>
      <c r="E32" s="104" t="s">
        <v>600</v>
      </c>
      <c r="F32" s="104" t="s">
        <v>564</v>
      </c>
    </row>
    <row r="33" spans="1:6" ht="18.75">
      <c r="A33" s="71"/>
      <c r="B33" s="84"/>
      <c r="C33" s="84"/>
      <c r="D33" s="84"/>
      <c r="E33" s="104"/>
      <c r="F33" s="104"/>
    </row>
    <row r="34" spans="1:6" ht="18.75">
      <c r="A34" s="71">
        <v>12</v>
      </c>
      <c r="B34" s="84" t="s">
        <v>554</v>
      </c>
      <c r="C34" s="84" t="s">
        <v>555</v>
      </c>
      <c r="D34" s="84">
        <v>1395000</v>
      </c>
      <c r="E34" s="104" t="s">
        <v>601</v>
      </c>
      <c r="F34" s="104" t="s">
        <v>564</v>
      </c>
    </row>
    <row r="35" spans="1:6" ht="18.75">
      <c r="A35" s="71"/>
      <c r="B35" s="84"/>
      <c r="C35" s="84"/>
      <c r="D35" s="84"/>
      <c r="E35" s="104"/>
      <c r="F35" s="104"/>
    </row>
    <row r="36" spans="1:6" ht="18.75">
      <c r="A36" s="71">
        <v>13</v>
      </c>
      <c r="B36" s="84" t="s">
        <v>397</v>
      </c>
      <c r="C36" s="84" t="s">
        <v>555</v>
      </c>
      <c r="D36" s="84">
        <v>1635000</v>
      </c>
      <c r="E36" s="104" t="s">
        <v>602</v>
      </c>
      <c r="F36" s="104" t="s">
        <v>564</v>
      </c>
    </row>
    <row r="37" spans="1:6" ht="18.75">
      <c r="A37" s="71"/>
      <c r="B37" s="84"/>
      <c r="C37" s="84"/>
      <c r="D37" s="84"/>
      <c r="E37" s="104" t="s">
        <v>603</v>
      </c>
      <c r="F37" s="104"/>
    </row>
    <row r="38" spans="1:6" ht="18.75">
      <c r="A38" s="71"/>
      <c r="B38" s="84"/>
      <c r="C38" s="84"/>
      <c r="D38" s="84"/>
      <c r="E38" s="104"/>
      <c r="F38" s="104"/>
    </row>
    <row r="39" spans="1:6" ht="18.75">
      <c r="A39" s="71">
        <v>14</v>
      </c>
      <c r="B39" s="84" t="s">
        <v>567</v>
      </c>
      <c r="C39" s="84" t="s">
        <v>568</v>
      </c>
      <c r="D39" s="84">
        <v>554900</v>
      </c>
      <c r="E39" s="104" t="s">
        <v>604</v>
      </c>
      <c r="F39" s="104" t="s">
        <v>564</v>
      </c>
    </row>
    <row r="40" spans="1:6" ht="18.75">
      <c r="A40" s="71"/>
      <c r="B40" s="84"/>
      <c r="C40" s="84"/>
      <c r="D40" s="84"/>
      <c r="E40" s="104"/>
      <c r="F40" s="104"/>
    </row>
    <row r="41" spans="1:6" ht="18.75">
      <c r="A41" s="71">
        <v>15</v>
      </c>
      <c r="B41" s="84" t="s">
        <v>565</v>
      </c>
      <c r="C41" s="84" t="s">
        <v>566</v>
      </c>
      <c r="D41" s="84">
        <v>1140000</v>
      </c>
      <c r="E41" s="104" t="s">
        <v>605</v>
      </c>
      <c r="F41" s="104" t="s">
        <v>564</v>
      </c>
    </row>
    <row r="42" spans="1:6" ht="18.75">
      <c r="A42" s="71"/>
      <c r="B42" s="84"/>
      <c r="C42" s="84"/>
      <c r="D42" s="84"/>
      <c r="E42" s="104"/>
      <c r="F42" s="104"/>
    </row>
    <row r="43" spans="1:6" ht="21">
      <c r="A43" s="71"/>
      <c r="B43" s="144" t="s">
        <v>556</v>
      </c>
      <c r="C43" s="84"/>
      <c r="D43" s="84"/>
      <c r="E43" s="104"/>
      <c r="F43" s="151"/>
    </row>
    <row r="44" spans="1:6" ht="18.75">
      <c r="A44" s="71">
        <v>16</v>
      </c>
      <c r="B44" s="84" t="s">
        <v>557</v>
      </c>
      <c r="C44" s="84" t="s">
        <v>558</v>
      </c>
      <c r="D44" s="84">
        <v>358500</v>
      </c>
      <c r="E44" s="104" t="s">
        <v>606</v>
      </c>
      <c r="F44" s="104" t="s">
        <v>564</v>
      </c>
    </row>
    <row r="45" spans="1:6" ht="18.75">
      <c r="A45" s="71"/>
      <c r="B45" s="84"/>
      <c r="C45" s="84"/>
      <c r="D45" s="84"/>
      <c r="E45" s="104" t="s">
        <v>607</v>
      </c>
      <c r="F45" s="104"/>
    </row>
    <row r="46" spans="1:6" ht="18.75">
      <c r="A46" s="71"/>
      <c r="B46" s="84"/>
      <c r="C46" s="84"/>
      <c r="D46" s="84"/>
      <c r="E46" s="104"/>
      <c r="F46" s="104"/>
    </row>
    <row r="47" spans="1:6" ht="18.75">
      <c r="A47" s="71">
        <v>17</v>
      </c>
      <c r="B47" s="84" t="s">
        <v>241</v>
      </c>
      <c r="C47" s="84" t="s">
        <v>434</v>
      </c>
      <c r="D47" s="84">
        <v>570000</v>
      </c>
      <c r="E47" s="104" t="s">
        <v>608</v>
      </c>
      <c r="F47" s="104" t="s">
        <v>564</v>
      </c>
    </row>
    <row r="48" spans="1:6" ht="18.75">
      <c r="A48" s="71"/>
      <c r="B48" s="84"/>
      <c r="C48" s="84"/>
      <c r="D48" s="84"/>
      <c r="E48" s="104"/>
      <c r="F48" s="104"/>
    </row>
    <row r="49" spans="1:6" ht="18.75">
      <c r="A49" s="71">
        <v>18</v>
      </c>
      <c r="B49" s="84" t="s">
        <v>437</v>
      </c>
      <c r="C49" s="84" t="s">
        <v>559</v>
      </c>
      <c r="D49" s="84">
        <v>392000</v>
      </c>
      <c r="E49" s="104" t="s">
        <v>609</v>
      </c>
      <c r="F49" s="104" t="s">
        <v>564</v>
      </c>
    </row>
    <row r="50" spans="1:6" ht="18.75">
      <c r="A50" s="71"/>
      <c r="B50" s="104"/>
      <c r="C50" s="104"/>
      <c r="D50" s="84"/>
      <c r="E50" s="104"/>
      <c r="F50" s="104"/>
    </row>
    <row r="51" spans="1:6" ht="21">
      <c r="A51" s="71"/>
      <c r="B51" s="143" t="s">
        <v>560</v>
      </c>
      <c r="C51" s="143"/>
      <c r="D51" s="84"/>
      <c r="E51" s="104"/>
      <c r="F51" s="104"/>
    </row>
    <row r="52" spans="1:6" ht="18.75">
      <c r="A52" s="71">
        <v>19</v>
      </c>
      <c r="B52" s="84" t="s">
        <v>561</v>
      </c>
      <c r="C52" s="84" t="s">
        <v>550</v>
      </c>
      <c r="D52" s="84">
        <v>3476000</v>
      </c>
      <c r="E52" s="104" t="s">
        <v>610</v>
      </c>
      <c r="F52" s="104"/>
    </row>
    <row r="53" spans="1:6" ht="18.75">
      <c r="A53" s="71"/>
      <c r="B53" s="84"/>
      <c r="C53" s="84"/>
      <c r="D53" s="84"/>
      <c r="E53" s="104"/>
      <c r="F53" s="104"/>
    </row>
    <row r="54" spans="1:6" ht="18.75">
      <c r="A54" s="71">
        <v>20</v>
      </c>
      <c r="B54" s="84" t="s">
        <v>399</v>
      </c>
      <c r="C54" s="84" t="s">
        <v>562</v>
      </c>
      <c r="D54" s="84">
        <v>1234800</v>
      </c>
      <c r="E54" s="104" t="s">
        <v>610</v>
      </c>
      <c r="F54" s="104" t="s">
        <v>564</v>
      </c>
    </row>
    <row r="55" spans="1:6" ht="18.75">
      <c r="A55" s="71"/>
      <c r="B55" s="84"/>
      <c r="C55" s="84"/>
      <c r="D55" s="84"/>
      <c r="E55" s="104"/>
      <c r="F55" s="104"/>
    </row>
    <row r="56" spans="1:6" ht="18.75">
      <c r="A56" s="71"/>
      <c r="B56" s="84"/>
      <c r="C56" s="84"/>
      <c r="D56" s="84"/>
      <c r="E56" s="104"/>
      <c r="F56" s="104"/>
    </row>
    <row r="57" spans="1:6" ht="18.75">
      <c r="A57" s="71"/>
      <c r="B57" s="84"/>
      <c r="C57" s="84"/>
      <c r="D57" s="84"/>
      <c r="E57" s="104"/>
      <c r="F57" s="151"/>
    </row>
    <row r="58" spans="1:6" ht="18.75">
      <c r="A58" s="62"/>
      <c r="B58" s="83"/>
      <c r="C58" s="83"/>
      <c r="D58" s="83"/>
      <c r="E58" s="83"/>
      <c r="F58" s="83"/>
    </row>
    <row r="59" spans="1:6" ht="18.75">
      <c r="A59" s="699"/>
      <c r="B59" s="699"/>
      <c r="C59" s="699"/>
      <c r="D59" s="699"/>
      <c r="E59" s="699"/>
      <c r="F59" s="699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17.57421875" style="80" customWidth="1"/>
    <col min="4" max="4" width="15.57421875" style="80" customWidth="1"/>
    <col min="5" max="16384" width="9.140625" style="1" customWidth="1"/>
  </cols>
  <sheetData>
    <row r="1" spans="1:4" ht="18.75">
      <c r="A1" s="696" t="s">
        <v>232</v>
      </c>
      <c r="B1" s="696"/>
      <c r="C1" s="696"/>
      <c r="D1" s="696"/>
    </row>
    <row r="2" ht="18.75">
      <c r="A2" s="1" t="s">
        <v>401</v>
      </c>
    </row>
    <row r="3" spans="1:4" ht="21.75" customHeight="1">
      <c r="A3" s="9" t="s">
        <v>8</v>
      </c>
      <c r="B3" s="9" t="s">
        <v>402</v>
      </c>
      <c r="C3" s="81" t="s">
        <v>28</v>
      </c>
      <c r="D3" s="81" t="s">
        <v>3</v>
      </c>
    </row>
    <row r="4" spans="1:4" ht="18.75">
      <c r="A4" s="6"/>
      <c r="B4" s="85" t="s">
        <v>429</v>
      </c>
      <c r="C4" s="82"/>
      <c r="D4" s="82"/>
    </row>
    <row r="5" spans="1:4" ht="18.75">
      <c r="A5" s="71">
        <v>1</v>
      </c>
      <c r="B5" s="12" t="s">
        <v>403</v>
      </c>
      <c r="C5" s="84">
        <v>67000</v>
      </c>
      <c r="D5" s="84"/>
    </row>
    <row r="6" spans="1:4" ht="18.75">
      <c r="A6" s="71">
        <v>2</v>
      </c>
      <c r="B6" s="12" t="s">
        <v>404</v>
      </c>
      <c r="C6" s="84">
        <v>71000</v>
      </c>
      <c r="D6" s="84"/>
    </row>
    <row r="7" spans="1:4" ht="18.75">
      <c r="A7" s="71">
        <v>3</v>
      </c>
      <c r="B7" s="12" t="s">
        <v>405</v>
      </c>
      <c r="C7" s="84">
        <v>67000</v>
      </c>
      <c r="D7" s="84"/>
    </row>
    <row r="8" spans="1:4" ht="18.75">
      <c r="A8" s="71">
        <v>4</v>
      </c>
      <c r="B8" s="12" t="s">
        <v>406</v>
      </c>
      <c r="C8" s="84">
        <v>74000</v>
      </c>
      <c r="D8" s="84"/>
    </row>
    <row r="9" spans="1:4" ht="18.75">
      <c r="A9" s="71">
        <v>5</v>
      </c>
      <c r="B9" s="12" t="s">
        <v>407</v>
      </c>
      <c r="C9" s="84">
        <v>67000</v>
      </c>
      <c r="D9" s="84"/>
    </row>
    <row r="10" spans="1:4" ht="18.75">
      <c r="A10" s="71">
        <v>6</v>
      </c>
      <c r="B10" s="12" t="s">
        <v>408</v>
      </c>
      <c r="C10" s="84">
        <v>67000</v>
      </c>
      <c r="D10" s="84"/>
    </row>
    <row r="11" spans="1:4" ht="18.75">
      <c r="A11" s="71">
        <v>7</v>
      </c>
      <c r="B11" s="12" t="s">
        <v>409</v>
      </c>
      <c r="C11" s="84">
        <v>67000</v>
      </c>
      <c r="D11" s="84"/>
    </row>
    <row r="12" spans="1:4" ht="18.75">
      <c r="A12" s="71">
        <v>8</v>
      </c>
      <c r="B12" s="12" t="s">
        <v>410</v>
      </c>
      <c r="C12" s="84">
        <v>67000</v>
      </c>
      <c r="D12" s="84"/>
    </row>
    <row r="13" spans="1:4" ht="18.75">
      <c r="A13" s="71">
        <v>9</v>
      </c>
      <c r="B13" s="12" t="s">
        <v>411</v>
      </c>
      <c r="C13" s="84">
        <v>72000</v>
      </c>
      <c r="D13" s="84"/>
    </row>
    <row r="14" spans="1:4" ht="18.75">
      <c r="A14" s="71">
        <v>10</v>
      </c>
      <c r="B14" s="12" t="s">
        <v>412</v>
      </c>
      <c r="C14" s="84">
        <v>70000</v>
      </c>
      <c r="D14" s="84"/>
    </row>
    <row r="15" spans="1:4" ht="18.75">
      <c r="A15" s="71">
        <v>11</v>
      </c>
      <c r="B15" s="12" t="s">
        <v>413</v>
      </c>
      <c r="C15" s="84">
        <v>67000</v>
      </c>
      <c r="D15" s="84"/>
    </row>
    <row r="16" spans="1:7" ht="18.75">
      <c r="A16" s="71">
        <v>12</v>
      </c>
      <c r="B16" s="12" t="s">
        <v>414</v>
      </c>
      <c r="C16" s="84">
        <v>67000</v>
      </c>
      <c r="D16" s="84"/>
      <c r="G16" s="1">
        <f>G15-G14</f>
        <v>0</v>
      </c>
    </row>
    <row r="17" spans="1:4" ht="18.75">
      <c r="A17" s="71">
        <v>13</v>
      </c>
      <c r="B17" s="12" t="s">
        <v>415</v>
      </c>
      <c r="C17" s="84">
        <v>67000</v>
      </c>
      <c r="D17" s="84"/>
    </row>
    <row r="18" spans="1:4" ht="18.75">
      <c r="A18" s="71">
        <v>14</v>
      </c>
      <c r="B18" s="12" t="s">
        <v>416</v>
      </c>
      <c r="C18" s="84">
        <v>67000</v>
      </c>
      <c r="D18" s="84"/>
    </row>
    <row r="19" spans="1:4" ht="18.75">
      <c r="A19" s="71">
        <v>15</v>
      </c>
      <c r="B19" s="12" t="s">
        <v>417</v>
      </c>
      <c r="C19" s="84">
        <v>79000</v>
      </c>
      <c r="D19" s="84"/>
    </row>
    <row r="20" spans="1:4" ht="18.75">
      <c r="A20" s="71">
        <v>16</v>
      </c>
      <c r="B20" s="12" t="s">
        <v>418</v>
      </c>
      <c r="C20" s="84">
        <v>67000</v>
      </c>
      <c r="D20" s="84"/>
    </row>
    <row r="21" spans="1:4" ht="18.75">
      <c r="A21" s="71">
        <v>17</v>
      </c>
      <c r="B21" s="12" t="s">
        <v>419</v>
      </c>
      <c r="C21" s="84">
        <v>67000</v>
      </c>
      <c r="D21" s="84"/>
    </row>
    <row r="22" spans="1:4" ht="18.75">
      <c r="A22" s="71">
        <v>18</v>
      </c>
      <c r="B22" s="12" t="s">
        <v>420</v>
      </c>
      <c r="C22" s="84">
        <v>74000</v>
      </c>
      <c r="D22" s="84"/>
    </row>
    <row r="23" spans="1:4" ht="18.75">
      <c r="A23" s="71">
        <v>19</v>
      </c>
      <c r="B23" s="12" t="s">
        <v>421</v>
      </c>
      <c r="C23" s="84">
        <v>70000</v>
      </c>
      <c r="D23" s="84"/>
    </row>
    <row r="24" spans="1:4" ht="18.75">
      <c r="A24" s="71">
        <v>20</v>
      </c>
      <c r="B24" s="12" t="s">
        <v>422</v>
      </c>
      <c r="C24" s="84">
        <v>80000</v>
      </c>
      <c r="D24" s="84"/>
    </row>
    <row r="25" spans="1:4" ht="18.75">
      <c r="A25" s="71">
        <v>21</v>
      </c>
      <c r="B25" s="12" t="s">
        <v>423</v>
      </c>
      <c r="C25" s="84">
        <v>80000</v>
      </c>
      <c r="D25" s="84"/>
    </row>
    <row r="26" spans="1:4" ht="18.75">
      <c r="A26" s="71">
        <v>22</v>
      </c>
      <c r="B26" s="12" t="s">
        <v>424</v>
      </c>
      <c r="C26" s="84">
        <v>70000</v>
      </c>
      <c r="D26" s="84"/>
    </row>
    <row r="27" spans="1:4" ht="18.75">
      <c r="A27" s="71">
        <v>23</v>
      </c>
      <c r="B27" s="12" t="s">
        <v>425</v>
      </c>
      <c r="C27" s="84">
        <v>67000</v>
      </c>
      <c r="D27" s="84"/>
    </row>
    <row r="28" spans="1:4" ht="18.75">
      <c r="A28" s="71">
        <v>24</v>
      </c>
      <c r="B28" s="12" t="s">
        <v>426</v>
      </c>
      <c r="C28" s="84">
        <v>67000</v>
      </c>
      <c r="D28" s="84"/>
    </row>
    <row r="29" spans="1:4" ht="18.75">
      <c r="A29" s="71">
        <v>25</v>
      </c>
      <c r="B29" s="12" t="s">
        <v>427</v>
      </c>
      <c r="C29" s="84">
        <v>67000</v>
      </c>
      <c r="D29" s="84"/>
    </row>
    <row r="30" spans="1:4" ht="18.75">
      <c r="A30" s="71">
        <v>26</v>
      </c>
      <c r="B30" s="12" t="s">
        <v>321</v>
      </c>
      <c r="C30" s="84">
        <v>72000</v>
      </c>
      <c r="D30" s="84"/>
    </row>
    <row r="31" spans="1:4" ht="18.75">
      <c r="A31" s="71">
        <v>27</v>
      </c>
      <c r="B31" s="12" t="s">
        <v>428</v>
      </c>
      <c r="C31" s="84">
        <v>67000</v>
      </c>
      <c r="D31" s="84"/>
    </row>
    <row r="32" spans="1:4" ht="18.75">
      <c r="A32" s="71"/>
      <c r="B32" s="12"/>
      <c r="C32" s="84"/>
      <c r="D32" s="84"/>
    </row>
    <row r="33" spans="1:4" ht="18.75">
      <c r="A33" s="71"/>
      <c r="B33" s="12"/>
      <c r="C33" s="84"/>
      <c r="D33" s="84"/>
    </row>
    <row r="34" spans="1:4" ht="18.75">
      <c r="A34" s="71"/>
      <c r="B34" s="12"/>
      <c r="C34" s="84"/>
      <c r="D34" s="84"/>
    </row>
    <row r="35" spans="1:4" ht="18.75">
      <c r="A35" s="71"/>
      <c r="B35" s="12"/>
      <c r="C35" s="84"/>
      <c r="D35" s="84"/>
    </row>
    <row r="36" spans="1:4" ht="18.75">
      <c r="A36" s="71"/>
      <c r="B36" s="86"/>
      <c r="C36" s="84"/>
      <c r="D36" s="84"/>
    </row>
    <row r="37" spans="1:4" ht="18.75">
      <c r="A37" s="71"/>
      <c r="B37" s="12"/>
      <c r="C37" s="84"/>
      <c r="D37" s="84"/>
    </row>
    <row r="38" spans="1:4" ht="18.75">
      <c r="A38" s="71"/>
      <c r="B38" s="12"/>
      <c r="C38" s="84"/>
      <c r="D38" s="84"/>
    </row>
    <row r="39" spans="1:4" ht="18.75">
      <c r="A39" s="62"/>
      <c r="B39" s="62"/>
      <c r="C39" s="83"/>
      <c r="D39" s="83"/>
    </row>
    <row r="40" spans="1:4" ht="18.75">
      <c r="A40" s="699"/>
      <c r="B40" s="699"/>
      <c r="C40" s="699"/>
      <c r="D40" s="699"/>
    </row>
    <row r="41" spans="1:4" ht="18.75">
      <c r="A41" s="121"/>
      <c r="B41" s="121"/>
      <c r="C41" s="121"/>
      <c r="D41" s="121"/>
    </row>
    <row r="42" spans="1:4" ht="18.75">
      <c r="A42" s="121"/>
      <c r="B42" s="121"/>
      <c r="C42" s="121"/>
      <c r="D42" s="121"/>
    </row>
    <row r="43" spans="1:4" ht="18.75">
      <c r="A43" s="121"/>
      <c r="B43" s="121"/>
      <c r="C43" s="121"/>
      <c r="D43" s="121"/>
    </row>
    <row r="44" spans="1:4" ht="18.75">
      <c r="A44" s="121"/>
      <c r="B44" s="121"/>
      <c r="C44" s="121"/>
      <c r="D44" s="121"/>
    </row>
    <row r="45" spans="1:4" ht="18.75">
      <c r="A45" s="121"/>
      <c r="B45" s="121"/>
      <c r="C45" s="121"/>
      <c r="D45" s="121"/>
    </row>
    <row r="46" spans="1:4" ht="18.75">
      <c r="A46" s="121"/>
      <c r="B46" s="121"/>
      <c r="C46" s="121"/>
      <c r="D46" s="121"/>
    </row>
    <row r="47" spans="1:4" ht="18.75">
      <c r="A47" s="121"/>
      <c r="B47" s="121"/>
      <c r="C47" s="121"/>
      <c r="D47" s="121"/>
    </row>
    <row r="49" spans="1:4" ht="18.75">
      <c r="A49" s="9"/>
      <c r="B49" s="9"/>
      <c r="C49" s="81"/>
      <c r="D49" s="81"/>
    </row>
    <row r="50" spans="1:4" ht="18.75">
      <c r="A50" s="6"/>
      <c r="B50" s="85"/>
      <c r="C50" s="82"/>
      <c r="D50" s="82"/>
    </row>
    <row r="51" spans="1:4" ht="18.75">
      <c r="A51" s="71"/>
      <c r="B51" s="12"/>
      <c r="C51" s="84"/>
      <c r="D51" s="84"/>
    </row>
    <row r="52" spans="1:4" ht="18.75">
      <c r="A52" s="71"/>
      <c r="B52" s="12"/>
      <c r="C52" s="84"/>
      <c r="D52" s="84"/>
    </row>
    <row r="53" spans="1:4" ht="18.75">
      <c r="A53" s="71"/>
      <c r="B53" s="12"/>
      <c r="C53" s="84"/>
      <c r="D53" s="84"/>
    </row>
    <row r="54" spans="1:4" ht="18.75">
      <c r="A54" s="71"/>
      <c r="B54" s="12"/>
      <c r="C54" s="84"/>
      <c r="D54" s="84"/>
    </row>
    <row r="55" spans="1:4" ht="18.75">
      <c r="A55" s="71"/>
      <c r="B55" s="12"/>
      <c r="C55" s="84"/>
      <c r="D55" s="84"/>
    </row>
    <row r="56" spans="1:4" ht="18.75">
      <c r="A56" s="71"/>
      <c r="B56" s="12"/>
      <c r="C56" s="84"/>
      <c r="D56" s="84"/>
    </row>
    <row r="57" spans="1:4" ht="18.75">
      <c r="A57" s="71"/>
      <c r="B57" s="12"/>
      <c r="C57" s="84"/>
      <c r="D57" s="84"/>
    </row>
    <row r="58" spans="1:4" ht="18.75">
      <c r="A58" s="71"/>
      <c r="B58" s="12"/>
      <c r="C58" s="84"/>
      <c r="D58" s="84"/>
    </row>
    <row r="59" spans="1:4" ht="18.75">
      <c r="A59" s="71"/>
      <c r="B59" s="12"/>
      <c r="C59" s="84"/>
      <c r="D59" s="84"/>
    </row>
    <row r="60" spans="1:4" ht="18.75">
      <c r="A60" s="71"/>
      <c r="B60" s="12"/>
      <c r="C60" s="84"/>
      <c r="D60" s="84"/>
    </row>
    <row r="61" spans="1:4" ht="18.75">
      <c r="A61" s="71"/>
      <c r="B61" s="12"/>
      <c r="C61" s="84"/>
      <c r="D61" s="84"/>
    </row>
    <row r="62" spans="1:4" ht="18.75">
      <c r="A62" s="71"/>
      <c r="B62" s="12"/>
      <c r="C62" s="84"/>
      <c r="D62" s="84"/>
    </row>
    <row r="63" spans="1:4" ht="18.75">
      <c r="A63" s="71">
        <v>13</v>
      </c>
      <c r="B63" s="12" t="s">
        <v>269</v>
      </c>
      <c r="C63" s="84">
        <v>15800</v>
      </c>
      <c r="D63" s="84"/>
    </row>
    <row r="64" spans="1:4" ht="18.75">
      <c r="A64" s="71">
        <v>14</v>
      </c>
      <c r="B64" s="12" t="s">
        <v>270</v>
      </c>
      <c r="C64" s="84">
        <v>15800</v>
      </c>
      <c r="D64" s="84"/>
    </row>
    <row r="65" spans="1:4" ht="18.75">
      <c r="A65" s="71">
        <v>15</v>
      </c>
      <c r="B65" s="12" t="s">
        <v>271</v>
      </c>
      <c r="C65" s="84">
        <v>15800</v>
      </c>
      <c r="D65" s="84"/>
    </row>
    <row r="66" spans="1:4" ht="18.75">
      <c r="A66" s="71">
        <v>16</v>
      </c>
      <c r="B66" s="12" t="s">
        <v>272</v>
      </c>
      <c r="C66" s="84">
        <v>18960</v>
      </c>
      <c r="D66" s="84"/>
    </row>
    <row r="67" spans="1:4" ht="18.75">
      <c r="A67" s="71">
        <v>17</v>
      </c>
      <c r="B67" s="12" t="s">
        <v>273</v>
      </c>
      <c r="C67" s="84">
        <v>15800</v>
      </c>
      <c r="D67" s="84"/>
    </row>
    <row r="68" spans="1:4" ht="18.75">
      <c r="A68" s="71">
        <v>18</v>
      </c>
      <c r="B68" s="12" t="s">
        <v>274</v>
      </c>
      <c r="C68" s="84">
        <v>15800</v>
      </c>
      <c r="D68" s="84"/>
    </row>
    <row r="69" spans="1:4" ht="18.75">
      <c r="A69" s="71">
        <v>19</v>
      </c>
      <c r="B69" s="12" t="s">
        <v>275</v>
      </c>
      <c r="C69" s="84">
        <v>15800</v>
      </c>
      <c r="D69" s="84"/>
    </row>
    <row r="70" spans="1:4" ht="18.75">
      <c r="A70" s="71"/>
      <c r="B70" s="12"/>
      <c r="C70" s="84"/>
      <c r="D70" s="84"/>
    </row>
    <row r="71" spans="1:4" ht="18.75">
      <c r="A71" s="71"/>
      <c r="B71" s="86" t="s">
        <v>280</v>
      </c>
      <c r="C71" s="84"/>
      <c r="D71" s="84"/>
    </row>
    <row r="72" spans="1:4" ht="18.75">
      <c r="A72" s="71">
        <v>1</v>
      </c>
      <c r="B72" s="12" t="s">
        <v>276</v>
      </c>
      <c r="C72" s="84">
        <v>16800</v>
      </c>
      <c r="D72" s="84"/>
    </row>
    <row r="73" spans="1:4" ht="18.75">
      <c r="A73" s="71">
        <v>2</v>
      </c>
      <c r="B73" s="12" t="s">
        <v>277</v>
      </c>
      <c r="C73" s="84">
        <v>10080</v>
      </c>
      <c r="D73" s="84"/>
    </row>
    <row r="74" spans="1:4" ht="18.75">
      <c r="A74" s="71">
        <v>3</v>
      </c>
      <c r="B74" s="12" t="s">
        <v>278</v>
      </c>
      <c r="C74" s="84">
        <v>15120</v>
      </c>
      <c r="D74" s="84"/>
    </row>
    <row r="75" spans="1:4" ht="18.75">
      <c r="A75" s="71">
        <v>4</v>
      </c>
      <c r="B75" s="12" t="s">
        <v>279</v>
      </c>
      <c r="C75" s="84">
        <v>11760</v>
      </c>
      <c r="D75" s="84"/>
    </row>
    <row r="76" spans="1:4" ht="18.75">
      <c r="A76" s="71"/>
      <c r="B76" s="12"/>
      <c r="C76" s="84"/>
      <c r="D76" s="84"/>
    </row>
    <row r="77" spans="1:4" ht="18.75">
      <c r="A77" s="71"/>
      <c r="B77" s="86" t="s">
        <v>314</v>
      </c>
      <c r="C77" s="84"/>
      <c r="D77" s="84"/>
    </row>
    <row r="78" spans="1:4" ht="18.75">
      <c r="A78" s="71">
        <v>1</v>
      </c>
      <c r="B78" s="12" t="s">
        <v>315</v>
      </c>
      <c r="C78" s="84">
        <v>2000</v>
      </c>
      <c r="D78" s="84"/>
    </row>
    <row r="79" spans="1:4" ht="18.75">
      <c r="A79" s="71">
        <v>2</v>
      </c>
      <c r="B79" s="12" t="s">
        <v>113</v>
      </c>
      <c r="C79" s="84">
        <v>2000</v>
      </c>
      <c r="D79" s="84"/>
    </row>
    <row r="80" spans="1:4" ht="18.75">
      <c r="A80" s="71">
        <v>3</v>
      </c>
      <c r="B80" s="12" t="s">
        <v>316</v>
      </c>
      <c r="C80" s="84">
        <v>2000</v>
      </c>
      <c r="D80" s="84"/>
    </row>
    <row r="81" spans="1:4" ht="18.75">
      <c r="A81" s="71">
        <v>4</v>
      </c>
      <c r="B81" s="12" t="s">
        <v>317</v>
      </c>
      <c r="C81" s="84">
        <v>2000</v>
      </c>
      <c r="D81" s="84"/>
    </row>
    <row r="82" spans="1:4" ht="18.75">
      <c r="A82" s="71">
        <v>5</v>
      </c>
      <c r="B82" s="12" t="s">
        <v>277</v>
      </c>
      <c r="C82" s="84">
        <v>2000</v>
      </c>
      <c r="D82" s="84"/>
    </row>
    <row r="83" spans="1:4" ht="18.75">
      <c r="A83" s="71">
        <v>6</v>
      </c>
      <c r="B83" s="12" t="s">
        <v>318</v>
      </c>
      <c r="C83" s="84">
        <v>2000</v>
      </c>
      <c r="D83" s="84"/>
    </row>
    <row r="84" spans="1:4" ht="18.75">
      <c r="A84" s="71">
        <v>7</v>
      </c>
      <c r="B84" s="12" t="s">
        <v>319</v>
      </c>
      <c r="C84" s="84">
        <v>2000</v>
      </c>
      <c r="D84" s="84"/>
    </row>
    <row r="85" spans="1:4" ht="18.75">
      <c r="A85" s="71">
        <v>8</v>
      </c>
      <c r="B85" s="12" t="s">
        <v>320</v>
      </c>
      <c r="C85" s="84">
        <v>2000</v>
      </c>
      <c r="D85" s="84"/>
    </row>
    <row r="86" spans="1:4" ht="18.75">
      <c r="A86" s="71">
        <v>9</v>
      </c>
      <c r="B86" s="12" t="s">
        <v>268</v>
      </c>
      <c r="C86" s="84">
        <v>2000</v>
      </c>
      <c r="D86" s="84"/>
    </row>
    <row r="87" spans="1:4" ht="18.75">
      <c r="A87" s="71">
        <v>10</v>
      </c>
      <c r="B87" s="12" t="s">
        <v>287</v>
      </c>
      <c r="C87" s="84">
        <v>2000</v>
      </c>
      <c r="D87" s="84"/>
    </row>
    <row r="88" spans="1:4" ht="18.75">
      <c r="A88" s="71">
        <v>11</v>
      </c>
      <c r="B88" s="12" t="s">
        <v>321</v>
      </c>
      <c r="C88" s="84">
        <v>2000</v>
      </c>
      <c r="D88" s="84"/>
    </row>
    <row r="89" spans="1:4" ht="18.75">
      <c r="A89" s="71"/>
      <c r="B89" s="12"/>
      <c r="C89" s="84"/>
      <c r="D89" s="84"/>
    </row>
    <row r="90" spans="1:4" ht="18.75">
      <c r="A90" s="87"/>
      <c r="B90" s="76"/>
      <c r="C90" s="88"/>
      <c r="D90" s="88"/>
    </row>
    <row r="91" spans="1:4" ht="18.75">
      <c r="A91" s="696" t="s">
        <v>232</v>
      </c>
      <c r="B91" s="696"/>
      <c r="C91" s="696"/>
      <c r="D91" s="696"/>
    </row>
    <row r="92" ht="18.75">
      <c r="A92" s="1" t="s">
        <v>233</v>
      </c>
    </row>
    <row r="93" spans="1:4" ht="18.75">
      <c r="A93" s="9" t="s">
        <v>8</v>
      </c>
      <c r="B93" s="9" t="s">
        <v>4</v>
      </c>
      <c r="C93" s="81" t="s">
        <v>28</v>
      </c>
      <c r="D93" s="81" t="s">
        <v>3</v>
      </c>
    </row>
    <row r="94" spans="1:4" ht="18.75">
      <c r="A94" s="71"/>
      <c r="B94" s="86" t="s">
        <v>325</v>
      </c>
      <c r="C94" s="84"/>
      <c r="D94" s="84"/>
    </row>
    <row r="95" spans="1:4" ht="18.75">
      <c r="A95" s="71">
        <v>1</v>
      </c>
      <c r="B95" s="12" t="s">
        <v>286</v>
      </c>
      <c r="C95" s="84">
        <v>2400</v>
      </c>
      <c r="D95" s="84"/>
    </row>
    <row r="96" spans="1:4" ht="18.75">
      <c r="A96" s="71">
        <v>2</v>
      </c>
      <c r="B96" s="12" t="s">
        <v>322</v>
      </c>
      <c r="C96" s="84">
        <v>2400</v>
      </c>
      <c r="D96" s="84"/>
    </row>
    <row r="97" spans="1:4" ht="18.75">
      <c r="A97" s="71">
        <v>3</v>
      </c>
      <c r="B97" s="12" t="s">
        <v>323</v>
      </c>
      <c r="C97" s="84">
        <v>2400</v>
      </c>
      <c r="D97" s="84"/>
    </row>
    <row r="98" spans="1:4" ht="18.75">
      <c r="A98" s="71">
        <v>4</v>
      </c>
      <c r="B98" s="12" t="s">
        <v>324</v>
      </c>
      <c r="C98" s="84">
        <v>2400</v>
      </c>
      <c r="D98" s="84"/>
    </row>
    <row r="99" spans="1:4" ht="18.75">
      <c r="A99" s="71">
        <v>5</v>
      </c>
      <c r="B99" s="12" t="s">
        <v>288</v>
      </c>
      <c r="C99" s="84">
        <v>2400</v>
      </c>
      <c r="D99" s="84"/>
    </row>
    <row r="100" spans="1:4" ht="18.75">
      <c r="A100" s="71"/>
      <c r="B100" s="12"/>
      <c r="C100" s="84"/>
      <c r="D100" s="84"/>
    </row>
    <row r="101" spans="1:4" ht="18.75">
      <c r="A101" s="71"/>
      <c r="B101" s="86" t="s">
        <v>326</v>
      </c>
      <c r="C101" s="84"/>
      <c r="D101" s="84"/>
    </row>
    <row r="102" spans="1:4" ht="18.75">
      <c r="A102" s="71">
        <v>1</v>
      </c>
      <c r="B102" s="12" t="s">
        <v>327</v>
      </c>
      <c r="C102" s="84">
        <v>12000</v>
      </c>
      <c r="D102" s="84"/>
    </row>
    <row r="103" spans="1:4" ht="18.75">
      <c r="A103" s="71">
        <v>2</v>
      </c>
      <c r="B103" s="12" t="s">
        <v>328</v>
      </c>
      <c r="C103" s="84">
        <v>42850</v>
      </c>
      <c r="D103" s="84"/>
    </row>
    <row r="104" spans="1:4" ht="18.75">
      <c r="A104" s="71"/>
      <c r="B104" s="12"/>
      <c r="C104" s="84"/>
      <c r="D104" s="84"/>
    </row>
    <row r="105" spans="1:4" ht="18.75">
      <c r="A105" s="71"/>
      <c r="B105" s="86" t="s">
        <v>290</v>
      </c>
      <c r="C105" s="84"/>
      <c r="D105" s="84"/>
    </row>
    <row r="106" spans="1:4" ht="18.75">
      <c r="A106" s="71">
        <v>1</v>
      </c>
      <c r="B106" s="12" t="s">
        <v>73</v>
      </c>
      <c r="C106" s="84">
        <v>19000</v>
      </c>
      <c r="D106" s="84"/>
    </row>
    <row r="107" spans="1:4" ht="18.75">
      <c r="A107" s="71">
        <v>2</v>
      </c>
      <c r="B107" s="12" t="s">
        <v>291</v>
      </c>
      <c r="C107" s="84">
        <v>15000</v>
      </c>
      <c r="D107" s="84"/>
    </row>
    <row r="108" spans="1:4" ht="18.75">
      <c r="A108" s="71">
        <v>3</v>
      </c>
      <c r="B108" s="12" t="s">
        <v>292</v>
      </c>
      <c r="C108" s="84">
        <v>55500</v>
      </c>
      <c r="D108" s="84"/>
    </row>
    <row r="109" spans="1:4" ht="18.75">
      <c r="A109" s="71">
        <v>4</v>
      </c>
      <c r="B109" s="12" t="s">
        <v>293</v>
      </c>
      <c r="C109" s="84">
        <v>43500</v>
      </c>
      <c r="D109" s="84"/>
    </row>
    <row r="110" spans="1:4" ht="18.75">
      <c r="A110" s="71">
        <v>5</v>
      </c>
      <c r="B110" s="12" t="s">
        <v>294</v>
      </c>
      <c r="C110" s="84">
        <v>69000</v>
      </c>
      <c r="D110" s="84"/>
    </row>
    <row r="111" spans="1:4" ht="18.75">
      <c r="A111" s="71">
        <v>6</v>
      </c>
      <c r="B111" s="12" t="s">
        <v>287</v>
      </c>
      <c r="C111" s="84">
        <v>54000</v>
      </c>
      <c r="D111" s="84"/>
    </row>
    <row r="112" spans="1:4" ht="18.75">
      <c r="A112" s="71">
        <v>7</v>
      </c>
      <c r="B112" s="12" t="s">
        <v>295</v>
      </c>
      <c r="C112" s="84">
        <v>170000</v>
      </c>
      <c r="D112" s="84"/>
    </row>
    <row r="113" spans="1:4" ht="18.75">
      <c r="A113" s="71">
        <v>8</v>
      </c>
      <c r="B113" s="12" t="s">
        <v>296</v>
      </c>
      <c r="C113" s="84">
        <v>75000</v>
      </c>
      <c r="D113" s="84"/>
    </row>
    <row r="114" spans="1:7" ht="18.75">
      <c r="A114" s="71">
        <v>9</v>
      </c>
      <c r="B114" s="12" t="s">
        <v>297</v>
      </c>
      <c r="C114" s="84">
        <v>16500</v>
      </c>
      <c r="D114" s="84"/>
      <c r="G114" s="1">
        <v>40091.98</v>
      </c>
    </row>
    <row r="115" spans="1:7" ht="18.75">
      <c r="A115" s="71">
        <v>10</v>
      </c>
      <c r="B115" s="12" t="s">
        <v>298</v>
      </c>
      <c r="C115" s="84">
        <v>17000</v>
      </c>
      <c r="D115" s="84"/>
      <c r="G115" s="1">
        <v>1206</v>
      </c>
    </row>
    <row r="116" spans="1:4" ht="18.75">
      <c r="A116" s="71">
        <v>11</v>
      </c>
      <c r="B116" s="12" t="s">
        <v>299</v>
      </c>
      <c r="C116" s="84">
        <v>45000</v>
      </c>
      <c r="D116" s="84"/>
    </row>
    <row r="117" spans="1:4" ht="18.75">
      <c r="A117" s="71">
        <v>12</v>
      </c>
      <c r="B117" s="12" t="s">
        <v>300</v>
      </c>
      <c r="C117" s="84">
        <v>19500</v>
      </c>
      <c r="D117" s="84"/>
    </row>
    <row r="118" spans="1:4" ht="18.75">
      <c r="A118" s="71">
        <v>13</v>
      </c>
      <c r="B118" s="12" t="s">
        <v>71</v>
      </c>
      <c r="C118" s="84">
        <v>48000</v>
      </c>
      <c r="D118" s="84"/>
    </row>
    <row r="119" spans="1:4" ht="18.75">
      <c r="A119" s="71">
        <v>14</v>
      </c>
      <c r="B119" s="12" t="s">
        <v>72</v>
      </c>
      <c r="C119" s="84">
        <v>36000</v>
      </c>
      <c r="D119" s="84"/>
    </row>
    <row r="120" spans="1:4" ht="18.75">
      <c r="A120" s="71">
        <v>15</v>
      </c>
      <c r="B120" s="12" t="s">
        <v>301</v>
      </c>
      <c r="C120" s="84">
        <v>15000</v>
      </c>
      <c r="D120" s="84"/>
    </row>
    <row r="121" spans="1:4" ht="18.75">
      <c r="A121" s="71">
        <v>16</v>
      </c>
      <c r="B121" s="12" t="s">
        <v>302</v>
      </c>
      <c r="C121" s="84">
        <v>43500</v>
      </c>
      <c r="D121" s="84"/>
    </row>
    <row r="122" spans="1:4" ht="18.75">
      <c r="A122" s="71">
        <v>17</v>
      </c>
      <c r="B122" s="12" t="s">
        <v>70</v>
      </c>
      <c r="C122" s="84">
        <v>36000</v>
      </c>
      <c r="D122" s="84"/>
    </row>
    <row r="123" spans="1:4" ht="18.75">
      <c r="A123" s="71">
        <v>18</v>
      </c>
      <c r="B123" s="12" t="s">
        <v>285</v>
      </c>
      <c r="C123" s="84">
        <v>39000</v>
      </c>
      <c r="D123" s="84"/>
    </row>
    <row r="124" spans="1:4" ht="18.75">
      <c r="A124" s="71">
        <v>19</v>
      </c>
      <c r="B124" s="12" t="s">
        <v>303</v>
      </c>
      <c r="C124" s="84">
        <v>52500</v>
      </c>
      <c r="D124" s="84"/>
    </row>
    <row r="125" spans="1:4" ht="18.75">
      <c r="A125" s="71">
        <v>20</v>
      </c>
      <c r="B125" s="12" t="s">
        <v>304</v>
      </c>
      <c r="C125" s="84">
        <v>60000</v>
      </c>
      <c r="D125" s="84"/>
    </row>
    <row r="126" spans="1:4" ht="18.75">
      <c r="A126" s="71">
        <v>21</v>
      </c>
      <c r="B126" s="12" t="s">
        <v>263</v>
      </c>
      <c r="C126" s="84">
        <v>27000</v>
      </c>
      <c r="D126" s="84"/>
    </row>
    <row r="127" spans="1:4" ht="18.75">
      <c r="A127" s="71">
        <v>22</v>
      </c>
      <c r="B127" s="12" t="s">
        <v>305</v>
      </c>
      <c r="C127" s="84">
        <v>13500</v>
      </c>
      <c r="D127" s="84"/>
    </row>
    <row r="128" spans="1:4" ht="18.75">
      <c r="A128" s="71">
        <v>23</v>
      </c>
      <c r="B128" s="12" t="s">
        <v>306</v>
      </c>
      <c r="C128" s="84">
        <v>33000</v>
      </c>
      <c r="D128" s="84"/>
    </row>
    <row r="129" spans="1:4" ht="18.75">
      <c r="A129" s="71">
        <v>24</v>
      </c>
      <c r="B129" s="12" t="s">
        <v>307</v>
      </c>
      <c r="C129" s="84">
        <v>33000</v>
      </c>
      <c r="D129" s="84"/>
    </row>
    <row r="130" spans="1:4" ht="18.75">
      <c r="A130" s="71">
        <v>25</v>
      </c>
      <c r="B130" s="12" t="s">
        <v>308</v>
      </c>
      <c r="C130" s="84">
        <v>90000</v>
      </c>
      <c r="D130" s="84"/>
    </row>
    <row r="131" spans="1:4" ht="18.75">
      <c r="A131" s="71">
        <v>26</v>
      </c>
      <c r="B131" s="12" t="s">
        <v>309</v>
      </c>
      <c r="C131" s="84">
        <v>34500</v>
      </c>
      <c r="D131" s="84"/>
    </row>
    <row r="132" spans="1:4" ht="18.75">
      <c r="A132" s="71">
        <v>27</v>
      </c>
      <c r="B132" s="12" t="s">
        <v>310</v>
      </c>
      <c r="C132" s="84">
        <v>48000</v>
      </c>
      <c r="D132" s="84"/>
    </row>
    <row r="133" spans="1:4" ht="18.75">
      <c r="A133" s="71">
        <v>28</v>
      </c>
      <c r="B133" s="12" t="s">
        <v>311</v>
      </c>
      <c r="C133" s="84">
        <v>22500</v>
      </c>
      <c r="D133" s="84"/>
    </row>
    <row r="134" spans="1:4" ht="18.75">
      <c r="A134" s="87"/>
      <c r="B134" s="76"/>
      <c r="C134" s="88"/>
      <c r="D134" s="88"/>
    </row>
  </sheetData>
  <sheetProtection/>
  <mergeCells count="3">
    <mergeCell ref="A1:D1"/>
    <mergeCell ref="A40:D40"/>
    <mergeCell ref="A91:D91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8.00390625" style="80" customWidth="1"/>
    <col min="4" max="4" width="11.7109375" style="80" customWidth="1"/>
    <col min="5" max="5" width="15.00390625" style="80" customWidth="1"/>
    <col min="6" max="6" width="14.28125" style="80" customWidth="1"/>
    <col min="7" max="7" width="12.28125" style="80" customWidth="1"/>
    <col min="8" max="8" width="8.7109375" style="1" customWidth="1"/>
    <col min="9" max="9" width="9.140625" style="1" customWidth="1"/>
    <col min="10" max="10" width="14.140625" style="1" customWidth="1"/>
    <col min="11" max="16384" width="9.140625" style="1" customWidth="1"/>
  </cols>
  <sheetData>
    <row r="3" spans="1:8" ht="23.25">
      <c r="A3" s="700" t="s">
        <v>571</v>
      </c>
      <c r="B3" s="700"/>
      <c r="C3" s="700"/>
      <c r="D3" s="700"/>
      <c r="E3" s="700"/>
      <c r="F3" s="700"/>
      <c r="G3" s="700"/>
      <c r="H3" s="700"/>
    </row>
    <row r="4" spans="1:7" ht="23.25">
      <c r="A4" s="701" t="s">
        <v>400</v>
      </c>
      <c r="B4" s="701"/>
      <c r="C4" s="701"/>
      <c r="D4" s="701"/>
      <c r="E4" s="701"/>
      <c r="F4" s="701"/>
      <c r="G4" s="701"/>
    </row>
    <row r="5" spans="1:8" ht="21.75" customHeight="1">
      <c r="A5" s="9" t="s">
        <v>8</v>
      </c>
      <c r="B5" s="9" t="s">
        <v>4</v>
      </c>
      <c r="C5" s="81" t="s">
        <v>436</v>
      </c>
      <c r="D5" s="81" t="s">
        <v>580</v>
      </c>
      <c r="E5" s="168" t="s">
        <v>572</v>
      </c>
      <c r="F5" s="168" t="s">
        <v>573</v>
      </c>
      <c r="G5" s="81" t="s">
        <v>455</v>
      </c>
      <c r="H5" s="81" t="s">
        <v>3</v>
      </c>
    </row>
    <row r="6" spans="1:8" ht="18.75">
      <c r="A6" s="6"/>
      <c r="B6" s="170" t="s">
        <v>581</v>
      </c>
      <c r="C6" s="82"/>
      <c r="D6" s="82"/>
      <c r="E6" s="82"/>
      <c r="F6" s="82"/>
      <c r="G6" s="82"/>
      <c r="H6" s="82"/>
    </row>
    <row r="7" spans="1:8" ht="18.75">
      <c r="A7" s="71">
        <v>1</v>
      </c>
      <c r="B7" s="12" t="s">
        <v>558</v>
      </c>
      <c r="C7" s="165">
        <v>909097300928192</v>
      </c>
      <c r="D7" s="166">
        <v>5710500</v>
      </c>
      <c r="E7" s="84">
        <v>9279100</v>
      </c>
      <c r="F7" s="84">
        <f>E7-G7</f>
        <v>8871200</v>
      </c>
      <c r="G7" s="84">
        <v>407900</v>
      </c>
      <c r="H7" s="84"/>
    </row>
    <row r="8" spans="1:8" ht="18.75">
      <c r="A8" s="71"/>
      <c r="B8" s="12" t="s">
        <v>574</v>
      </c>
      <c r="C8" s="84"/>
      <c r="D8" s="84"/>
      <c r="E8" s="84"/>
      <c r="F8" s="84"/>
      <c r="G8" s="84"/>
      <c r="H8" s="84"/>
    </row>
    <row r="9" spans="1:8" ht="18.75">
      <c r="A9" s="71"/>
      <c r="B9" s="12"/>
      <c r="C9" s="103"/>
      <c r="D9" s="103"/>
      <c r="E9" s="84"/>
      <c r="F9" s="84"/>
      <c r="G9" s="84"/>
      <c r="H9" s="84"/>
    </row>
    <row r="10" spans="1:8" ht="18.75">
      <c r="A10" s="71"/>
      <c r="B10" s="170" t="s">
        <v>582</v>
      </c>
      <c r="C10" s="103"/>
      <c r="D10" s="103"/>
      <c r="E10" s="84"/>
      <c r="F10" s="84"/>
      <c r="G10" s="84"/>
      <c r="H10" s="84"/>
    </row>
    <row r="11" spans="1:8" ht="18.75">
      <c r="A11" s="71">
        <v>2</v>
      </c>
      <c r="B11" s="12" t="s">
        <v>558</v>
      </c>
      <c r="C11" s="167" t="s">
        <v>443</v>
      </c>
      <c r="D11" s="166">
        <v>5841320</v>
      </c>
      <c r="E11" s="84">
        <v>6102900</v>
      </c>
      <c r="F11" s="84">
        <f>E11-G11</f>
        <v>5552875</v>
      </c>
      <c r="G11" s="84">
        <v>550025</v>
      </c>
      <c r="H11" s="84"/>
    </row>
    <row r="12" spans="1:8" ht="18.75">
      <c r="A12" s="71"/>
      <c r="B12" s="12" t="s">
        <v>575</v>
      </c>
      <c r="C12" s="84"/>
      <c r="D12" s="84"/>
      <c r="E12" s="84"/>
      <c r="F12" s="84"/>
      <c r="G12" s="84"/>
      <c r="H12" s="84"/>
    </row>
    <row r="13" spans="1:8" ht="18.75">
      <c r="A13" s="71"/>
      <c r="B13" s="12"/>
      <c r="C13" s="84"/>
      <c r="D13" s="84"/>
      <c r="E13" s="84"/>
      <c r="F13" s="84"/>
      <c r="G13" s="84"/>
      <c r="H13" s="84"/>
    </row>
    <row r="14" spans="1:8" ht="18.75">
      <c r="A14" s="71">
        <v>3</v>
      </c>
      <c r="B14" s="12" t="s">
        <v>576</v>
      </c>
      <c r="C14" s="84"/>
      <c r="D14" s="84"/>
      <c r="E14" s="84"/>
      <c r="F14" s="84"/>
      <c r="G14" s="84"/>
      <c r="H14" s="84"/>
    </row>
    <row r="15" spans="1:8" ht="18.75">
      <c r="A15" s="71"/>
      <c r="B15" s="112" t="s">
        <v>431</v>
      </c>
      <c r="C15" s="167" t="s">
        <v>439</v>
      </c>
      <c r="D15" s="166">
        <v>5841320</v>
      </c>
      <c r="E15" s="84">
        <v>125000</v>
      </c>
      <c r="F15" s="84">
        <f>E15-G15</f>
        <v>124800</v>
      </c>
      <c r="G15" s="84">
        <v>200</v>
      </c>
      <c r="H15" s="84"/>
    </row>
    <row r="16" spans="1:8" ht="18.75">
      <c r="A16" s="71"/>
      <c r="B16" s="112" t="s">
        <v>432</v>
      </c>
      <c r="C16" s="167" t="s">
        <v>440</v>
      </c>
      <c r="D16" s="166">
        <v>5841320</v>
      </c>
      <c r="E16" s="84">
        <v>125000</v>
      </c>
      <c r="F16" s="84">
        <f>E16-G16</f>
        <v>118500</v>
      </c>
      <c r="G16" s="84">
        <v>6500</v>
      </c>
      <c r="H16" s="84"/>
    </row>
    <row r="17" spans="1:8" ht="18.75">
      <c r="A17" s="71"/>
      <c r="B17" s="112" t="s">
        <v>433</v>
      </c>
      <c r="C17" s="167" t="s">
        <v>441</v>
      </c>
      <c r="D17" s="166">
        <v>5841320</v>
      </c>
      <c r="E17" s="84">
        <v>125000</v>
      </c>
      <c r="F17" s="84">
        <f>E17-G17</f>
        <v>124500</v>
      </c>
      <c r="G17" s="84">
        <v>500</v>
      </c>
      <c r="H17" s="84"/>
    </row>
    <row r="18" spans="1:8" ht="18.75">
      <c r="A18" s="71"/>
      <c r="B18" s="12"/>
      <c r="C18" s="152"/>
      <c r="D18" s="152"/>
      <c r="E18" s="84"/>
      <c r="F18" s="84"/>
      <c r="G18" s="153"/>
      <c r="H18" s="153"/>
    </row>
    <row r="19" spans="1:8" ht="18.75">
      <c r="A19" s="71">
        <v>4</v>
      </c>
      <c r="B19" s="12" t="s">
        <v>577</v>
      </c>
      <c r="C19" s="84"/>
      <c r="D19" s="84"/>
      <c r="E19" s="84"/>
      <c r="F19" s="84"/>
      <c r="G19" s="84"/>
      <c r="H19" s="84"/>
    </row>
    <row r="20" spans="1:8" ht="18.75">
      <c r="A20" s="71"/>
      <c r="B20" s="12" t="s">
        <v>578</v>
      </c>
      <c r="C20" s="167" t="s">
        <v>442</v>
      </c>
      <c r="D20" s="166">
        <v>5841320</v>
      </c>
      <c r="E20" s="84">
        <v>741000</v>
      </c>
      <c r="F20" s="84">
        <f>E20-G20</f>
        <v>570000</v>
      </c>
      <c r="G20" s="84">
        <v>171000</v>
      </c>
      <c r="H20" s="84"/>
    </row>
    <row r="21" spans="1:8" ht="18.75">
      <c r="A21" s="71"/>
      <c r="B21" s="12" t="s">
        <v>579</v>
      </c>
      <c r="C21" s="167" t="s">
        <v>438</v>
      </c>
      <c r="D21" s="166">
        <v>5841320</v>
      </c>
      <c r="E21" s="84">
        <v>395000</v>
      </c>
      <c r="F21" s="84">
        <f>E21-G21</f>
        <v>392000</v>
      </c>
      <c r="G21" s="84">
        <v>3000</v>
      </c>
      <c r="H21" s="84"/>
    </row>
    <row r="22" spans="1:8" ht="18.75">
      <c r="A22" s="71"/>
      <c r="B22" s="12"/>
      <c r="C22" s="84"/>
      <c r="D22" s="84"/>
      <c r="E22" s="84"/>
      <c r="F22" s="84"/>
      <c r="G22" s="84"/>
      <c r="H22" s="84"/>
    </row>
    <row r="23" spans="1:8" ht="18.75">
      <c r="A23" s="71"/>
      <c r="B23" s="12"/>
      <c r="C23" s="84"/>
      <c r="D23" s="84"/>
      <c r="E23" s="84"/>
      <c r="F23" s="84"/>
      <c r="G23" s="84"/>
      <c r="H23" s="84"/>
    </row>
    <row r="24" spans="1:8" ht="18.75">
      <c r="A24" s="87"/>
      <c r="B24" s="76"/>
      <c r="C24" s="88"/>
      <c r="D24" s="88"/>
      <c r="E24" s="88"/>
      <c r="F24" s="88"/>
      <c r="G24" s="88"/>
      <c r="H24" s="88"/>
    </row>
    <row r="25" spans="1:8" ht="18.75">
      <c r="A25" s="62"/>
      <c r="B25" s="7" t="s">
        <v>6</v>
      </c>
      <c r="C25" s="83"/>
      <c r="D25" s="83"/>
      <c r="E25" s="83">
        <f>SUM(E7:E24)</f>
        <v>16893000</v>
      </c>
      <c r="F25" s="83">
        <f>SUM(F7:F24)</f>
        <v>15753875</v>
      </c>
      <c r="G25" s="169">
        <f>SUM(G7:G24)</f>
        <v>1139125</v>
      </c>
      <c r="H25" s="83"/>
    </row>
    <row r="26" spans="1:7" ht="18.75">
      <c r="A26" s="699"/>
      <c r="B26" s="699"/>
      <c r="C26" s="699"/>
      <c r="D26" s="699"/>
      <c r="E26" s="699"/>
      <c r="F26" s="121"/>
      <c r="G26" s="121"/>
    </row>
    <row r="27" spans="1:7" ht="18.75">
      <c r="A27" s="121"/>
      <c r="B27" s="121"/>
      <c r="C27" s="121"/>
      <c r="D27" s="121"/>
      <c r="E27" s="121"/>
      <c r="F27" s="121"/>
      <c r="G27" s="121"/>
    </row>
    <row r="28" spans="1:7" ht="18.75">
      <c r="A28" s="121"/>
      <c r="B28" s="121"/>
      <c r="C28" s="121"/>
      <c r="D28" s="121"/>
      <c r="E28" s="121"/>
      <c r="F28" s="121"/>
      <c r="G28" s="171">
        <f>G25-G7</f>
        <v>731225</v>
      </c>
    </row>
    <row r="29" spans="1:7" ht="18.75">
      <c r="A29" s="121"/>
      <c r="B29" s="121"/>
      <c r="C29" s="121"/>
      <c r="D29" s="121"/>
      <c r="E29" s="121"/>
      <c r="F29" s="121"/>
      <c r="G29" s="121"/>
    </row>
    <row r="30" spans="1:7" ht="18.75">
      <c r="A30" s="121"/>
      <c r="B30" s="121"/>
      <c r="C30" s="121"/>
      <c r="D30" s="121"/>
      <c r="E30" s="121"/>
      <c r="F30" s="121"/>
      <c r="G30" s="121"/>
    </row>
    <row r="31" spans="1:7" ht="18.75">
      <c r="A31" s="121"/>
      <c r="B31" s="121"/>
      <c r="C31" s="121"/>
      <c r="D31" s="121"/>
      <c r="E31" s="121"/>
      <c r="F31" s="121"/>
      <c r="G31" s="121"/>
    </row>
    <row r="32" spans="1:7" ht="18.75">
      <c r="A32" s="121"/>
      <c r="B32" s="121"/>
      <c r="C32" s="121"/>
      <c r="D32" s="121"/>
      <c r="E32" s="121"/>
      <c r="F32" s="121"/>
      <c r="G32" s="121"/>
    </row>
    <row r="33" spans="1:7" ht="18.75">
      <c r="A33" s="121"/>
      <c r="B33" s="121"/>
      <c r="C33" s="121"/>
      <c r="D33" s="121"/>
      <c r="E33" s="121"/>
      <c r="F33" s="121"/>
      <c r="G33" s="121"/>
    </row>
    <row r="34" spans="1:7" ht="18.75">
      <c r="A34" s="121"/>
      <c r="B34" s="121"/>
      <c r="C34" s="121"/>
      <c r="D34" s="121"/>
      <c r="E34" s="121"/>
      <c r="F34" s="121"/>
      <c r="G34" s="121"/>
    </row>
    <row r="35" spans="1:7" ht="18.75">
      <c r="A35" s="121"/>
      <c r="B35" s="121"/>
      <c r="C35" s="121"/>
      <c r="D35" s="121"/>
      <c r="E35" s="121"/>
      <c r="F35" s="121"/>
      <c r="G35" s="121"/>
    </row>
    <row r="36" spans="1:7" ht="18.75">
      <c r="A36" s="121"/>
      <c r="B36" s="121"/>
      <c r="C36" s="121"/>
      <c r="D36" s="121"/>
      <c r="E36" s="121"/>
      <c r="F36" s="121"/>
      <c r="G36" s="121"/>
    </row>
    <row r="37" spans="1:7" ht="18.75">
      <c r="A37" s="121"/>
      <c r="B37" s="121"/>
      <c r="C37" s="121"/>
      <c r="D37" s="121"/>
      <c r="E37" s="121"/>
      <c r="F37" s="121"/>
      <c r="G37" s="121"/>
    </row>
    <row r="38" spans="1:7" ht="18.75">
      <c r="A38" s="121"/>
      <c r="B38" s="121"/>
      <c r="C38" s="121"/>
      <c r="D38" s="121"/>
      <c r="E38" s="121"/>
      <c r="F38" s="121"/>
      <c r="G38" s="121"/>
    </row>
    <row r="39" spans="1:7" ht="18.75">
      <c r="A39" s="121"/>
      <c r="B39" s="121"/>
      <c r="C39" s="121"/>
      <c r="D39" s="121"/>
      <c r="E39" s="121"/>
      <c r="F39" s="121"/>
      <c r="G39" s="121"/>
    </row>
    <row r="40" spans="1:7" ht="18.75">
      <c r="A40" s="121"/>
      <c r="B40" s="121"/>
      <c r="C40" s="121"/>
      <c r="D40" s="121"/>
      <c r="E40" s="121"/>
      <c r="F40" s="121"/>
      <c r="G40" s="121"/>
    </row>
    <row r="41" spans="1:7" ht="18.75">
      <c r="A41" s="121"/>
      <c r="B41" s="121"/>
      <c r="C41" s="121"/>
      <c r="D41" s="121"/>
      <c r="E41" s="121"/>
      <c r="F41" s="121"/>
      <c r="G41" s="121"/>
    </row>
    <row r="42" spans="1:7" ht="18.75">
      <c r="A42" s="121"/>
      <c r="B42" s="121"/>
      <c r="C42" s="121"/>
      <c r="D42" s="121"/>
      <c r="E42" s="121"/>
      <c r="F42" s="121"/>
      <c r="G42" s="121"/>
    </row>
    <row r="43" spans="1:7" ht="18.75">
      <c r="A43" s="121"/>
      <c r="B43" s="121"/>
      <c r="C43" s="121"/>
      <c r="D43" s="121"/>
      <c r="E43" s="121"/>
      <c r="F43" s="121"/>
      <c r="G43" s="121"/>
    </row>
    <row r="44" spans="1:7" ht="18.75">
      <c r="A44" s="121"/>
      <c r="B44" s="121"/>
      <c r="C44" s="121"/>
      <c r="D44" s="121"/>
      <c r="E44" s="121"/>
      <c r="F44" s="121"/>
      <c r="G44" s="121"/>
    </row>
    <row r="46" spans="1:7" ht="18.75">
      <c r="A46" s="9"/>
      <c r="B46" s="9"/>
      <c r="C46" s="81"/>
      <c r="D46" s="81"/>
      <c r="E46" s="81"/>
      <c r="F46" s="164"/>
      <c r="G46" s="164"/>
    </row>
    <row r="47" spans="1:7" ht="18.75">
      <c r="A47" s="6"/>
      <c r="B47" s="85"/>
      <c r="C47" s="82"/>
      <c r="D47" s="82"/>
      <c r="E47" s="82"/>
      <c r="F47" s="163"/>
      <c r="G47" s="163"/>
    </row>
    <row r="48" spans="1:7" ht="18.75">
      <c r="A48" s="71"/>
      <c r="B48" s="12"/>
      <c r="C48" s="84"/>
      <c r="D48" s="84"/>
      <c r="E48" s="84"/>
      <c r="F48" s="163"/>
      <c r="G48" s="163"/>
    </row>
    <row r="49" spans="1:7" ht="18.75">
      <c r="A49" s="71"/>
      <c r="B49" s="12"/>
      <c r="C49" s="84"/>
      <c r="D49" s="84"/>
      <c r="E49" s="84"/>
      <c r="F49" s="163"/>
      <c r="G49" s="163"/>
    </row>
    <row r="50" spans="1:7" ht="18.75">
      <c r="A50" s="71"/>
      <c r="B50" s="12"/>
      <c r="C50" s="84"/>
      <c r="D50" s="84"/>
      <c r="E50" s="84"/>
      <c r="F50" s="163"/>
      <c r="G50" s="163"/>
    </row>
    <row r="51" spans="1:7" ht="18.75">
      <c r="A51" s="71"/>
      <c r="B51" s="12"/>
      <c r="C51" s="84"/>
      <c r="D51" s="84"/>
      <c r="E51" s="84"/>
      <c r="F51" s="163"/>
      <c r="G51" s="163"/>
    </row>
    <row r="52" spans="1:7" ht="18.75">
      <c r="A52" s="71"/>
      <c r="B52" s="12"/>
      <c r="C52" s="84"/>
      <c r="D52" s="84"/>
      <c r="E52" s="84"/>
      <c r="F52" s="163"/>
      <c r="G52" s="163"/>
    </row>
    <row r="53" spans="1:7" ht="18.75">
      <c r="A53" s="71"/>
      <c r="B53" s="12"/>
      <c r="C53" s="84"/>
      <c r="D53" s="84"/>
      <c r="E53" s="84"/>
      <c r="F53" s="163"/>
      <c r="G53" s="163"/>
    </row>
    <row r="54" spans="1:7" ht="18.75">
      <c r="A54" s="71"/>
      <c r="B54" s="12"/>
      <c r="C54" s="84"/>
      <c r="D54" s="84"/>
      <c r="E54" s="84"/>
      <c r="F54" s="163"/>
      <c r="G54" s="163"/>
    </row>
    <row r="55" spans="1:7" ht="18.75">
      <c r="A55" s="71"/>
      <c r="B55" s="12"/>
      <c r="C55" s="84"/>
      <c r="D55" s="84"/>
      <c r="E55" s="84"/>
      <c r="F55" s="163"/>
      <c r="G55" s="163"/>
    </row>
    <row r="56" spans="1:7" ht="18.75">
      <c r="A56" s="71"/>
      <c r="B56" s="12"/>
      <c r="C56" s="84"/>
      <c r="D56" s="84"/>
      <c r="E56" s="84"/>
      <c r="F56" s="163"/>
      <c r="G56" s="163"/>
    </row>
    <row r="57" spans="1:7" ht="18.75">
      <c r="A57" s="71"/>
      <c r="B57" s="12"/>
      <c r="C57" s="84"/>
      <c r="D57" s="84"/>
      <c r="E57" s="84"/>
      <c r="F57" s="163"/>
      <c r="G57" s="163"/>
    </row>
    <row r="58" spans="1:7" ht="18.75">
      <c r="A58" s="71"/>
      <c r="B58" s="12"/>
      <c r="C58" s="84"/>
      <c r="D58" s="84"/>
      <c r="E58" s="84"/>
      <c r="F58" s="163"/>
      <c r="G58" s="163"/>
    </row>
    <row r="59" spans="1:7" ht="18.75">
      <c r="A59" s="71"/>
      <c r="B59" s="12"/>
      <c r="C59" s="84"/>
      <c r="D59" s="84"/>
      <c r="E59" s="84"/>
      <c r="F59" s="163"/>
      <c r="G59" s="163"/>
    </row>
    <row r="60" spans="1:7" ht="18.75">
      <c r="A60" s="71">
        <v>13</v>
      </c>
      <c r="B60" s="12" t="s">
        <v>269</v>
      </c>
      <c r="C60" s="84">
        <v>15800</v>
      </c>
      <c r="D60" s="84"/>
      <c r="E60" s="84"/>
      <c r="F60" s="163"/>
      <c r="G60" s="163"/>
    </row>
    <row r="61" spans="1:7" ht="18.75">
      <c r="A61" s="71">
        <v>14</v>
      </c>
      <c r="B61" s="12" t="s">
        <v>270</v>
      </c>
      <c r="C61" s="84">
        <v>15800</v>
      </c>
      <c r="D61" s="84"/>
      <c r="E61" s="84"/>
      <c r="F61" s="163"/>
      <c r="G61" s="163"/>
    </row>
    <row r="62" spans="1:7" ht="18.75">
      <c r="A62" s="71">
        <v>15</v>
      </c>
      <c r="B62" s="12" t="s">
        <v>271</v>
      </c>
      <c r="C62" s="84">
        <v>15800</v>
      </c>
      <c r="D62" s="84"/>
      <c r="E62" s="84"/>
      <c r="F62" s="163"/>
      <c r="G62" s="163"/>
    </row>
    <row r="63" spans="1:7" ht="18.75">
      <c r="A63" s="71">
        <v>16</v>
      </c>
      <c r="B63" s="12" t="s">
        <v>272</v>
      </c>
      <c r="C63" s="84">
        <v>18960</v>
      </c>
      <c r="D63" s="84"/>
      <c r="E63" s="84"/>
      <c r="F63" s="163"/>
      <c r="G63" s="163"/>
    </row>
    <row r="64" spans="1:7" ht="18.75">
      <c r="A64" s="71">
        <v>17</v>
      </c>
      <c r="B64" s="12" t="s">
        <v>273</v>
      </c>
      <c r="C64" s="84">
        <v>15800</v>
      </c>
      <c r="D64" s="84"/>
      <c r="E64" s="84"/>
      <c r="F64" s="163"/>
      <c r="G64" s="163"/>
    </row>
    <row r="65" spans="1:7" ht="18.75">
      <c r="A65" s="71">
        <v>18</v>
      </c>
      <c r="B65" s="12" t="s">
        <v>274</v>
      </c>
      <c r="C65" s="84">
        <v>15800</v>
      </c>
      <c r="D65" s="84"/>
      <c r="E65" s="84"/>
      <c r="F65" s="163"/>
      <c r="G65" s="163"/>
    </row>
    <row r="66" spans="1:7" ht="18.75">
      <c r="A66" s="71">
        <v>19</v>
      </c>
      <c r="B66" s="12" t="s">
        <v>275</v>
      </c>
      <c r="C66" s="84">
        <v>15800</v>
      </c>
      <c r="D66" s="84"/>
      <c r="E66" s="84"/>
      <c r="F66" s="163"/>
      <c r="G66" s="163"/>
    </row>
    <row r="67" spans="1:7" ht="18.75">
      <c r="A67" s="71"/>
      <c r="B67" s="12"/>
      <c r="C67" s="84"/>
      <c r="D67" s="84"/>
      <c r="E67" s="84"/>
      <c r="F67" s="163"/>
      <c r="G67" s="163"/>
    </row>
    <row r="68" spans="1:7" ht="18.75">
      <c r="A68" s="71"/>
      <c r="B68" s="86" t="s">
        <v>280</v>
      </c>
      <c r="C68" s="84"/>
      <c r="D68" s="84"/>
      <c r="E68" s="84"/>
      <c r="F68" s="163"/>
      <c r="G68" s="163"/>
    </row>
    <row r="69" spans="1:7" ht="18.75">
      <c r="A69" s="71">
        <v>1</v>
      </c>
      <c r="B69" s="12" t="s">
        <v>276</v>
      </c>
      <c r="C69" s="84">
        <v>16800</v>
      </c>
      <c r="D69" s="84"/>
      <c r="E69" s="84"/>
      <c r="F69" s="163"/>
      <c r="G69" s="163"/>
    </row>
    <row r="70" spans="1:7" ht="18.75">
      <c r="A70" s="71">
        <v>2</v>
      </c>
      <c r="B70" s="12" t="s">
        <v>277</v>
      </c>
      <c r="C70" s="84">
        <v>10080</v>
      </c>
      <c r="D70" s="84"/>
      <c r="E70" s="84"/>
      <c r="F70" s="163"/>
      <c r="G70" s="163"/>
    </row>
    <row r="71" spans="1:7" ht="18.75">
      <c r="A71" s="71">
        <v>3</v>
      </c>
      <c r="B71" s="12" t="s">
        <v>278</v>
      </c>
      <c r="C71" s="84">
        <v>15120</v>
      </c>
      <c r="D71" s="84"/>
      <c r="E71" s="84"/>
      <c r="F71" s="163"/>
      <c r="G71" s="163"/>
    </row>
    <row r="72" spans="1:7" ht="18.75">
      <c r="A72" s="71">
        <v>4</v>
      </c>
      <c r="B72" s="12" t="s">
        <v>279</v>
      </c>
      <c r="C72" s="84">
        <v>11760</v>
      </c>
      <c r="D72" s="84"/>
      <c r="E72" s="84"/>
      <c r="F72" s="163"/>
      <c r="G72" s="163"/>
    </row>
    <row r="73" spans="1:7" ht="18.75">
      <c r="A73" s="71"/>
      <c r="B73" s="12"/>
      <c r="C73" s="84"/>
      <c r="D73" s="84"/>
      <c r="E73" s="84"/>
      <c r="F73" s="163"/>
      <c r="G73" s="163"/>
    </row>
    <row r="74" spans="1:7" ht="18.75">
      <c r="A74" s="71"/>
      <c r="B74" s="86" t="s">
        <v>314</v>
      </c>
      <c r="C74" s="84"/>
      <c r="D74" s="84"/>
      <c r="E74" s="84"/>
      <c r="F74" s="163"/>
      <c r="G74" s="163"/>
    </row>
    <row r="75" spans="1:7" ht="18.75">
      <c r="A75" s="71">
        <v>1</v>
      </c>
      <c r="B75" s="12" t="s">
        <v>315</v>
      </c>
      <c r="C75" s="84">
        <v>2000</v>
      </c>
      <c r="D75" s="84"/>
      <c r="E75" s="84"/>
      <c r="F75" s="163"/>
      <c r="G75" s="163"/>
    </row>
    <row r="76" spans="1:7" ht="18.75">
      <c r="A76" s="71">
        <v>2</v>
      </c>
      <c r="B76" s="12" t="s">
        <v>113</v>
      </c>
      <c r="C76" s="84">
        <v>2000</v>
      </c>
      <c r="D76" s="84"/>
      <c r="E76" s="84"/>
      <c r="F76" s="163"/>
      <c r="G76" s="163"/>
    </row>
    <row r="77" spans="1:7" ht="18.75">
      <c r="A77" s="71">
        <v>3</v>
      </c>
      <c r="B77" s="12" t="s">
        <v>316</v>
      </c>
      <c r="C77" s="84">
        <v>2000</v>
      </c>
      <c r="D77" s="84"/>
      <c r="E77" s="84"/>
      <c r="F77" s="163"/>
      <c r="G77" s="163"/>
    </row>
    <row r="78" spans="1:7" ht="18.75">
      <c r="A78" s="71">
        <v>4</v>
      </c>
      <c r="B78" s="12" t="s">
        <v>317</v>
      </c>
      <c r="C78" s="84">
        <v>2000</v>
      </c>
      <c r="D78" s="84"/>
      <c r="E78" s="84"/>
      <c r="F78" s="163"/>
      <c r="G78" s="163"/>
    </row>
    <row r="79" spans="1:7" ht="18.75">
      <c r="A79" s="71">
        <v>5</v>
      </c>
      <c r="B79" s="12" t="s">
        <v>277</v>
      </c>
      <c r="C79" s="84">
        <v>2000</v>
      </c>
      <c r="D79" s="84"/>
      <c r="E79" s="84"/>
      <c r="F79" s="163"/>
      <c r="G79" s="163"/>
    </row>
    <row r="80" spans="1:7" ht="18.75">
      <c r="A80" s="71">
        <v>6</v>
      </c>
      <c r="B80" s="12" t="s">
        <v>318</v>
      </c>
      <c r="C80" s="84">
        <v>2000</v>
      </c>
      <c r="D80" s="84"/>
      <c r="E80" s="84"/>
      <c r="F80" s="163"/>
      <c r="G80" s="163"/>
    </row>
    <row r="81" spans="1:7" ht="18.75">
      <c r="A81" s="71">
        <v>7</v>
      </c>
      <c r="B81" s="12" t="s">
        <v>319</v>
      </c>
      <c r="C81" s="84">
        <v>2000</v>
      </c>
      <c r="D81" s="84"/>
      <c r="E81" s="84"/>
      <c r="F81" s="163"/>
      <c r="G81" s="163"/>
    </row>
    <row r="82" spans="1:7" ht="18.75">
      <c r="A82" s="71">
        <v>8</v>
      </c>
      <c r="B82" s="12" t="s">
        <v>320</v>
      </c>
      <c r="C82" s="84">
        <v>2000</v>
      </c>
      <c r="D82" s="84"/>
      <c r="E82" s="84"/>
      <c r="F82" s="163"/>
      <c r="G82" s="163"/>
    </row>
    <row r="83" spans="1:7" ht="18.75">
      <c r="A83" s="71">
        <v>9</v>
      </c>
      <c r="B83" s="12" t="s">
        <v>268</v>
      </c>
      <c r="C83" s="84">
        <v>2000</v>
      </c>
      <c r="D83" s="84"/>
      <c r="E83" s="84"/>
      <c r="F83" s="163"/>
      <c r="G83" s="163"/>
    </row>
    <row r="84" spans="1:7" ht="18.75">
      <c r="A84" s="71">
        <v>10</v>
      </c>
      <c r="B84" s="12" t="s">
        <v>287</v>
      </c>
      <c r="C84" s="84">
        <v>2000</v>
      </c>
      <c r="D84" s="84"/>
      <c r="E84" s="84"/>
      <c r="F84" s="163"/>
      <c r="G84" s="163"/>
    </row>
    <row r="85" spans="1:7" ht="18.75">
      <c r="A85" s="71">
        <v>11</v>
      </c>
      <c r="B85" s="12" t="s">
        <v>321</v>
      </c>
      <c r="C85" s="84">
        <v>2000</v>
      </c>
      <c r="D85" s="84"/>
      <c r="E85" s="84"/>
      <c r="F85" s="163"/>
      <c r="G85" s="163"/>
    </row>
    <row r="86" spans="1:7" ht="18.75">
      <c r="A86" s="71"/>
      <c r="B86" s="12"/>
      <c r="C86" s="84"/>
      <c r="D86" s="84"/>
      <c r="E86" s="84"/>
      <c r="F86" s="163"/>
      <c r="G86" s="163"/>
    </row>
    <row r="87" spans="1:7" ht="18.75">
      <c r="A87" s="87"/>
      <c r="B87" s="76"/>
      <c r="C87" s="88"/>
      <c r="D87" s="88"/>
      <c r="E87" s="88"/>
      <c r="F87" s="163"/>
      <c r="G87" s="163"/>
    </row>
    <row r="88" spans="1:7" ht="18.75">
      <c r="A88" s="696" t="s">
        <v>232</v>
      </c>
      <c r="B88" s="696"/>
      <c r="C88" s="696"/>
      <c r="D88" s="696"/>
      <c r="E88" s="696"/>
      <c r="F88" s="2"/>
      <c r="G88" s="2"/>
    </row>
    <row r="89" ht="18.75">
      <c r="A89" s="1" t="s">
        <v>233</v>
      </c>
    </row>
    <row r="90" spans="1:7" ht="18.75">
      <c r="A90" s="9" t="s">
        <v>8</v>
      </c>
      <c r="B90" s="9" t="s">
        <v>4</v>
      </c>
      <c r="C90" s="81" t="s">
        <v>28</v>
      </c>
      <c r="D90" s="81"/>
      <c r="E90" s="81" t="s">
        <v>3</v>
      </c>
      <c r="F90" s="164"/>
      <c r="G90" s="164"/>
    </row>
    <row r="91" spans="1:7" ht="18.75">
      <c r="A91" s="71"/>
      <c r="B91" s="86" t="s">
        <v>325</v>
      </c>
      <c r="C91" s="84"/>
      <c r="D91" s="84"/>
      <c r="E91" s="84"/>
      <c r="F91" s="163"/>
      <c r="G91" s="163"/>
    </row>
    <row r="92" spans="1:7" ht="18.75">
      <c r="A92" s="71">
        <v>1</v>
      </c>
      <c r="B92" s="12" t="s">
        <v>286</v>
      </c>
      <c r="C92" s="84">
        <v>2400</v>
      </c>
      <c r="D92" s="84"/>
      <c r="E92" s="84"/>
      <c r="F92" s="163"/>
      <c r="G92" s="163"/>
    </row>
    <row r="93" spans="1:7" ht="18.75">
      <c r="A93" s="71">
        <v>2</v>
      </c>
      <c r="B93" s="12" t="s">
        <v>322</v>
      </c>
      <c r="C93" s="84">
        <v>2400</v>
      </c>
      <c r="D93" s="84"/>
      <c r="E93" s="84"/>
      <c r="F93" s="163"/>
      <c r="G93" s="163"/>
    </row>
    <row r="94" spans="1:7" ht="18.75">
      <c r="A94" s="71">
        <v>3</v>
      </c>
      <c r="B94" s="12" t="s">
        <v>323</v>
      </c>
      <c r="C94" s="84">
        <v>2400</v>
      </c>
      <c r="D94" s="84"/>
      <c r="E94" s="84"/>
      <c r="F94" s="163"/>
      <c r="G94" s="163"/>
    </row>
    <row r="95" spans="1:7" ht="18.75">
      <c r="A95" s="71">
        <v>4</v>
      </c>
      <c r="B95" s="12" t="s">
        <v>324</v>
      </c>
      <c r="C95" s="84">
        <v>2400</v>
      </c>
      <c r="D95" s="84"/>
      <c r="E95" s="84"/>
      <c r="F95" s="163"/>
      <c r="G95" s="163"/>
    </row>
    <row r="96" spans="1:7" ht="18.75">
      <c r="A96" s="71">
        <v>5</v>
      </c>
      <c r="B96" s="12" t="s">
        <v>288</v>
      </c>
      <c r="C96" s="84">
        <v>2400</v>
      </c>
      <c r="D96" s="84"/>
      <c r="E96" s="84"/>
      <c r="F96" s="163"/>
      <c r="G96" s="163"/>
    </row>
    <row r="97" spans="1:7" ht="18.75">
      <c r="A97" s="71"/>
      <c r="B97" s="12"/>
      <c r="C97" s="84"/>
      <c r="D97" s="84"/>
      <c r="E97" s="84"/>
      <c r="F97" s="163"/>
      <c r="G97" s="163"/>
    </row>
    <row r="98" spans="1:7" ht="18.75">
      <c r="A98" s="71"/>
      <c r="B98" s="86" t="s">
        <v>326</v>
      </c>
      <c r="C98" s="84"/>
      <c r="D98" s="84"/>
      <c r="E98" s="84"/>
      <c r="F98" s="163"/>
      <c r="G98" s="163"/>
    </row>
    <row r="99" spans="1:7" ht="18.75">
      <c r="A99" s="71">
        <v>1</v>
      </c>
      <c r="B99" s="12" t="s">
        <v>327</v>
      </c>
      <c r="C99" s="84">
        <v>12000</v>
      </c>
      <c r="D99" s="84"/>
      <c r="E99" s="84"/>
      <c r="F99" s="163"/>
      <c r="G99" s="163"/>
    </row>
    <row r="100" spans="1:7" ht="18.75">
      <c r="A100" s="71">
        <v>2</v>
      </c>
      <c r="B100" s="12" t="s">
        <v>328</v>
      </c>
      <c r="C100" s="84">
        <v>42850</v>
      </c>
      <c r="D100" s="84"/>
      <c r="E100" s="84"/>
      <c r="F100" s="163"/>
      <c r="G100" s="163"/>
    </row>
    <row r="101" spans="1:7" ht="18.75">
      <c r="A101" s="71"/>
      <c r="B101" s="12"/>
      <c r="C101" s="84"/>
      <c r="D101" s="84"/>
      <c r="E101" s="84"/>
      <c r="F101" s="163"/>
      <c r="G101" s="163"/>
    </row>
    <row r="102" spans="1:7" ht="18.75">
      <c r="A102" s="71"/>
      <c r="B102" s="86" t="s">
        <v>290</v>
      </c>
      <c r="C102" s="84"/>
      <c r="D102" s="84"/>
      <c r="E102" s="84"/>
      <c r="F102" s="163"/>
      <c r="G102" s="163"/>
    </row>
    <row r="103" spans="1:7" ht="18.75">
      <c r="A103" s="71">
        <v>1</v>
      </c>
      <c r="B103" s="12" t="s">
        <v>73</v>
      </c>
      <c r="C103" s="84">
        <v>19000</v>
      </c>
      <c r="D103" s="84"/>
      <c r="E103" s="84"/>
      <c r="F103" s="163"/>
      <c r="G103" s="163"/>
    </row>
    <row r="104" spans="1:7" ht="18.75">
      <c r="A104" s="71">
        <v>2</v>
      </c>
      <c r="B104" s="12" t="s">
        <v>291</v>
      </c>
      <c r="C104" s="84">
        <v>15000</v>
      </c>
      <c r="D104" s="84"/>
      <c r="E104" s="84"/>
      <c r="F104" s="163"/>
      <c r="G104" s="163"/>
    </row>
    <row r="105" spans="1:7" ht="18.75">
      <c r="A105" s="71">
        <v>3</v>
      </c>
      <c r="B105" s="12" t="s">
        <v>292</v>
      </c>
      <c r="C105" s="84">
        <v>55500</v>
      </c>
      <c r="D105" s="84"/>
      <c r="E105" s="84"/>
      <c r="F105" s="163"/>
      <c r="G105" s="163"/>
    </row>
    <row r="106" spans="1:7" ht="18.75">
      <c r="A106" s="71">
        <v>4</v>
      </c>
      <c r="B106" s="12" t="s">
        <v>293</v>
      </c>
      <c r="C106" s="84">
        <v>43500</v>
      </c>
      <c r="D106" s="84"/>
      <c r="E106" s="84"/>
      <c r="F106" s="163"/>
      <c r="G106" s="163"/>
    </row>
    <row r="107" spans="1:7" ht="18.75">
      <c r="A107" s="71">
        <v>5</v>
      </c>
      <c r="B107" s="12" t="s">
        <v>294</v>
      </c>
      <c r="C107" s="84">
        <v>69000</v>
      </c>
      <c r="D107" s="84"/>
      <c r="E107" s="84"/>
      <c r="F107" s="163"/>
      <c r="G107" s="163"/>
    </row>
    <row r="108" spans="1:7" ht="18.75">
      <c r="A108" s="71">
        <v>6</v>
      </c>
      <c r="B108" s="12" t="s">
        <v>287</v>
      </c>
      <c r="C108" s="84">
        <v>54000</v>
      </c>
      <c r="D108" s="84"/>
      <c r="E108" s="84"/>
      <c r="F108" s="163"/>
      <c r="G108" s="163"/>
    </row>
    <row r="109" spans="1:7" ht="18.75">
      <c r="A109" s="71">
        <v>7</v>
      </c>
      <c r="B109" s="12" t="s">
        <v>295</v>
      </c>
      <c r="C109" s="84">
        <v>170000</v>
      </c>
      <c r="D109" s="84"/>
      <c r="E109" s="84"/>
      <c r="F109" s="163"/>
      <c r="G109" s="163"/>
    </row>
    <row r="110" spans="1:7" ht="18.75">
      <c r="A110" s="71">
        <v>8</v>
      </c>
      <c r="B110" s="12" t="s">
        <v>296</v>
      </c>
      <c r="C110" s="84">
        <v>75000</v>
      </c>
      <c r="D110" s="84"/>
      <c r="E110" s="84"/>
      <c r="F110" s="163"/>
      <c r="G110" s="163"/>
    </row>
    <row r="111" spans="1:10" ht="18.75">
      <c r="A111" s="71">
        <v>9</v>
      </c>
      <c r="B111" s="12" t="s">
        <v>297</v>
      </c>
      <c r="C111" s="84">
        <v>16500</v>
      </c>
      <c r="D111" s="84"/>
      <c r="E111" s="84"/>
      <c r="F111" s="163"/>
      <c r="G111" s="163"/>
      <c r="J111" s="1">
        <v>40091.98</v>
      </c>
    </row>
    <row r="112" spans="1:10" ht="18.75">
      <c r="A112" s="71">
        <v>10</v>
      </c>
      <c r="B112" s="12" t="s">
        <v>298</v>
      </c>
      <c r="C112" s="84">
        <v>17000</v>
      </c>
      <c r="D112" s="84"/>
      <c r="E112" s="84"/>
      <c r="F112" s="163"/>
      <c r="G112" s="163"/>
      <c r="J112" s="1">
        <v>1206</v>
      </c>
    </row>
    <row r="113" spans="1:7" ht="18.75">
      <c r="A113" s="71">
        <v>11</v>
      </c>
      <c r="B113" s="12" t="s">
        <v>299</v>
      </c>
      <c r="C113" s="84">
        <v>45000</v>
      </c>
      <c r="D113" s="84"/>
      <c r="E113" s="84"/>
      <c r="F113" s="163"/>
      <c r="G113" s="163"/>
    </row>
    <row r="114" spans="1:7" ht="18.75">
      <c r="A114" s="71">
        <v>12</v>
      </c>
      <c r="B114" s="12" t="s">
        <v>300</v>
      </c>
      <c r="C114" s="84">
        <v>19500</v>
      </c>
      <c r="D114" s="84"/>
      <c r="E114" s="84"/>
      <c r="F114" s="163"/>
      <c r="G114" s="163"/>
    </row>
    <row r="115" spans="1:7" ht="18.75">
      <c r="A115" s="71">
        <v>13</v>
      </c>
      <c r="B115" s="12" t="s">
        <v>71</v>
      </c>
      <c r="C115" s="84">
        <v>48000</v>
      </c>
      <c r="D115" s="84"/>
      <c r="E115" s="84"/>
      <c r="F115" s="163"/>
      <c r="G115" s="163"/>
    </row>
    <row r="116" spans="1:7" ht="18.75">
      <c r="A116" s="71">
        <v>14</v>
      </c>
      <c r="B116" s="12" t="s">
        <v>72</v>
      </c>
      <c r="C116" s="84">
        <v>36000</v>
      </c>
      <c r="D116" s="84"/>
      <c r="E116" s="84"/>
      <c r="F116" s="163"/>
      <c r="G116" s="163"/>
    </row>
    <row r="117" spans="1:7" ht="18.75">
      <c r="A117" s="71">
        <v>15</v>
      </c>
      <c r="B117" s="12" t="s">
        <v>301</v>
      </c>
      <c r="C117" s="84">
        <v>15000</v>
      </c>
      <c r="D117" s="84"/>
      <c r="E117" s="84"/>
      <c r="F117" s="163"/>
      <c r="G117" s="163"/>
    </row>
    <row r="118" spans="1:7" ht="18.75">
      <c r="A118" s="71">
        <v>16</v>
      </c>
      <c r="B118" s="12" t="s">
        <v>302</v>
      </c>
      <c r="C118" s="84">
        <v>43500</v>
      </c>
      <c r="D118" s="84"/>
      <c r="E118" s="84"/>
      <c r="F118" s="163"/>
      <c r="G118" s="163"/>
    </row>
    <row r="119" spans="1:7" ht="18.75">
      <c r="A119" s="71">
        <v>17</v>
      </c>
      <c r="B119" s="12" t="s">
        <v>70</v>
      </c>
      <c r="C119" s="84">
        <v>36000</v>
      </c>
      <c r="D119" s="84"/>
      <c r="E119" s="84"/>
      <c r="F119" s="163"/>
      <c r="G119" s="163"/>
    </row>
    <row r="120" spans="1:7" ht="18.75">
      <c r="A120" s="71">
        <v>18</v>
      </c>
      <c r="B120" s="12" t="s">
        <v>285</v>
      </c>
      <c r="C120" s="84">
        <v>39000</v>
      </c>
      <c r="D120" s="84"/>
      <c r="E120" s="84"/>
      <c r="F120" s="163"/>
      <c r="G120" s="163"/>
    </row>
    <row r="121" spans="1:7" ht="18.75">
      <c r="A121" s="71">
        <v>19</v>
      </c>
      <c r="B121" s="12" t="s">
        <v>303</v>
      </c>
      <c r="C121" s="84">
        <v>52500</v>
      </c>
      <c r="D121" s="84"/>
      <c r="E121" s="84"/>
      <c r="F121" s="163"/>
      <c r="G121" s="163"/>
    </row>
    <row r="122" spans="1:7" ht="18.75">
      <c r="A122" s="71">
        <v>20</v>
      </c>
      <c r="B122" s="12" t="s">
        <v>304</v>
      </c>
      <c r="C122" s="84">
        <v>60000</v>
      </c>
      <c r="D122" s="84"/>
      <c r="E122" s="84"/>
      <c r="F122" s="163"/>
      <c r="G122" s="163"/>
    </row>
    <row r="123" spans="1:7" ht="18.75">
      <c r="A123" s="71">
        <v>21</v>
      </c>
      <c r="B123" s="12" t="s">
        <v>263</v>
      </c>
      <c r="C123" s="84">
        <v>27000</v>
      </c>
      <c r="D123" s="84"/>
      <c r="E123" s="84"/>
      <c r="F123" s="163"/>
      <c r="G123" s="163"/>
    </row>
    <row r="124" spans="1:7" ht="18.75">
      <c r="A124" s="71">
        <v>22</v>
      </c>
      <c r="B124" s="12" t="s">
        <v>305</v>
      </c>
      <c r="C124" s="84">
        <v>13500</v>
      </c>
      <c r="D124" s="84"/>
      <c r="E124" s="84"/>
      <c r="F124" s="163"/>
      <c r="G124" s="163"/>
    </row>
    <row r="125" spans="1:7" ht="18.75">
      <c r="A125" s="71">
        <v>23</v>
      </c>
      <c r="B125" s="12" t="s">
        <v>306</v>
      </c>
      <c r="C125" s="84">
        <v>33000</v>
      </c>
      <c r="D125" s="84"/>
      <c r="E125" s="84"/>
      <c r="F125" s="163"/>
      <c r="G125" s="163"/>
    </row>
    <row r="126" spans="1:7" ht="18.75">
      <c r="A126" s="71">
        <v>24</v>
      </c>
      <c r="B126" s="12" t="s">
        <v>307</v>
      </c>
      <c r="C126" s="84">
        <v>33000</v>
      </c>
      <c r="D126" s="84"/>
      <c r="E126" s="84"/>
      <c r="F126" s="163"/>
      <c r="G126" s="163"/>
    </row>
    <row r="127" spans="1:7" ht="18.75">
      <c r="A127" s="71">
        <v>25</v>
      </c>
      <c r="B127" s="12" t="s">
        <v>308</v>
      </c>
      <c r="C127" s="84">
        <v>90000</v>
      </c>
      <c r="D127" s="84"/>
      <c r="E127" s="84"/>
      <c r="F127" s="163"/>
      <c r="G127" s="163"/>
    </row>
    <row r="128" spans="1:7" ht="18.75">
      <c r="A128" s="71">
        <v>26</v>
      </c>
      <c r="B128" s="12" t="s">
        <v>309</v>
      </c>
      <c r="C128" s="84">
        <v>34500</v>
      </c>
      <c r="D128" s="84"/>
      <c r="E128" s="84"/>
      <c r="F128" s="163"/>
      <c r="G128" s="163"/>
    </row>
    <row r="129" spans="1:7" ht="18.75">
      <c r="A129" s="71">
        <v>27</v>
      </c>
      <c r="B129" s="12" t="s">
        <v>310</v>
      </c>
      <c r="C129" s="84">
        <v>48000</v>
      </c>
      <c r="D129" s="84"/>
      <c r="E129" s="84"/>
      <c r="F129" s="163"/>
      <c r="G129" s="163"/>
    </row>
    <row r="130" spans="1:7" ht="18.75">
      <c r="A130" s="71">
        <v>28</v>
      </c>
      <c r="B130" s="12" t="s">
        <v>311</v>
      </c>
      <c r="C130" s="84">
        <v>22500</v>
      </c>
      <c r="D130" s="84"/>
      <c r="E130" s="84"/>
      <c r="F130" s="163"/>
      <c r="G130" s="163"/>
    </row>
    <row r="131" spans="1:7" ht="18.75">
      <c r="A131" s="87"/>
      <c r="B131" s="76"/>
      <c r="C131" s="88"/>
      <c r="D131" s="88"/>
      <c r="E131" s="88"/>
      <c r="F131" s="163"/>
      <c r="G131" s="163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8.28125" style="238" customWidth="1"/>
    <col min="2" max="2" width="8.8515625" style="238" customWidth="1"/>
    <col min="3" max="3" width="30.8515625" style="238" customWidth="1"/>
    <col min="4" max="4" width="12.421875" style="238" bestFit="1" customWidth="1"/>
    <col min="5" max="5" width="10.421875" style="238" customWidth="1"/>
    <col min="6" max="6" width="7.421875" style="238" customWidth="1"/>
    <col min="7" max="7" width="11.28125" style="238" customWidth="1"/>
    <col min="8" max="9" width="9.140625" style="238" customWidth="1"/>
    <col min="10" max="10" width="12.140625" style="1" customWidth="1"/>
    <col min="11" max="11" width="11.421875" style="238" customWidth="1"/>
    <col min="12" max="16384" width="9.140625" style="238" customWidth="1"/>
  </cols>
  <sheetData>
    <row r="1" spans="1:8" ht="18.75">
      <c r="A1" s="236"/>
      <c r="B1" s="236"/>
      <c r="C1" s="236"/>
      <c r="D1" s="236"/>
      <c r="E1" s="236"/>
      <c r="F1" s="445"/>
      <c r="G1" s="236"/>
      <c r="H1" s="236"/>
    </row>
    <row r="2" spans="1:8" ht="18.75">
      <c r="A2" s="236" t="s">
        <v>3641</v>
      </c>
      <c r="B2" s="236"/>
      <c r="C2" s="236"/>
      <c r="D2" s="236"/>
      <c r="E2" s="236"/>
      <c r="F2" s="236"/>
      <c r="G2" s="236"/>
      <c r="H2" s="239" t="s">
        <v>790</v>
      </c>
    </row>
    <row r="3" spans="1:8" ht="18.75">
      <c r="A3" s="236" t="s">
        <v>32</v>
      </c>
      <c r="B3" s="236"/>
      <c r="C3" s="236"/>
      <c r="D3" s="236"/>
      <c r="E3" s="236"/>
      <c r="F3" s="236"/>
      <c r="G3" s="236"/>
      <c r="H3" s="236" t="s">
        <v>1255</v>
      </c>
    </row>
    <row r="4" spans="1:8" ht="18.7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41" t="s">
        <v>3</v>
      </c>
    </row>
    <row r="5" spans="1:8" ht="18.75">
      <c r="A5" s="244"/>
      <c r="B5" s="244"/>
      <c r="C5" s="245"/>
      <c r="D5" s="246" t="s">
        <v>0</v>
      </c>
      <c r="E5" s="246"/>
      <c r="F5" s="246" t="s">
        <v>100</v>
      </c>
      <c r="G5" s="247"/>
      <c r="H5" s="248" t="s">
        <v>37</v>
      </c>
    </row>
    <row r="6" spans="1:8" ht="18.75">
      <c r="A6" s="249" t="s">
        <v>2265</v>
      </c>
      <c r="B6" s="250" t="s">
        <v>2268</v>
      </c>
      <c r="C6" s="230" t="s">
        <v>951</v>
      </c>
      <c r="D6" s="253">
        <v>1000000</v>
      </c>
      <c r="E6" s="251"/>
      <c r="F6" s="251"/>
      <c r="G6" s="252">
        <f>D6</f>
        <v>1000000</v>
      </c>
      <c r="H6" s="429"/>
    </row>
    <row r="7" spans="1:8" ht="18.75">
      <c r="A7" s="255" t="s">
        <v>2378</v>
      </c>
      <c r="B7" s="257"/>
      <c r="C7" s="483" t="s">
        <v>2387</v>
      </c>
      <c r="D7" s="505">
        <v>-650000</v>
      </c>
      <c r="E7" s="253"/>
      <c r="F7" s="253"/>
      <c r="G7" s="258">
        <f>G6+D7</f>
        <v>350000</v>
      </c>
      <c r="H7" s="471"/>
    </row>
    <row r="8" spans="1:8" ht="18.75">
      <c r="A8" s="255"/>
      <c r="B8" s="257"/>
      <c r="C8" s="484"/>
      <c r="D8" s="302"/>
      <c r="E8" s="253"/>
      <c r="F8" s="253"/>
      <c r="G8" s="258"/>
      <c r="H8" s="256"/>
    </row>
    <row r="9" spans="1:8" ht="18.75">
      <c r="A9" s="268"/>
      <c r="B9" s="250">
        <v>1</v>
      </c>
      <c r="C9" s="235" t="s">
        <v>1552</v>
      </c>
      <c r="D9" s="258">
        <v>15000</v>
      </c>
      <c r="E9" s="258"/>
      <c r="F9" s="297"/>
      <c r="G9" s="252">
        <v>15000</v>
      </c>
      <c r="H9" s="254" t="s">
        <v>2086</v>
      </c>
    </row>
    <row r="10" spans="1:8" ht="18.75">
      <c r="A10" s="268" t="s">
        <v>2614</v>
      </c>
      <c r="B10" s="250" t="s">
        <v>746</v>
      </c>
      <c r="C10" s="235" t="s">
        <v>2615</v>
      </c>
      <c r="D10" s="269"/>
      <c r="E10" s="270">
        <v>15000</v>
      </c>
      <c r="F10" s="270"/>
      <c r="G10" s="270">
        <v>0</v>
      </c>
      <c r="H10" s="234"/>
    </row>
    <row r="11" spans="1:8" ht="18.75">
      <c r="A11" s="268"/>
      <c r="B11" s="250"/>
      <c r="C11" s="112"/>
      <c r="D11" s="269"/>
      <c r="E11" s="270"/>
      <c r="F11" s="270"/>
      <c r="G11" s="270"/>
      <c r="H11" s="234"/>
    </row>
    <row r="12" spans="1:8" ht="18.75">
      <c r="A12" s="268" t="s">
        <v>2620</v>
      </c>
      <c r="B12" s="250">
        <v>2</v>
      </c>
      <c r="C12" s="112" t="s">
        <v>2621</v>
      </c>
      <c r="D12" s="269">
        <v>42000</v>
      </c>
      <c r="E12" s="270"/>
      <c r="F12" s="270"/>
      <c r="G12" s="270">
        <v>42000</v>
      </c>
      <c r="H12" s="234" t="s">
        <v>735</v>
      </c>
    </row>
    <row r="13" spans="1:10" ht="18.75">
      <c r="A13" s="268" t="s">
        <v>2622</v>
      </c>
      <c r="B13" s="250" t="s">
        <v>2623</v>
      </c>
      <c r="C13" s="112" t="s">
        <v>2299</v>
      </c>
      <c r="D13" s="269"/>
      <c r="E13" s="270">
        <v>42000</v>
      </c>
      <c r="F13" s="270"/>
      <c r="G13" s="270">
        <v>0</v>
      </c>
      <c r="H13" s="234"/>
      <c r="J13" s="1">
        <v>350000</v>
      </c>
    </row>
    <row r="14" spans="1:11" ht="18.75">
      <c r="A14" s="470"/>
      <c r="B14" s="469"/>
      <c r="C14" s="275"/>
      <c r="D14" s="475"/>
      <c r="E14" s="460"/>
      <c r="F14" s="460"/>
      <c r="G14" s="476"/>
      <c r="H14" s="276"/>
      <c r="J14" s="1">
        <v>293000</v>
      </c>
      <c r="K14" s="238">
        <f>J14-130000</f>
        <v>163000</v>
      </c>
    </row>
    <row r="15" spans="1:10" ht="18.75">
      <c r="A15" s="470"/>
      <c r="B15" s="469">
        <v>3</v>
      </c>
      <c r="C15" s="315" t="s">
        <v>3471</v>
      </c>
      <c r="D15" s="475">
        <v>130000</v>
      </c>
      <c r="E15" s="460"/>
      <c r="F15" s="460"/>
      <c r="G15" s="476">
        <f>D15</f>
        <v>130000</v>
      </c>
      <c r="H15" s="234" t="s">
        <v>735</v>
      </c>
      <c r="J15" s="1">
        <f>J13-J14</f>
        <v>57000</v>
      </c>
    </row>
    <row r="16" spans="1:8" ht="18.75">
      <c r="A16" s="255" t="s">
        <v>3592</v>
      </c>
      <c r="B16" s="257" t="s">
        <v>3620</v>
      </c>
      <c r="C16" s="254" t="s">
        <v>2299</v>
      </c>
      <c r="D16" s="253"/>
      <c r="E16" s="253">
        <v>57425</v>
      </c>
      <c r="F16" s="253"/>
      <c r="G16" s="252">
        <f>G15-E16</f>
        <v>72575</v>
      </c>
      <c r="H16" s="256"/>
    </row>
    <row r="17" spans="1:8" ht="18.75">
      <c r="A17" s="255" t="s">
        <v>3764</v>
      </c>
      <c r="B17" s="257" t="s">
        <v>3793</v>
      </c>
      <c r="C17" s="254" t="s">
        <v>3304</v>
      </c>
      <c r="D17" s="253"/>
      <c r="E17" s="253">
        <v>10500</v>
      </c>
      <c r="F17" s="253"/>
      <c r="G17" s="252">
        <f>G16-E17</f>
        <v>62075</v>
      </c>
      <c r="H17" s="256"/>
    </row>
    <row r="18" spans="1:8" ht="18.75">
      <c r="A18" s="255" t="s">
        <v>3764</v>
      </c>
      <c r="B18" s="257" t="s">
        <v>3804</v>
      </c>
      <c r="C18" s="254" t="s">
        <v>3805</v>
      </c>
      <c r="D18" s="253"/>
      <c r="E18" s="253">
        <v>32000</v>
      </c>
      <c r="F18" s="253"/>
      <c r="G18" s="252">
        <f>G17-E18</f>
        <v>30075</v>
      </c>
      <c r="H18" s="256"/>
    </row>
    <row r="19" spans="1:8" ht="18.75">
      <c r="A19" s="255"/>
      <c r="B19" s="257" t="s">
        <v>3833</v>
      </c>
      <c r="C19" s="254" t="s">
        <v>696</v>
      </c>
      <c r="D19" s="253"/>
      <c r="E19" s="253">
        <v>25850</v>
      </c>
      <c r="F19" s="253"/>
      <c r="G19" s="252">
        <f>G18-E19</f>
        <v>4225</v>
      </c>
      <c r="H19" s="256"/>
    </row>
    <row r="20" spans="1:10" ht="18.75">
      <c r="A20" s="255"/>
      <c r="B20" s="257" t="s">
        <v>3834</v>
      </c>
      <c r="C20" s="254" t="s">
        <v>1485</v>
      </c>
      <c r="D20" s="253"/>
      <c r="E20" s="253">
        <v>200</v>
      </c>
      <c r="F20" s="253"/>
      <c r="G20" s="252">
        <f>G19-E20</f>
        <v>4025</v>
      </c>
      <c r="H20" s="256"/>
      <c r="J20" s="1">
        <v>350000</v>
      </c>
    </row>
    <row r="21" spans="1:8" ht="18.75">
      <c r="A21" s="255"/>
      <c r="B21" s="469"/>
      <c r="C21" s="112"/>
      <c r="D21" s="302"/>
      <c r="E21" s="253"/>
      <c r="F21" s="253"/>
      <c r="G21" s="252"/>
      <c r="H21" s="256"/>
    </row>
    <row r="22" spans="1:10" ht="18.75">
      <c r="A22" s="255"/>
      <c r="B22" s="533">
        <v>4</v>
      </c>
      <c r="C22" s="540" t="s">
        <v>3853</v>
      </c>
      <c r="D22" s="107">
        <v>163000</v>
      </c>
      <c r="E22" s="258"/>
      <c r="F22" s="258"/>
      <c r="G22" s="252">
        <f>D22</f>
        <v>163000</v>
      </c>
      <c r="H22" s="256"/>
      <c r="J22" s="1">
        <v>15000</v>
      </c>
    </row>
    <row r="23" spans="1:10" ht="18.75">
      <c r="A23" s="249"/>
      <c r="B23" s="257"/>
      <c r="C23" s="112"/>
      <c r="D23" s="232"/>
      <c r="E23" s="251"/>
      <c r="F23" s="253"/>
      <c r="G23" s="252"/>
      <c r="H23" s="256"/>
      <c r="J23" s="1">
        <f>J20-J22</f>
        <v>335000</v>
      </c>
    </row>
    <row r="24" spans="1:8" ht="18.75">
      <c r="A24" s="255"/>
      <c r="B24" s="257"/>
      <c r="C24" s="112"/>
      <c r="D24" s="253"/>
      <c r="E24" s="253"/>
      <c r="F24" s="253"/>
      <c r="G24" s="252"/>
      <c r="H24" s="256"/>
    </row>
    <row r="25" spans="1:10" ht="19.5" thickBot="1">
      <c r="A25" s="277"/>
      <c r="B25" s="278"/>
      <c r="C25" s="279" t="s">
        <v>783</v>
      </c>
      <c r="D25" s="280">
        <f>SUM(D9:D24)</f>
        <v>350000</v>
      </c>
      <c r="E25" s="280">
        <f>SUM(E9:E24)</f>
        <v>182975</v>
      </c>
      <c r="F25" s="280">
        <f>SUM(F6:F24)</f>
        <v>0</v>
      </c>
      <c r="G25" s="280">
        <f>D25-E25-F25</f>
        <v>167025</v>
      </c>
      <c r="H25" s="281"/>
      <c r="J25" s="1">
        <v>60435</v>
      </c>
    </row>
    <row r="26" ht="19.5" thickTop="1">
      <c r="J26" s="1">
        <v>75670</v>
      </c>
    </row>
    <row r="27" spans="10:11" ht="18.75">
      <c r="J27" s="1">
        <f>J26-J25</f>
        <v>15235</v>
      </c>
      <c r="K27" s="238">
        <v>76110</v>
      </c>
    </row>
    <row r="28" spans="10:11" ht="18.75">
      <c r="J28" s="1">
        <f>J26-J27</f>
        <v>60435</v>
      </c>
      <c r="K28" s="238">
        <v>40700</v>
      </c>
    </row>
    <row r="29" ht="18.75">
      <c r="K29" s="238">
        <f>K27-K28</f>
        <v>35410</v>
      </c>
    </row>
    <row r="30" ht="18.75">
      <c r="J30" s="114" t="e">
        <f>800000-#REF!</f>
        <v>#REF!</v>
      </c>
    </row>
    <row r="31" ht="18.75">
      <c r="J31" s="1">
        <v>324620</v>
      </c>
    </row>
    <row r="32" ht="18.75">
      <c r="J32" s="114" t="e">
        <f>J30-J31</f>
        <v>#REF!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2" width="17.140625" style="34" customWidth="1"/>
    <col min="3" max="3" width="20.00390625" style="34" customWidth="1"/>
    <col min="4" max="4" width="16.28125" style="34" customWidth="1"/>
    <col min="5" max="5" width="15.8515625" style="34" customWidth="1"/>
    <col min="6" max="6" width="16.00390625" style="34" customWidth="1"/>
    <col min="7" max="7" width="39.7109375" style="34" customWidth="1"/>
    <col min="8" max="16384" width="9.140625" style="34" customWidth="1"/>
  </cols>
  <sheetData>
    <row r="1" spans="1:7" ht="21">
      <c r="A1" s="702" t="s">
        <v>2891</v>
      </c>
      <c r="B1" s="702"/>
      <c r="C1" s="702"/>
      <c r="D1" s="702"/>
      <c r="E1" s="702"/>
      <c r="F1" s="702"/>
      <c r="G1" s="702"/>
    </row>
    <row r="2" spans="1:7" ht="21">
      <c r="A2" s="702" t="s">
        <v>2892</v>
      </c>
      <c r="B2" s="702"/>
      <c r="C2" s="702"/>
      <c r="D2" s="702"/>
      <c r="E2" s="702"/>
      <c r="F2" s="702"/>
      <c r="G2" s="702"/>
    </row>
    <row r="3" spans="2:8" ht="19.5" customHeight="1">
      <c r="B3" s="516"/>
      <c r="C3" s="516"/>
      <c r="D3" s="516"/>
      <c r="E3" s="516"/>
      <c r="F3" s="516"/>
      <c r="G3" s="516"/>
      <c r="H3" s="516"/>
    </row>
    <row r="4" spans="1:8" ht="21">
      <c r="A4" s="29" t="s">
        <v>4</v>
      </c>
      <c r="B4" s="29" t="s">
        <v>2893</v>
      </c>
      <c r="C4" s="29" t="s">
        <v>2894</v>
      </c>
      <c r="D4" s="29" t="s">
        <v>2895</v>
      </c>
      <c r="E4" s="29" t="s">
        <v>2895</v>
      </c>
      <c r="F4" s="29" t="s">
        <v>2897</v>
      </c>
      <c r="G4" s="29" t="s">
        <v>3</v>
      </c>
      <c r="H4" s="516"/>
    </row>
    <row r="5" spans="1:8" ht="21">
      <c r="A5" s="565"/>
      <c r="B5" s="565"/>
      <c r="C5" s="565"/>
      <c r="D5" s="31" t="s">
        <v>2896</v>
      </c>
      <c r="E5" s="31" t="s">
        <v>2901</v>
      </c>
      <c r="F5" s="31"/>
      <c r="G5" s="31"/>
      <c r="H5" s="516"/>
    </row>
    <row r="6" spans="1:8" ht="21">
      <c r="A6" s="11" t="s">
        <v>2898</v>
      </c>
      <c r="B6" s="29">
        <v>1105010105</v>
      </c>
      <c r="C6" s="29" t="s">
        <v>2899</v>
      </c>
      <c r="D6" s="568">
        <v>855105</v>
      </c>
      <c r="E6" s="568">
        <v>1631960</v>
      </c>
      <c r="F6" s="569">
        <f>D6-E6</f>
        <v>-776855</v>
      </c>
      <c r="G6" s="570" t="s">
        <v>2900</v>
      </c>
      <c r="H6" s="516"/>
    </row>
    <row r="7" spans="1:8" ht="21">
      <c r="A7" s="566"/>
      <c r="B7" s="566"/>
      <c r="C7" s="566"/>
      <c r="D7" s="566"/>
      <c r="E7" s="567"/>
      <c r="F7" s="566"/>
      <c r="G7" s="139" t="s">
        <v>2902</v>
      </c>
      <c r="H7" s="516"/>
    </row>
    <row r="8" spans="1:8" ht="21">
      <c r="A8" s="566"/>
      <c r="B8" s="566"/>
      <c r="C8" s="566"/>
      <c r="D8" s="566"/>
      <c r="E8" s="567"/>
      <c r="F8" s="566"/>
      <c r="G8" s="139" t="s">
        <v>2927</v>
      </c>
      <c r="H8" s="516"/>
    </row>
    <row r="9" spans="1:8" ht="21">
      <c r="A9" s="566"/>
      <c r="B9" s="566"/>
      <c r="C9" s="566"/>
      <c r="D9" s="566"/>
      <c r="E9" s="566"/>
      <c r="F9" s="566"/>
      <c r="G9" s="139"/>
      <c r="H9" s="516"/>
    </row>
    <row r="10" spans="1:8" ht="21">
      <c r="A10" s="11" t="s">
        <v>2903</v>
      </c>
      <c r="B10" s="29">
        <v>1105010105</v>
      </c>
      <c r="C10" s="29" t="s">
        <v>2899</v>
      </c>
      <c r="D10" s="568">
        <v>1673376</v>
      </c>
      <c r="E10" s="568">
        <v>1377242</v>
      </c>
      <c r="F10" s="569">
        <f>D10-E10</f>
        <v>296134</v>
      </c>
      <c r="G10" s="570" t="s">
        <v>2900</v>
      </c>
      <c r="H10" s="516"/>
    </row>
    <row r="11" spans="1:8" ht="21">
      <c r="A11" s="566"/>
      <c r="B11" s="566"/>
      <c r="C11" s="566"/>
      <c r="D11" s="566"/>
      <c r="E11" s="567"/>
      <c r="F11" s="566"/>
      <c r="G11" s="139" t="s">
        <v>2904</v>
      </c>
      <c r="H11" s="516"/>
    </row>
    <row r="12" spans="1:8" ht="21">
      <c r="A12" s="566"/>
      <c r="B12" s="566"/>
      <c r="C12" s="566"/>
      <c r="D12" s="566"/>
      <c r="E12" s="567"/>
      <c r="F12" s="566"/>
      <c r="G12" s="139" t="s">
        <v>2927</v>
      </c>
      <c r="H12" s="516"/>
    </row>
    <row r="13" spans="1:8" ht="21">
      <c r="A13" s="566"/>
      <c r="B13" s="566"/>
      <c r="C13" s="566"/>
      <c r="D13" s="566"/>
      <c r="E13" s="566"/>
      <c r="F13" s="566"/>
      <c r="G13" s="566"/>
      <c r="H13" s="516"/>
    </row>
    <row r="14" spans="1:8" ht="21">
      <c r="A14" s="565"/>
      <c r="B14" s="565"/>
      <c r="C14" s="565"/>
      <c r="D14" s="565"/>
      <c r="E14" s="565"/>
      <c r="F14" s="565"/>
      <c r="G14" s="565"/>
      <c r="H14" s="516"/>
    </row>
    <row r="16" ht="21">
      <c r="B16" s="35"/>
    </row>
  </sheetData>
  <sheetProtection/>
  <mergeCells count="2">
    <mergeCell ref="A1:G1"/>
    <mergeCell ref="A2:G2"/>
  </mergeCells>
  <printOptions/>
  <pageMargins left="0.37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8515625" style="18" customWidth="1"/>
    <col min="2" max="2" width="28.8515625" style="18" customWidth="1"/>
    <col min="3" max="3" width="25.851562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703" t="s">
        <v>616</v>
      </c>
      <c r="B1" s="703"/>
      <c r="C1" s="703"/>
      <c r="D1" s="703"/>
      <c r="E1" s="703"/>
    </row>
    <row r="2" ht="23.25">
      <c r="B2" s="18" t="s">
        <v>617</v>
      </c>
    </row>
    <row r="3" ht="19.5" customHeight="1"/>
    <row r="4" spans="1:5" ht="23.25">
      <c r="A4" s="177" t="s">
        <v>117</v>
      </c>
      <c r="B4" s="177" t="s">
        <v>618</v>
      </c>
      <c r="C4" s="177" t="s">
        <v>436</v>
      </c>
      <c r="D4" s="177" t="s">
        <v>30</v>
      </c>
      <c r="E4" s="177" t="s">
        <v>3</v>
      </c>
    </row>
    <row r="5" spans="1:5" ht="23.25">
      <c r="A5" s="20"/>
      <c r="B5" s="20"/>
      <c r="C5" s="178"/>
      <c r="D5" s="178" t="s">
        <v>580</v>
      </c>
      <c r="E5" s="178"/>
    </row>
    <row r="6" spans="1:5" ht="23.25">
      <c r="A6" s="23">
        <v>1</v>
      </c>
      <c r="B6" s="179" t="s">
        <v>619</v>
      </c>
      <c r="C6" s="180" t="s">
        <v>622</v>
      </c>
      <c r="D6" s="23">
        <v>5611310</v>
      </c>
      <c r="E6" s="179"/>
    </row>
    <row r="7" spans="1:5" ht="23.25">
      <c r="A7" s="23"/>
      <c r="B7" s="179"/>
      <c r="C7" s="179"/>
      <c r="D7" s="23"/>
      <c r="E7" s="179"/>
    </row>
    <row r="8" spans="1:5" ht="23.25">
      <c r="A8" s="23">
        <v>2</v>
      </c>
      <c r="B8" s="179" t="s">
        <v>620</v>
      </c>
      <c r="C8" s="180" t="s">
        <v>621</v>
      </c>
      <c r="D8" s="23">
        <v>5711310</v>
      </c>
      <c r="E8" s="179"/>
    </row>
    <row r="9" spans="1:5" ht="23.25">
      <c r="A9" s="179"/>
      <c r="B9" s="179"/>
      <c r="C9" s="179"/>
      <c r="D9" s="179"/>
      <c r="E9" s="179"/>
    </row>
    <row r="10" spans="1:5" ht="23.25">
      <c r="A10" s="179"/>
      <c r="B10" s="179"/>
      <c r="C10" s="179"/>
      <c r="D10" s="179"/>
      <c r="E10" s="179"/>
    </row>
    <row r="11" spans="1:5" ht="23.25">
      <c r="A11" s="179"/>
      <c r="B11" s="23"/>
      <c r="C11" s="179"/>
      <c r="D11" s="179"/>
      <c r="E11" s="179"/>
    </row>
  </sheetData>
  <sheetProtection/>
  <mergeCells count="1">
    <mergeCell ref="A1:E1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18" customWidth="1"/>
    <col min="2" max="2" width="40.421875" style="18" customWidth="1"/>
    <col min="3" max="3" width="18.42187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703" t="s">
        <v>626</v>
      </c>
      <c r="B1" s="703"/>
      <c r="C1" s="703"/>
      <c r="D1" s="703"/>
      <c r="E1" s="703"/>
    </row>
    <row r="2" spans="2:3" ht="23.25">
      <c r="B2" s="18" t="s">
        <v>627</v>
      </c>
      <c r="C2" s="18" t="s">
        <v>637</v>
      </c>
    </row>
    <row r="3" ht="19.5" customHeight="1"/>
    <row r="4" spans="1:5" ht="23.25">
      <c r="A4" s="177" t="s">
        <v>117</v>
      </c>
      <c r="B4" s="177" t="s">
        <v>618</v>
      </c>
      <c r="C4" s="177" t="s">
        <v>628</v>
      </c>
      <c r="D4" s="177" t="s">
        <v>629</v>
      </c>
      <c r="E4" s="177" t="s">
        <v>455</v>
      </c>
    </row>
    <row r="5" spans="1:5" ht="12.75" customHeight="1">
      <c r="A5" s="20"/>
      <c r="B5" s="20"/>
      <c r="C5" s="178"/>
      <c r="D5" s="178"/>
      <c r="E5" s="178"/>
    </row>
    <row r="6" spans="1:5" ht="23.25">
      <c r="A6" s="23">
        <v>1</v>
      </c>
      <c r="B6" s="179" t="s">
        <v>630</v>
      </c>
      <c r="C6" s="183">
        <v>600000</v>
      </c>
      <c r="D6" s="183">
        <v>559000</v>
      </c>
      <c r="E6" s="183">
        <f>C6-D6</f>
        <v>41000</v>
      </c>
    </row>
    <row r="7" spans="1:5" ht="23.25">
      <c r="A7" s="23">
        <v>2</v>
      </c>
      <c r="B7" s="179" t="s">
        <v>631</v>
      </c>
      <c r="C7" s="183">
        <v>570000</v>
      </c>
      <c r="D7" s="183">
        <v>488000</v>
      </c>
      <c r="E7" s="183">
        <f aca="true" t="shared" si="0" ref="E7:E12">C7-D7</f>
        <v>82000</v>
      </c>
    </row>
    <row r="8" spans="1:5" ht="23.25">
      <c r="A8" s="23">
        <v>3</v>
      </c>
      <c r="B8" s="179" t="s">
        <v>632</v>
      </c>
      <c r="C8" s="183">
        <v>1417149</v>
      </c>
      <c r="D8" s="183">
        <v>1416000</v>
      </c>
      <c r="E8" s="183">
        <f t="shared" si="0"/>
        <v>1149</v>
      </c>
    </row>
    <row r="9" spans="1:5" ht="23.25">
      <c r="A9" s="23">
        <v>4</v>
      </c>
      <c r="B9" s="179" t="s">
        <v>633</v>
      </c>
      <c r="C9" s="183">
        <v>4790000</v>
      </c>
      <c r="D9" s="183">
        <v>4764503</v>
      </c>
      <c r="E9" s="183">
        <f t="shared" si="0"/>
        <v>25497</v>
      </c>
    </row>
    <row r="10" spans="1:5" ht="23.25">
      <c r="A10" s="23">
        <v>5</v>
      </c>
      <c r="B10" s="179" t="s">
        <v>634</v>
      </c>
      <c r="C10" s="183">
        <v>3481800</v>
      </c>
      <c r="D10" s="183">
        <v>3421829.62</v>
      </c>
      <c r="E10" s="183">
        <f t="shared" si="0"/>
        <v>59970.37999999989</v>
      </c>
    </row>
    <row r="11" spans="1:5" ht="23.25">
      <c r="A11" s="23">
        <v>6</v>
      </c>
      <c r="B11" s="179" t="s">
        <v>635</v>
      </c>
      <c r="C11" s="183">
        <v>3481800</v>
      </c>
      <c r="D11" s="183">
        <v>3406618.75</v>
      </c>
      <c r="E11" s="183">
        <f t="shared" si="0"/>
        <v>75181.25</v>
      </c>
    </row>
    <row r="12" spans="1:5" ht="23.25">
      <c r="A12" s="23">
        <v>7</v>
      </c>
      <c r="B12" s="179" t="s">
        <v>636</v>
      </c>
      <c r="C12" s="183">
        <v>1154000</v>
      </c>
      <c r="D12" s="183">
        <v>1140000</v>
      </c>
      <c r="E12" s="183">
        <f t="shared" si="0"/>
        <v>14000</v>
      </c>
    </row>
    <row r="13" spans="1:5" ht="23.25">
      <c r="A13" s="179"/>
      <c r="B13" s="179"/>
      <c r="C13" s="179"/>
      <c r="D13" s="179"/>
      <c r="E13" s="179"/>
    </row>
    <row r="14" spans="1:5" ht="23.25">
      <c r="A14" s="179"/>
      <c r="B14" s="179"/>
      <c r="C14" s="184">
        <f>SUM(C6:C13)</f>
        <v>15494749</v>
      </c>
      <c r="D14" s="184">
        <f>SUM(D6:D13)</f>
        <v>15195951.370000001</v>
      </c>
      <c r="E14" s="185">
        <f>SUM(E6:E13)</f>
        <v>298797.6299999999</v>
      </c>
    </row>
    <row r="15" spans="1:5" ht="23.25">
      <c r="A15" s="179"/>
      <c r="B15" s="23"/>
      <c r="C15" s="179"/>
      <c r="D15" s="179"/>
      <c r="E15" s="179"/>
    </row>
  </sheetData>
  <sheetProtection/>
  <mergeCells count="1">
    <mergeCell ref="A1:E1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7109375" style="113" customWidth="1"/>
    <col min="2" max="2" width="27.28125" style="18" customWidth="1"/>
    <col min="3" max="3" width="14.8515625" style="186" customWidth="1"/>
    <col min="4" max="4" width="19.7109375" style="18" customWidth="1"/>
    <col min="5" max="5" width="16.57421875" style="18" customWidth="1"/>
    <col min="6" max="16384" width="9.140625" style="18" customWidth="1"/>
  </cols>
  <sheetData>
    <row r="1" ht="23.25">
      <c r="B1" s="182" t="s">
        <v>648</v>
      </c>
    </row>
    <row r="2" spans="1:5" ht="23.25">
      <c r="A2" s="23" t="s">
        <v>640</v>
      </c>
      <c r="B2" s="179" t="s">
        <v>4</v>
      </c>
      <c r="C2" s="187" t="s">
        <v>28</v>
      </c>
      <c r="D2" s="188" t="s">
        <v>639</v>
      </c>
      <c r="E2" s="23" t="s">
        <v>3</v>
      </c>
    </row>
    <row r="3" spans="1:5" ht="23.25">
      <c r="A3" s="200">
        <v>1</v>
      </c>
      <c r="B3" s="19" t="s">
        <v>638</v>
      </c>
      <c r="C3" s="190">
        <v>100000</v>
      </c>
      <c r="D3" s="19"/>
      <c r="E3" s="19"/>
    </row>
    <row r="4" spans="1:5" ht="23.25">
      <c r="A4" s="201"/>
      <c r="B4" s="193"/>
      <c r="C4" s="194"/>
      <c r="D4" s="193"/>
      <c r="E4" s="193"/>
    </row>
    <row r="5" spans="1:5" ht="23.25">
      <c r="A5" s="201">
        <v>2</v>
      </c>
      <c r="B5" s="193" t="s">
        <v>638</v>
      </c>
      <c r="C5" s="194">
        <v>33430.39</v>
      </c>
      <c r="D5" s="193"/>
      <c r="E5" s="193"/>
    </row>
    <row r="6" spans="1:5" ht="23.25">
      <c r="A6" s="201"/>
      <c r="B6" s="193" t="s">
        <v>641</v>
      </c>
      <c r="C6" s="195">
        <v>53960.92</v>
      </c>
      <c r="D6" s="193"/>
      <c r="E6" s="193"/>
    </row>
    <row r="7" spans="1:5" ht="23.25">
      <c r="A7" s="201"/>
      <c r="B7" s="203" t="s">
        <v>646</v>
      </c>
      <c r="C7" s="189">
        <f>SUM(C5:C6)</f>
        <v>87391.31</v>
      </c>
      <c r="D7" s="193"/>
      <c r="E7" s="193"/>
    </row>
    <row r="8" spans="1:5" ht="23.25">
      <c r="A8" s="201"/>
      <c r="B8" s="193"/>
      <c r="C8" s="196"/>
      <c r="D8" s="193"/>
      <c r="E8" s="193"/>
    </row>
    <row r="9" spans="1:5" ht="23.25">
      <c r="A9" s="201">
        <v>3</v>
      </c>
      <c r="B9" s="193" t="s">
        <v>642</v>
      </c>
      <c r="C9" s="194">
        <v>100000</v>
      </c>
      <c r="D9" s="193"/>
      <c r="E9" s="193"/>
    </row>
    <row r="10" spans="1:5" ht="23.25">
      <c r="A10" s="201"/>
      <c r="B10" s="193"/>
      <c r="C10" s="194"/>
      <c r="D10" s="193"/>
      <c r="E10" s="193"/>
    </row>
    <row r="11" spans="1:5" ht="23.25">
      <c r="A11" s="201">
        <v>4</v>
      </c>
      <c r="B11" s="193" t="s">
        <v>643</v>
      </c>
      <c r="C11" s="194">
        <v>15291.5</v>
      </c>
      <c r="D11" s="193"/>
      <c r="E11" s="193"/>
    </row>
    <row r="12" spans="1:5" ht="23.25">
      <c r="A12" s="201"/>
      <c r="B12" s="193" t="s">
        <v>644</v>
      </c>
      <c r="C12" s="195">
        <v>21435.67</v>
      </c>
      <c r="D12" s="193"/>
      <c r="E12" s="193"/>
    </row>
    <row r="13" spans="1:5" ht="23.25">
      <c r="A13" s="201"/>
      <c r="B13" s="203" t="s">
        <v>645</v>
      </c>
      <c r="C13" s="189">
        <f>SUM(C11:C12)</f>
        <v>36727.17</v>
      </c>
      <c r="D13" s="193"/>
      <c r="E13" s="193"/>
    </row>
    <row r="14" spans="1:5" ht="23.25">
      <c r="A14" s="202"/>
      <c r="B14" s="197"/>
      <c r="C14" s="199"/>
      <c r="D14" s="198"/>
      <c r="E14" s="198"/>
    </row>
    <row r="15" spans="1:5" ht="23.25">
      <c r="A15" s="201">
        <v>5</v>
      </c>
      <c r="B15" s="193" t="s">
        <v>647</v>
      </c>
      <c r="C15" s="194">
        <v>100000</v>
      </c>
      <c r="D15" s="193"/>
      <c r="E15" s="193"/>
    </row>
    <row r="16" spans="1:5" ht="23.25">
      <c r="A16" s="192"/>
      <c r="B16" s="193"/>
      <c r="C16" s="194"/>
      <c r="D16" s="193"/>
      <c r="E16" s="193"/>
    </row>
    <row r="17" spans="1:5" ht="23.25">
      <c r="A17" s="178"/>
      <c r="B17" s="20"/>
      <c r="C17" s="191"/>
      <c r="D17" s="20"/>
      <c r="E17" s="20"/>
    </row>
    <row r="21" ht="23.25">
      <c r="B21" s="182" t="s">
        <v>649</v>
      </c>
    </row>
    <row r="22" spans="1:5" ht="23.25">
      <c r="A22" s="23" t="s">
        <v>640</v>
      </c>
      <c r="B22" s="179" t="s">
        <v>4</v>
      </c>
      <c r="C22" s="187" t="s">
        <v>28</v>
      </c>
      <c r="D22" s="188" t="s">
        <v>639</v>
      </c>
      <c r="E22" s="23" t="s">
        <v>3</v>
      </c>
    </row>
    <row r="23" spans="1:5" ht="23.25">
      <c r="A23" s="177">
        <v>1</v>
      </c>
      <c r="B23" s="19" t="s">
        <v>650</v>
      </c>
      <c r="C23" s="190">
        <v>100000</v>
      </c>
      <c r="D23" s="19"/>
      <c r="E23" s="19"/>
    </row>
    <row r="24" spans="1:5" ht="23.25">
      <c r="A24" s="192"/>
      <c r="B24" s="193"/>
      <c r="C24" s="194"/>
      <c r="D24" s="193"/>
      <c r="E24" s="193"/>
    </row>
    <row r="25" spans="1:5" ht="23.25">
      <c r="A25" s="192">
        <v>2</v>
      </c>
      <c r="B25" s="193" t="s">
        <v>651</v>
      </c>
      <c r="C25" s="194">
        <v>62480</v>
      </c>
      <c r="D25" s="193"/>
      <c r="E25" s="193"/>
    </row>
    <row r="26" spans="1:5" ht="23.25">
      <c r="A26" s="192"/>
      <c r="B26" s="193"/>
      <c r="C26" s="195"/>
      <c r="D26" s="193"/>
      <c r="E26" s="193"/>
    </row>
    <row r="27" spans="1:5" ht="23.25">
      <c r="A27" s="192"/>
      <c r="B27" s="193"/>
      <c r="C27" s="194"/>
      <c r="D27" s="193"/>
      <c r="E27" s="193"/>
    </row>
    <row r="28" spans="1:5" ht="23.25">
      <c r="A28" s="192">
        <v>3</v>
      </c>
      <c r="B28" s="193" t="s">
        <v>652</v>
      </c>
      <c r="C28" s="194">
        <v>100000</v>
      </c>
      <c r="D28" s="193"/>
      <c r="E28" s="193"/>
    </row>
    <row r="29" spans="1:5" ht="23.25">
      <c r="A29" s="192"/>
      <c r="B29" s="193"/>
      <c r="C29" s="194"/>
      <c r="D29" s="193"/>
      <c r="E29" s="193"/>
    </row>
    <row r="30" spans="1:5" ht="23.25">
      <c r="A30" s="192"/>
      <c r="B30" s="193"/>
      <c r="C30" s="194"/>
      <c r="D30" s="193"/>
      <c r="E30" s="193"/>
    </row>
    <row r="31" spans="1:5" ht="23.25">
      <c r="A31" s="192"/>
      <c r="B31" s="193"/>
      <c r="C31" s="194"/>
      <c r="D31" s="193"/>
      <c r="E31" s="193"/>
    </row>
    <row r="32" spans="1:5" ht="23.25">
      <c r="A32" s="178"/>
      <c r="B32" s="20"/>
      <c r="C32" s="191"/>
      <c r="D32" s="20"/>
      <c r="E32" s="20"/>
    </row>
    <row r="34" ht="23.25">
      <c r="B34" s="18" t="s">
        <v>672</v>
      </c>
    </row>
    <row r="36" spans="2:4" ht="23.25">
      <c r="B36" s="204">
        <v>21436</v>
      </c>
      <c r="C36" s="205"/>
      <c r="D36" s="206"/>
    </row>
    <row r="37" spans="2:4" ht="23.25">
      <c r="B37" s="181" t="s">
        <v>653</v>
      </c>
      <c r="C37" s="207"/>
      <c r="D37" s="208" t="s">
        <v>654</v>
      </c>
    </row>
    <row r="38" spans="2:4" ht="23.25">
      <c r="B38" s="181" t="s">
        <v>664</v>
      </c>
      <c r="C38" s="207"/>
      <c r="D38" s="208"/>
    </row>
    <row r="39" spans="2:4" ht="23.25">
      <c r="B39" s="181"/>
      <c r="C39" s="207"/>
      <c r="D39" s="208"/>
    </row>
    <row r="40" spans="2:4" ht="23.25">
      <c r="B40" s="181" t="s">
        <v>655</v>
      </c>
      <c r="C40" s="207"/>
      <c r="D40" s="209">
        <v>13280</v>
      </c>
    </row>
    <row r="41" spans="2:4" ht="23.25">
      <c r="B41" s="210" t="s">
        <v>665</v>
      </c>
      <c r="C41" s="211"/>
      <c r="D41" s="212"/>
    </row>
    <row r="43" spans="2:4" ht="23.25">
      <c r="B43" s="204">
        <v>21439</v>
      </c>
      <c r="C43" s="205"/>
      <c r="D43" s="206"/>
    </row>
    <row r="44" spans="2:4" ht="23.25">
      <c r="B44" s="181" t="s">
        <v>659</v>
      </c>
      <c r="C44" s="207"/>
      <c r="D44" s="209" t="s">
        <v>656</v>
      </c>
    </row>
    <row r="45" spans="2:4" ht="23.25">
      <c r="B45" s="181" t="s">
        <v>666</v>
      </c>
      <c r="C45" s="207"/>
      <c r="D45" s="208"/>
    </row>
    <row r="46" spans="2:4" ht="23.25">
      <c r="B46" s="181" t="s">
        <v>657</v>
      </c>
      <c r="C46" s="207"/>
      <c r="D46" s="209" t="s">
        <v>658</v>
      </c>
    </row>
    <row r="47" spans="2:4" ht="23.25">
      <c r="B47" s="210" t="s">
        <v>667</v>
      </c>
      <c r="C47" s="211"/>
      <c r="D47" s="212"/>
    </row>
    <row r="49" spans="2:4" ht="23.25">
      <c r="B49" s="204">
        <v>21442</v>
      </c>
      <c r="C49" s="205"/>
      <c r="D49" s="206"/>
    </row>
    <row r="50" spans="2:4" ht="23.25">
      <c r="B50" s="181" t="s">
        <v>659</v>
      </c>
      <c r="C50" s="207"/>
      <c r="D50" s="209"/>
    </row>
    <row r="51" spans="2:4" ht="23.25">
      <c r="B51" s="181" t="s">
        <v>668</v>
      </c>
      <c r="C51" s="207" t="s">
        <v>660</v>
      </c>
      <c r="D51" s="208"/>
    </row>
    <row r="52" spans="2:4" ht="23.25">
      <c r="B52" s="181" t="s">
        <v>669</v>
      </c>
      <c r="C52" s="207" t="s">
        <v>661</v>
      </c>
      <c r="D52" s="208"/>
    </row>
    <row r="53" spans="2:4" ht="23.25">
      <c r="B53" s="181" t="s">
        <v>670</v>
      </c>
      <c r="C53" s="207" t="s">
        <v>662</v>
      </c>
      <c r="D53" s="213" t="s">
        <v>663</v>
      </c>
    </row>
    <row r="54" spans="2:4" ht="23.25">
      <c r="B54" s="181"/>
      <c r="C54" s="207"/>
      <c r="D54" s="208"/>
    </row>
    <row r="55" spans="2:4" ht="23.25">
      <c r="B55" s="181" t="s">
        <v>657</v>
      </c>
      <c r="C55" s="207"/>
      <c r="D55" s="209">
        <v>56000</v>
      </c>
    </row>
    <row r="56" spans="2:4" ht="23.25">
      <c r="B56" s="210" t="s">
        <v>671</v>
      </c>
      <c r="C56" s="211"/>
      <c r="D56" s="2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" customWidth="1"/>
    <col min="2" max="2" width="18.57421875" style="18" customWidth="1"/>
    <col min="3" max="3" width="5.7109375" style="18" customWidth="1"/>
    <col min="4" max="16384" width="9.140625" style="18" customWidth="1"/>
  </cols>
  <sheetData>
    <row r="3" spans="1:5" ht="23.25">
      <c r="A3" s="30"/>
      <c r="B3" s="34" t="s">
        <v>764</v>
      </c>
      <c r="C3" s="34"/>
      <c r="D3" s="34"/>
      <c r="E3" s="34"/>
    </row>
    <row r="4" spans="1:5" ht="23.25">
      <c r="A4" s="30"/>
      <c r="B4" s="34" t="s">
        <v>773</v>
      </c>
      <c r="C4" s="34"/>
      <c r="D4" s="34"/>
      <c r="E4" s="34"/>
    </row>
    <row r="5" spans="1:5" ht="23.25">
      <c r="A5" s="30">
        <v>1</v>
      </c>
      <c r="B5" s="34" t="s">
        <v>765</v>
      </c>
      <c r="C5" s="34">
        <v>98</v>
      </c>
      <c r="D5" s="34"/>
      <c r="E5" s="34"/>
    </row>
    <row r="6" spans="1:5" ht="23.25">
      <c r="A6" s="30">
        <v>2</v>
      </c>
      <c r="B6" s="34" t="s">
        <v>766</v>
      </c>
      <c r="C6" s="34">
        <v>94</v>
      </c>
      <c r="D6" s="34"/>
      <c r="E6" s="34"/>
    </row>
    <row r="7" spans="1:5" ht="23.25">
      <c r="A7" s="30">
        <v>3</v>
      </c>
      <c r="B7" s="34" t="s">
        <v>767</v>
      </c>
      <c r="C7" s="34">
        <v>92</v>
      </c>
      <c r="D7" s="34"/>
      <c r="E7" s="34"/>
    </row>
    <row r="8" spans="1:5" ht="23.25">
      <c r="A8" s="30">
        <v>4</v>
      </c>
      <c r="B8" s="34" t="s">
        <v>768</v>
      </c>
      <c r="C8" s="34">
        <v>92</v>
      </c>
      <c r="D8" s="34"/>
      <c r="E8" s="34"/>
    </row>
    <row r="9" spans="1:5" ht="23.25">
      <c r="A9" s="30">
        <v>5</v>
      </c>
      <c r="B9" s="34" t="s">
        <v>779</v>
      </c>
      <c r="C9" s="34">
        <v>92</v>
      </c>
      <c r="D9" s="34"/>
      <c r="E9" s="34"/>
    </row>
    <row r="10" spans="1:5" ht="23.25">
      <c r="A10" s="30">
        <v>6</v>
      </c>
      <c r="B10" s="34" t="s">
        <v>769</v>
      </c>
      <c r="C10" s="34">
        <v>88</v>
      </c>
      <c r="D10" s="34"/>
      <c r="E10" s="34"/>
    </row>
    <row r="11" spans="1:5" ht="23.25">
      <c r="A11" s="30">
        <v>7</v>
      </c>
      <c r="B11" s="34" t="s">
        <v>407</v>
      </c>
      <c r="C11" s="34">
        <v>86</v>
      </c>
      <c r="D11" s="34"/>
      <c r="E11" s="34"/>
    </row>
    <row r="12" spans="1:5" ht="23.25">
      <c r="A12" s="30">
        <v>8</v>
      </c>
      <c r="B12" s="34" t="s">
        <v>770</v>
      </c>
      <c r="C12" s="34">
        <v>82</v>
      </c>
      <c r="D12" s="34"/>
      <c r="E12" s="34"/>
    </row>
    <row r="13" spans="1:5" ht="23.25">
      <c r="A13" s="30"/>
      <c r="B13" s="34" t="s">
        <v>772</v>
      </c>
      <c r="C13" s="34"/>
      <c r="D13" s="34"/>
      <c r="E13" s="34"/>
    </row>
    <row r="14" spans="1:5" ht="23.25">
      <c r="A14" s="30">
        <v>9</v>
      </c>
      <c r="B14" s="34" t="s">
        <v>771</v>
      </c>
      <c r="C14" s="34">
        <v>74</v>
      </c>
      <c r="D14" s="34"/>
      <c r="E14" s="34"/>
    </row>
    <row r="15" spans="1:5" ht="23.25">
      <c r="A15" s="30">
        <v>10</v>
      </c>
      <c r="B15" s="34" t="s">
        <v>774</v>
      </c>
      <c r="C15" s="34">
        <v>74</v>
      </c>
      <c r="D15" s="34"/>
      <c r="E15" s="34"/>
    </row>
    <row r="16" spans="1:5" ht="23.25">
      <c r="A16" s="30">
        <v>11</v>
      </c>
      <c r="B16" s="34" t="s">
        <v>775</v>
      </c>
      <c r="C16" s="34">
        <v>72</v>
      </c>
      <c r="D16" s="34"/>
      <c r="E16" s="34"/>
    </row>
    <row r="17" spans="1:5" ht="23.25">
      <c r="A17" s="30">
        <v>12</v>
      </c>
      <c r="B17" s="34" t="s">
        <v>776</v>
      </c>
      <c r="C17" s="34">
        <v>72</v>
      </c>
      <c r="D17" s="34"/>
      <c r="E17" s="34"/>
    </row>
    <row r="18" spans="1:5" ht="23.25">
      <c r="A18" s="30">
        <v>13</v>
      </c>
      <c r="B18" s="34" t="s">
        <v>777</v>
      </c>
      <c r="C18" s="34">
        <v>70</v>
      </c>
      <c r="D18" s="34"/>
      <c r="E18" s="34"/>
    </row>
    <row r="19" spans="1:5" ht="23.25">
      <c r="A19" s="34"/>
      <c r="B19" s="34" t="s">
        <v>778</v>
      </c>
      <c r="C19" s="34"/>
      <c r="D19" s="34"/>
      <c r="E19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4">
      <selection activeCell="B4" sqref="B4"/>
    </sheetView>
  </sheetViews>
  <sheetFormatPr defaultColWidth="9.140625" defaultRowHeight="12.75"/>
  <cols>
    <col min="1" max="1" width="7.140625" style="26" customWidth="1"/>
    <col min="2" max="2" width="36.421875" style="346" customWidth="1"/>
    <col min="3" max="3" width="18.140625" style="26" customWidth="1"/>
    <col min="4" max="4" width="21.8515625" style="26" customWidth="1"/>
    <col min="5" max="16384" width="9.140625" style="26" customWidth="1"/>
  </cols>
  <sheetData>
    <row r="2" spans="1:4" ht="34.5" customHeight="1">
      <c r="A2" s="652" t="s">
        <v>8</v>
      </c>
      <c r="B2" s="653" t="s">
        <v>3625</v>
      </c>
      <c r="C2" s="652" t="s">
        <v>28</v>
      </c>
      <c r="D2" s="652" t="s">
        <v>2304</v>
      </c>
    </row>
    <row r="3" spans="1:4" ht="23.25">
      <c r="A3" s="651"/>
      <c r="B3" s="650"/>
      <c r="C3" s="651"/>
      <c r="D3" s="651"/>
    </row>
    <row r="4" spans="1:4" ht="23.25">
      <c r="A4" s="651"/>
      <c r="B4" s="650"/>
      <c r="C4" s="651"/>
      <c r="D4" s="651"/>
    </row>
    <row r="5" spans="1:4" ht="23.25">
      <c r="A5" s="651"/>
      <c r="B5" s="650"/>
      <c r="C5" s="651"/>
      <c r="D5" s="651"/>
    </row>
    <row r="6" spans="1:4" ht="23.25">
      <c r="A6" s="651"/>
      <c r="B6" s="650"/>
      <c r="C6" s="650"/>
      <c r="D6" s="651"/>
    </row>
    <row r="7" spans="1:4" ht="23.25">
      <c r="A7" s="651"/>
      <c r="B7" s="650"/>
      <c r="C7" s="651"/>
      <c r="D7" s="651"/>
    </row>
    <row r="8" spans="1:4" ht="23.25">
      <c r="A8" s="651"/>
      <c r="B8" s="650"/>
      <c r="C8" s="651"/>
      <c r="D8" s="651"/>
    </row>
    <row r="9" spans="1:4" ht="23.25">
      <c r="A9" s="651"/>
      <c r="B9" s="650"/>
      <c r="C9" s="651"/>
      <c r="D9" s="651"/>
    </row>
    <row r="10" spans="1:4" ht="23.25">
      <c r="A10" s="651"/>
      <c r="B10" s="650"/>
      <c r="C10" s="651"/>
      <c r="D10" s="651"/>
    </row>
    <row r="11" spans="1:4" ht="23.25">
      <c r="A11" s="651"/>
      <c r="B11" s="650"/>
      <c r="C11" s="651"/>
      <c r="D11" s="651"/>
    </row>
    <row r="12" spans="1:4" ht="23.25">
      <c r="A12" s="651"/>
      <c r="B12" s="650"/>
      <c r="C12" s="651"/>
      <c r="D12" s="651"/>
    </row>
    <row r="13" spans="1:4" ht="23.25">
      <c r="A13" s="651"/>
      <c r="B13" s="650"/>
      <c r="C13" s="651"/>
      <c r="D13" s="651"/>
    </row>
    <row r="14" spans="1:4" ht="23.25">
      <c r="A14" s="651"/>
      <c r="B14" s="650"/>
      <c r="C14" s="651"/>
      <c r="D14" s="651"/>
    </row>
    <row r="15" spans="1:4" ht="23.25">
      <c r="A15" s="651"/>
      <c r="B15" s="650"/>
      <c r="C15" s="651"/>
      <c r="D15" s="651"/>
    </row>
    <row r="16" spans="1:4" ht="23.25">
      <c r="A16" s="651"/>
      <c r="B16" s="650"/>
      <c r="C16" s="651"/>
      <c r="D16" s="651"/>
    </row>
    <row r="17" spans="1:4" ht="23.25">
      <c r="A17" s="651"/>
      <c r="B17" s="650"/>
      <c r="C17" s="651"/>
      <c r="D17" s="651"/>
    </row>
    <row r="18" spans="1:4" ht="23.25">
      <c r="A18" s="651"/>
      <c r="B18" s="650"/>
      <c r="C18" s="651"/>
      <c r="D18" s="651"/>
    </row>
    <row r="19" spans="1:4" ht="23.25">
      <c r="A19" s="651"/>
      <c r="B19" s="650"/>
      <c r="C19" s="651"/>
      <c r="D19" s="651"/>
    </row>
    <row r="20" spans="1:4" ht="23.25">
      <c r="A20" s="651"/>
      <c r="B20" s="650"/>
      <c r="C20" s="651"/>
      <c r="D20" s="651"/>
    </row>
    <row r="21" spans="1:4" ht="23.25">
      <c r="A21" s="651"/>
      <c r="B21" s="650"/>
      <c r="C21" s="651"/>
      <c r="D21" s="651"/>
    </row>
    <row r="22" spans="1:4" ht="23.25">
      <c r="A22" s="651"/>
      <c r="B22" s="650"/>
      <c r="C22" s="651"/>
      <c r="D22" s="651"/>
    </row>
    <row r="23" spans="1:4" ht="23.25">
      <c r="A23" s="651"/>
      <c r="B23" s="650"/>
      <c r="C23" s="651"/>
      <c r="D23" s="651"/>
    </row>
    <row r="24" spans="1:4" ht="23.25">
      <c r="A24" s="651"/>
      <c r="B24" s="650"/>
      <c r="C24" s="651"/>
      <c r="D24" s="651"/>
    </row>
    <row r="25" spans="1:4" ht="23.25">
      <c r="A25" s="651"/>
      <c r="B25" s="650"/>
      <c r="C25" s="651"/>
      <c r="D25" s="651"/>
    </row>
    <row r="26" spans="1:4" ht="23.25">
      <c r="A26" s="651"/>
      <c r="B26" s="650"/>
      <c r="C26" s="651"/>
      <c r="D26" s="651"/>
    </row>
    <row r="27" spans="1:4" ht="23.25">
      <c r="A27" s="651"/>
      <c r="B27" s="650"/>
      <c r="C27" s="651"/>
      <c r="D27" s="651"/>
    </row>
    <row r="28" spans="1:4" ht="23.25">
      <c r="A28" s="651"/>
      <c r="B28" s="650"/>
      <c r="C28" s="651"/>
      <c r="D28" s="651"/>
    </row>
    <row r="29" spans="1:4" ht="23.25">
      <c r="A29" s="651"/>
      <c r="B29" s="650"/>
      <c r="C29" s="651"/>
      <c r="D29" s="6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28125" style="238" customWidth="1"/>
    <col min="2" max="2" width="8.8515625" style="238" customWidth="1"/>
    <col min="3" max="3" width="30.8515625" style="238" customWidth="1"/>
    <col min="4" max="4" width="12.421875" style="238" bestFit="1" customWidth="1"/>
    <col min="5" max="5" width="10.421875" style="238" customWidth="1"/>
    <col min="6" max="6" width="7.421875" style="238" customWidth="1"/>
    <col min="7" max="7" width="11.28125" style="238" customWidth="1"/>
    <col min="8" max="9" width="9.140625" style="238" customWidth="1"/>
    <col min="10" max="10" width="12.140625" style="1" customWidth="1"/>
    <col min="11" max="11" width="11.421875" style="1" customWidth="1"/>
    <col min="12" max="12" width="10.8515625" style="238" customWidth="1"/>
    <col min="13" max="16384" width="9.140625" style="238" customWidth="1"/>
  </cols>
  <sheetData>
    <row r="1" spans="1:8" ht="18.75">
      <c r="A1" s="236"/>
      <c r="B1" s="236"/>
      <c r="C1" s="236"/>
      <c r="D1" s="236"/>
      <c r="E1" s="236"/>
      <c r="F1" s="445"/>
      <c r="G1" s="236"/>
      <c r="H1" s="236"/>
    </row>
    <row r="2" spans="1:11" ht="18.75">
      <c r="A2" s="236" t="s">
        <v>3854</v>
      </c>
      <c r="B2" s="236"/>
      <c r="C2" s="236"/>
      <c r="D2" s="236"/>
      <c r="E2" s="236"/>
      <c r="F2" s="236"/>
      <c r="G2" s="236"/>
      <c r="H2" s="239" t="s">
        <v>790</v>
      </c>
      <c r="J2" s="1">
        <v>376</v>
      </c>
      <c r="K2" s="1">
        <v>334</v>
      </c>
    </row>
    <row r="3" spans="1:11" ht="18.75">
      <c r="A3" s="236" t="s">
        <v>32</v>
      </c>
      <c r="B3" s="236"/>
      <c r="C3" s="236"/>
      <c r="D3" s="236"/>
      <c r="E3" s="236"/>
      <c r="F3" s="236"/>
      <c r="G3" s="236"/>
      <c r="H3" s="236" t="s">
        <v>1255</v>
      </c>
      <c r="J3" s="1">
        <v>514</v>
      </c>
      <c r="K3" s="1">
        <v>1950</v>
      </c>
    </row>
    <row r="4" spans="1:11" ht="18.75">
      <c r="A4" s="240" t="s">
        <v>34</v>
      </c>
      <c r="B4" s="240" t="s">
        <v>18</v>
      </c>
      <c r="C4" s="241" t="s">
        <v>4</v>
      </c>
      <c r="D4" s="242" t="s">
        <v>33</v>
      </c>
      <c r="E4" s="242" t="s">
        <v>1</v>
      </c>
      <c r="F4" s="242" t="s">
        <v>106</v>
      </c>
      <c r="G4" s="243" t="s">
        <v>2</v>
      </c>
      <c r="H4" s="241" t="s">
        <v>3</v>
      </c>
      <c r="J4" s="1">
        <v>282</v>
      </c>
      <c r="K4" s="1">
        <v>246</v>
      </c>
    </row>
    <row r="5" spans="1:11" ht="18.75">
      <c r="A5" s="244"/>
      <c r="B5" s="244"/>
      <c r="C5" s="245"/>
      <c r="D5" s="246" t="s">
        <v>0</v>
      </c>
      <c r="E5" s="246"/>
      <c r="F5" s="246" t="s">
        <v>100</v>
      </c>
      <c r="G5" s="247"/>
      <c r="H5" s="248" t="s">
        <v>37</v>
      </c>
      <c r="J5" s="1">
        <v>282</v>
      </c>
      <c r="K5" s="1">
        <f>SUM(K2:K4)</f>
        <v>2530</v>
      </c>
    </row>
    <row r="6" spans="1:10" ht="18.75">
      <c r="A6" s="249" t="s">
        <v>2868</v>
      </c>
      <c r="B6" s="250" t="s">
        <v>2910</v>
      </c>
      <c r="C6" s="230" t="s">
        <v>3308</v>
      </c>
      <c r="D6" s="253">
        <v>1000000</v>
      </c>
      <c r="E6" s="251"/>
      <c r="F6" s="251"/>
      <c r="G6" s="252">
        <f>D6</f>
        <v>1000000</v>
      </c>
      <c r="H6" s="429"/>
      <c r="J6" s="1">
        <f>SUM(J2:J5)</f>
        <v>1454</v>
      </c>
    </row>
    <row r="7" spans="1:11" ht="18.75">
      <c r="A7" s="249"/>
      <c r="B7" s="257"/>
      <c r="C7" s="112"/>
      <c r="D7" s="253"/>
      <c r="E7" s="253"/>
      <c r="F7" s="253"/>
      <c r="G7" s="258">
        <f aca="true" t="shared" si="0" ref="G7:G13">G6-E7</f>
        <v>1000000</v>
      </c>
      <c r="H7" s="471"/>
      <c r="K7" s="396"/>
    </row>
    <row r="8" spans="1:11" ht="18.75">
      <c r="A8" s="249"/>
      <c r="B8" s="257" t="s">
        <v>3316</v>
      </c>
      <c r="C8" s="112" t="s">
        <v>3473</v>
      </c>
      <c r="D8" s="253"/>
      <c r="E8" s="253">
        <v>140792</v>
      </c>
      <c r="F8" s="253"/>
      <c r="G8" s="258">
        <f t="shared" si="0"/>
        <v>859208</v>
      </c>
      <c r="H8" s="471"/>
      <c r="K8" s="396"/>
    </row>
    <row r="9" spans="1:12" ht="18.75">
      <c r="A9" s="342" t="s">
        <v>2907</v>
      </c>
      <c r="B9" s="250" t="s">
        <v>3044</v>
      </c>
      <c r="C9" s="431" t="s">
        <v>3040</v>
      </c>
      <c r="D9" s="251"/>
      <c r="E9" s="251">
        <v>84224</v>
      </c>
      <c r="F9" s="270"/>
      <c r="G9" s="258">
        <f t="shared" si="0"/>
        <v>774984</v>
      </c>
      <c r="H9" s="234"/>
      <c r="K9" s="553"/>
      <c r="L9" s="293">
        <v>503536</v>
      </c>
    </row>
    <row r="10" spans="1:12" ht="18.75">
      <c r="A10" s="342" t="s">
        <v>2907</v>
      </c>
      <c r="B10" s="250" t="s">
        <v>3045</v>
      </c>
      <c r="C10" s="431" t="s">
        <v>3041</v>
      </c>
      <c r="D10" s="251"/>
      <c r="E10" s="251">
        <v>82146</v>
      </c>
      <c r="F10" s="270"/>
      <c r="G10" s="258">
        <f t="shared" si="0"/>
        <v>692838</v>
      </c>
      <c r="H10" s="234"/>
      <c r="L10" s="325" t="e">
        <f>L9-#REF!</f>
        <v>#REF!</v>
      </c>
    </row>
    <row r="11" spans="1:8" ht="18.75">
      <c r="A11" s="342" t="s">
        <v>2907</v>
      </c>
      <c r="B11" s="250" t="s">
        <v>3046</v>
      </c>
      <c r="C11" s="431" t="s">
        <v>3042</v>
      </c>
      <c r="D11" s="251"/>
      <c r="E11" s="251">
        <v>59815</v>
      </c>
      <c r="F11" s="270"/>
      <c r="G11" s="258">
        <f t="shared" si="0"/>
        <v>633023</v>
      </c>
      <c r="H11" s="234"/>
    </row>
    <row r="12" spans="1:8" ht="18.75">
      <c r="A12" s="342"/>
      <c r="B12" s="250" t="s">
        <v>3038</v>
      </c>
      <c r="C12" s="431" t="s">
        <v>3039</v>
      </c>
      <c r="D12" s="251"/>
      <c r="E12" s="251">
        <v>34926</v>
      </c>
      <c r="F12" s="270"/>
      <c r="G12" s="258">
        <f t="shared" si="0"/>
        <v>598097</v>
      </c>
      <c r="H12" s="234"/>
    </row>
    <row r="13" spans="1:10" ht="18.75">
      <c r="A13" s="342"/>
      <c r="B13" s="250"/>
      <c r="C13" s="431"/>
      <c r="D13" s="251"/>
      <c r="E13" s="251"/>
      <c r="F13" s="270"/>
      <c r="G13" s="258">
        <f t="shared" si="0"/>
        <v>598097</v>
      </c>
      <c r="H13" s="234"/>
      <c r="J13" s="1">
        <v>350000</v>
      </c>
    </row>
    <row r="14" spans="1:10" ht="18.75">
      <c r="A14" s="268"/>
      <c r="B14" s="250"/>
      <c r="C14" s="112"/>
      <c r="D14" s="269"/>
      <c r="E14" s="270"/>
      <c r="F14" s="270"/>
      <c r="G14" s="270"/>
      <c r="H14" s="234"/>
      <c r="J14" s="1">
        <v>293000</v>
      </c>
    </row>
    <row r="15" spans="1:10" ht="18.75">
      <c r="A15" s="268"/>
      <c r="B15" s="591"/>
      <c r="C15" s="540"/>
      <c r="D15" s="269"/>
      <c r="E15" s="270"/>
      <c r="F15" s="270"/>
      <c r="G15" s="270"/>
      <c r="H15" s="234"/>
      <c r="J15" s="1">
        <f>J13-J14</f>
        <v>57000</v>
      </c>
    </row>
    <row r="16" spans="1:8" ht="18.75">
      <c r="A16" s="255"/>
      <c r="B16" s="257"/>
      <c r="C16" s="112"/>
      <c r="D16" s="253"/>
      <c r="E16" s="253"/>
      <c r="F16" s="253"/>
      <c r="G16" s="252"/>
      <c r="H16" s="256"/>
    </row>
    <row r="17" spans="1:10" ht="19.5" thickBot="1">
      <c r="A17" s="277"/>
      <c r="B17" s="278"/>
      <c r="C17" s="279" t="s">
        <v>783</v>
      </c>
      <c r="D17" s="280">
        <f>SUM(D6:D16)</f>
        <v>1000000</v>
      </c>
      <c r="E17" s="594">
        <f>SUM(E6:E16)</f>
        <v>401903</v>
      </c>
      <c r="F17" s="280">
        <f>SUM(F6:F16)</f>
        <v>0</v>
      </c>
      <c r="G17" s="614">
        <f>D17-E17-F17</f>
        <v>598097</v>
      </c>
      <c r="H17" s="281"/>
      <c r="J17" s="1">
        <v>60435</v>
      </c>
    </row>
    <row r="18" ht="19.5" thickTop="1">
      <c r="J18" s="1">
        <v>75670</v>
      </c>
    </row>
    <row r="19" spans="10:11" ht="18.75">
      <c r="J19" s="1">
        <f>J18-J17</f>
        <v>15235</v>
      </c>
      <c r="K19" s="1">
        <v>76110</v>
      </c>
    </row>
    <row r="20" spans="10:11" ht="18.75">
      <c r="J20" s="1">
        <f>J18-J19</f>
        <v>60435</v>
      </c>
      <c r="K20" s="1">
        <v>40700</v>
      </c>
    </row>
    <row r="21" ht="18.75">
      <c r="K21" s="1">
        <f>K19-K20</f>
        <v>35410</v>
      </c>
    </row>
    <row r="22" ht="18.75">
      <c r="J22" s="114" t="e">
        <f>800000-#REF!</f>
        <v>#REF!</v>
      </c>
    </row>
    <row r="23" ht="18.75">
      <c r="J23" s="1">
        <v>324620</v>
      </c>
    </row>
    <row r="24" ht="18.75">
      <c r="J24" s="114" t="e">
        <f>J22-J23</f>
        <v>#REF!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F42" sqref="F42"/>
    </sheetView>
  </sheetViews>
  <sheetFormatPr defaultColWidth="9.140625" defaultRowHeight="12.75"/>
  <cols>
    <col min="1" max="1" width="9.140625" style="238" customWidth="1"/>
    <col min="2" max="2" width="8.140625" style="238" customWidth="1"/>
    <col min="3" max="3" width="29.7109375" style="238" customWidth="1"/>
    <col min="4" max="4" width="12.421875" style="238" bestFit="1" customWidth="1"/>
    <col min="5" max="5" width="10.421875" style="238" customWidth="1"/>
    <col min="6" max="6" width="10.00390625" style="238" bestFit="1" customWidth="1"/>
    <col min="7" max="7" width="11.28125" style="238" customWidth="1"/>
    <col min="8" max="9" width="9.140625" style="238" customWidth="1"/>
    <col min="10" max="10" width="12.140625" style="238" customWidth="1"/>
    <col min="11" max="16384" width="9.140625" style="238" customWidth="1"/>
  </cols>
  <sheetData>
    <row r="1" spans="1:8" ht="17.25">
      <c r="A1" s="236" t="s">
        <v>3640</v>
      </c>
      <c r="B1" s="236"/>
      <c r="C1" s="236"/>
      <c r="D1" s="236"/>
      <c r="E1" s="236"/>
      <c r="F1" s="236"/>
      <c r="G1" s="236"/>
      <c r="H1" s="239" t="s">
        <v>1256</v>
      </c>
    </row>
    <row r="2" spans="1:8" ht="17.25">
      <c r="A2" s="236" t="s">
        <v>32</v>
      </c>
      <c r="B2" s="236"/>
      <c r="C2" s="236"/>
      <c r="D2" s="236"/>
      <c r="E2" s="236"/>
      <c r="F2" s="236"/>
      <c r="G2" s="236"/>
      <c r="H2" s="236"/>
    </row>
    <row r="3" spans="1:8" ht="17.25">
      <c r="A3" s="240" t="s">
        <v>34</v>
      </c>
      <c r="B3" s="240" t="s">
        <v>18</v>
      </c>
      <c r="C3" s="241" t="s">
        <v>4</v>
      </c>
      <c r="D3" s="242" t="s">
        <v>33</v>
      </c>
      <c r="E3" s="242" t="s">
        <v>1</v>
      </c>
      <c r="F3" s="242" t="s">
        <v>106</v>
      </c>
      <c r="G3" s="243" t="s">
        <v>2</v>
      </c>
      <c r="H3" s="241" t="s">
        <v>3</v>
      </c>
    </row>
    <row r="4" spans="1:8" ht="17.25">
      <c r="A4" s="244"/>
      <c r="B4" s="244"/>
      <c r="C4" s="245"/>
      <c r="D4" s="246" t="s">
        <v>0</v>
      </c>
      <c r="E4" s="246"/>
      <c r="F4" s="246" t="s">
        <v>100</v>
      </c>
      <c r="G4" s="247"/>
      <c r="H4" s="248" t="s">
        <v>37</v>
      </c>
    </row>
    <row r="5" spans="1:8" ht="17.25">
      <c r="A5" s="249" t="s">
        <v>792</v>
      </c>
      <c r="B5" s="250">
        <v>309123</v>
      </c>
      <c r="C5" s="112" t="s">
        <v>2728</v>
      </c>
      <c r="D5" s="253">
        <v>300000</v>
      </c>
      <c r="E5" s="251"/>
      <c r="F5" s="251"/>
      <c r="G5" s="252">
        <f>D5</f>
        <v>300000</v>
      </c>
      <c r="H5" s="429"/>
    </row>
    <row r="6" spans="1:8" ht="17.25">
      <c r="A6" s="249" t="s">
        <v>1898</v>
      </c>
      <c r="B6" s="257" t="s">
        <v>1902</v>
      </c>
      <c r="C6" s="112" t="s">
        <v>1903</v>
      </c>
      <c r="D6" s="461">
        <v>300000</v>
      </c>
      <c r="E6" s="461"/>
      <c r="F6" s="461"/>
      <c r="G6" s="462"/>
      <c r="H6" s="324"/>
    </row>
    <row r="7" spans="1:8" ht="17.25">
      <c r="A7" s="249"/>
      <c r="B7" s="257"/>
      <c r="C7" s="112" t="s">
        <v>1714</v>
      </c>
      <c r="D7" s="259">
        <v>600000</v>
      </c>
      <c r="E7" s="302"/>
      <c r="F7" s="302"/>
      <c r="G7" s="303"/>
      <c r="H7" s="487"/>
    </row>
    <row r="8" spans="1:9" ht="18.75">
      <c r="A8" s="268"/>
      <c r="B8" s="229"/>
      <c r="C8" s="112"/>
      <c r="D8" s="435"/>
      <c r="E8" s="436"/>
      <c r="F8" s="435"/>
      <c r="G8" s="436"/>
      <c r="H8" s="442"/>
      <c r="I8" s="238" t="s">
        <v>1791</v>
      </c>
    </row>
    <row r="9" spans="1:8" ht="18.75">
      <c r="A9" s="268"/>
      <c r="B9" s="229">
        <v>1</v>
      </c>
      <c r="C9" s="112" t="s">
        <v>1550</v>
      </c>
      <c r="D9" s="232">
        <v>66240</v>
      </c>
      <c r="E9" s="270"/>
      <c r="F9" s="232"/>
      <c r="G9" s="270">
        <v>66240</v>
      </c>
      <c r="H9" s="234" t="s">
        <v>722</v>
      </c>
    </row>
    <row r="10" spans="1:10" ht="17.25">
      <c r="A10" s="249"/>
      <c r="B10" s="250"/>
      <c r="C10" s="112" t="s">
        <v>1551</v>
      </c>
      <c r="D10" s="253"/>
      <c r="E10" s="253"/>
      <c r="F10" s="253"/>
      <c r="G10" s="252"/>
      <c r="H10" s="254"/>
      <c r="J10" s="325"/>
    </row>
    <row r="11" spans="1:10" ht="17.25">
      <c r="A11" s="249" t="s">
        <v>1868</v>
      </c>
      <c r="B11" s="257" t="s">
        <v>1875</v>
      </c>
      <c r="C11" s="235" t="s">
        <v>713</v>
      </c>
      <c r="D11" s="253"/>
      <c r="E11" s="253">
        <v>28800</v>
      </c>
      <c r="F11" s="253"/>
      <c r="G11" s="252">
        <f>G9-E11</f>
        <v>37440</v>
      </c>
      <c r="H11" s="254"/>
      <c r="J11" s="325"/>
    </row>
    <row r="12" spans="1:10" ht="17.25">
      <c r="A12" s="249" t="s">
        <v>1878</v>
      </c>
      <c r="B12" s="257" t="s">
        <v>1879</v>
      </c>
      <c r="C12" s="235" t="s">
        <v>1880</v>
      </c>
      <c r="D12" s="253"/>
      <c r="E12" s="253">
        <v>37440</v>
      </c>
      <c r="F12" s="253"/>
      <c r="G12" s="252">
        <f>G11-E12</f>
        <v>0</v>
      </c>
      <c r="H12" s="254"/>
      <c r="J12" s="325"/>
    </row>
    <row r="13" spans="1:8" ht="17.25">
      <c r="A13" s="249"/>
      <c r="B13" s="257"/>
      <c r="C13" s="235"/>
      <c r="D13" s="258"/>
      <c r="E13" s="258"/>
      <c r="F13" s="253"/>
      <c r="G13" s="252"/>
      <c r="H13" s="254"/>
    </row>
    <row r="14" spans="1:8" ht="17.25">
      <c r="A14" s="249"/>
      <c r="B14" s="257">
        <v>2</v>
      </c>
      <c r="C14" s="235" t="s">
        <v>1552</v>
      </c>
      <c r="D14" s="258">
        <v>15000</v>
      </c>
      <c r="E14" s="258"/>
      <c r="F14" s="297"/>
      <c r="G14" s="252">
        <v>15000</v>
      </c>
      <c r="H14" s="254" t="s">
        <v>2086</v>
      </c>
    </row>
    <row r="15" spans="1:10" ht="17.25">
      <c r="A15" s="249" t="s">
        <v>1726</v>
      </c>
      <c r="B15" s="257" t="s">
        <v>1729</v>
      </c>
      <c r="C15" s="235" t="s">
        <v>1730</v>
      </c>
      <c r="D15" s="258"/>
      <c r="E15" s="258">
        <v>15000</v>
      </c>
      <c r="F15" s="253"/>
      <c r="G15" s="252">
        <f>G14-E15</f>
        <v>0</v>
      </c>
      <c r="H15" s="254"/>
      <c r="J15" s="367"/>
    </row>
    <row r="16" spans="1:8" ht="17.25">
      <c r="A16" s="249"/>
      <c r="B16" s="250"/>
      <c r="C16" s="233"/>
      <c r="D16" s="253"/>
      <c r="E16" s="253"/>
      <c r="F16" s="253"/>
      <c r="G16" s="252"/>
      <c r="H16" s="254"/>
    </row>
    <row r="17" spans="1:9" ht="17.25">
      <c r="A17" s="249"/>
      <c r="B17" s="250">
        <v>3</v>
      </c>
      <c r="C17" s="233" t="s">
        <v>1921</v>
      </c>
      <c r="D17" s="253">
        <v>47240</v>
      </c>
      <c r="E17" s="253"/>
      <c r="F17" s="253"/>
      <c r="G17" s="252">
        <v>47240</v>
      </c>
      <c r="H17" s="254" t="s">
        <v>56</v>
      </c>
      <c r="I17" s="238" t="s">
        <v>1923</v>
      </c>
    </row>
    <row r="18" spans="1:8" ht="17.25">
      <c r="A18" s="249" t="s">
        <v>1898</v>
      </c>
      <c r="B18" s="250" t="s">
        <v>1922</v>
      </c>
      <c r="C18" s="112" t="s">
        <v>2290</v>
      </c>
      <c r="D18" s="253"/>
      <c r="E18" s="253">
        <v>5100</v>
      </c>
      <c r="F18" s="253"/>
      <c r="G18" s="252">
        <f aca="true" t="shared" si="0" ref="G18:G24">G17-E18</f>
        <v>42140</v>
      </c>
      <c r="H18" s="254"/>
    </row>
    <row r="19" spans="1:8" ht="17.25">
      <c r="A19" s="249" t="s">
        <v>1949</v>
      </c>
      <c r="B19" s="250"/>
      <c r="C19" s="112" t="s">
        <v>2097</v>
      </c>
      <c r="D19" s="253"/>
      <c r="E19" s="253">
        <v>-600</v>
      </c>
      <c r="F19" s="253"/>
      <c r="G19" s="252">
        <f t="shared" si="0"/>
        <v>42740</v>
      </c>
      <c r="H19" s="254"/>
    </row>
    <row r="20" spans="1:8" ht="17.25">
      <c r="A20" s="249" t="s">
        <v>2068</v>
      </c>
      <c r="B20" s="250" t="s">
        <v>2075</v>
      </c>
      <c r="C20" s="112" t="s">
        <v>2290</v>
      </c>
      <c r="D20" s="253"/>
      <c r="E20" s="253">
        <v>23620</v>
      </c>
      <c r="F20" s="253"/>
      <c r="G20" s="252">
        <f t="shared" si="0"/>
        <v>19120</v>
      </c>
      <c r="H20" s="254"/>
    </row>
    <row r="21" spans="1:8" ht="17.25">
      <c r="A21" s="249"/>
      <c r="B21" s="250"/>
      <c r="C21" s="112" t="s">
        <v>2097</v>
      </c>
      <c r="D21" s="253"/>
      <c r="E21" s="253">
        <v>-1565</v>
      </c>
      <c r="F21" s="253"/>
      <c r="G21" s="252">
        <f t="shared" si="0"/>
        <v>20685</v>
      </c>
      <c r="H21" s="254"/>
    </row>
    <row r="22" spans="1:8" ht="17.25">
      <c r="A22" s="249" t="s">
        <v>2093</v>
      </c>
      <c r="B22" s="250" t="s">
        <v>2119</v>
      </c>
      <c r="C22" s="112" t="s">
        <v>1122</v>
      </c>
      <c r="D22" s="253"/>
      <c r="E22" s="253">
        <v>568.5</v>
      </c>
      <c r="F22" s="253"/>
      <c r="G22" s="252">
        <f t="shared" si="0"/>
        <v>20116.5</v>
      </c>
      <c r="H22" s="254"/>
    </row>
    <row r="23" spans="1:8" ht="17.25">
      <c r="A23" s="249" t="s">
        <v>2093</v>
      </c>
      <c r="B23" s="250" t="s">
        <v>2129</v>
      </c>
      <c r="C23" s="112" t="s">
        <v>2128</v>
      </c>
      <c r="D23" s="253"/>
      <c r="E23" s="253">
        <v>2000</v>
      </c>
      <c r="F23" s="253"/>
      <c r="G23" s="252">
        <f t="shared" si="0"/>
        <v>18116.5</v>
      </c>
      <c r="H23" s="254"/>
    </row>
    <row r="24" spans="1:10" ht="17.25">
      <c r="A24" s="249" t="s">
        <v>2093</v>
      </c>
      <c r="B24" s="250" t="s">
        <v>2130</v>
      </c>
      <c r="C24" s="112" t="s">
        <v>753</v>
      </c>
      <c r="D24" s="253"/>
      <c r="E24" s="253">
        <v>750</v>
      </c>
      <c r="F24" s="253"/>
      <c r="G24" s="252">
        <f t="shared" si="0"/>
        <v>17366.5</v>
      </c>
      <c r="H24" s="254"/>
      <c r="J24" s="367"/>
    </row>
    <row r="25" spans="1:10" ht="17.25">
      <c r="A25" s="249"/>
      <c r="B25" s="250"/>
      <c r="C25" s="112"/>
      <c r="D25" s="253">
        <v>-17366.5</v>
      </c>
      <c r="E25" s="253"/>
      <c r="F25" s="253"/>
      <c r="G25" s="252">
        <f>G24+D25</f>
        <v>0</v>
      </c>
      <c r="H25" s="254"/>
      <c r="J25" s="367"/>
    </row>
    <row r="26" spans="1:10" ht="17.25">
      <c r="A26" s="249"/>
      <c r="B26" s="250"/>
      <c r="C26" s="112"/>
      <c r="D26" s="253"/>
      <c r="E26" s="253"/>
      <c r="F26" s="253"/>
      <c r="G26" s="252"/>
      <c r="H26" s="254"/>
      <c r="J26" s="367"/>
    </row>
    <row r="27" spans="1:10" ht="17.25">
      <c r="A27" s="249"/>
      <c r="B27" s="250">
        <v>4</v>
      </c>
      <c r="C27" s="112" t="s">
        <v>2416</v>
      </c>
      <c r="D27" s="253">
        <v>90100</v>
      </c>
      <c r="E27" s="253"/>
      <c r="F27" s="253"/>
      <c r="G27" s="252">
        <v>90100</v>
      </c>
      <c r="H27" s="254" t="s">
        <v>62</v>
      </c>
      <c r="J27" s="367"/>
    </row>
    <row r="28" spans="1:10" ht="17.25">
      <c r="A28" s="249" t="s">
        <v>2417</v>
      </c>
      <c r="B28" s="250" t="s">
        <v>2418</v>
      </c>
      <c r="C28" s="112" t="s">
        <v>2421</v>
      </c>
      <c r="D28" s="253"/>
      <c r="E28" s="253">
        <v>1950</v>
      </c>
      <c r="F28" s="253"/>
      <c r="G28" s="252">
        <f>G27-E28-F28</f>
        <v>88150</v>
      </c>
      <c r="H28" s="254"/>
      <c r="J28" s="367"/>
    </row>
    <row r="29" spans="1:10" ht="17.25">
      <c r="A29" s="249"/>
      <c r="B29" s="250" t="s">
        <v>2418</v>
      </c>
      <c r="C29" s="112" t="s">
        <v>2420</v>
      </c>
      <c r="D29" s="253"/>
      <c r="E29" s="253">
        <v>250</v>
      </c>
      <c r="F29" s="253"/>
      <c r="G29" s="252">
        <f>G28-E29-F29</f>
        <v>87900</v>
      </c>
      <c r="H29" s="254"/>
      <c r="J29" s="367"/>
    </row>
    <row r="30" spans="1:10" ht="17.25">
      <c r="A30" s="249" t="s">
        <v>2488</v>
      </c>
      <c r="B30" s="250" t="s">
        <v>2624</v>
      </c>
      <c r="C30" s="112" t="s">
        <v>2625</v>
      </c>
      <c r="D30" s="253"/>
      <c r="E30" s="253">
        <v>375</v>
      </c>
      <c r="F30" s="253"/>
      <c r="G30" s="252">
        <f>G29-E30-F30</f>
        <v>87525</v>
      </c>
      <c r="H30" s="254"/>
      <c r="J30" s="367"/>
    </row>
    <row r="31" spans="1:10" ht="17.25">
      <c r="A31" s="249"/>
      <c r="B31" s="250"/>
      <c r="C31" s="112" t="s">
        <v>2644</v>
      </c>
      <c r="D31" s="253">
        <v>-73460</v>
      </c>
      <c r="E31" s="253"/>
      <c r="F31" s="253"/>
      <c r="G31" s="252">
        <f>G30+D31</f>
        <v>14065</v>
      </c>
      <c r="H31" s="254"/>
      <c r="J31" s="367"/>
    </row>
    <row r="32" spans="1:10" ht="17.25">
      <c r="A32" s="249" t="s">
        <v>2666</v>
      </c>
      <c r="B32" s="250" t="s">
        <v>2775</v>
      </c>
      <c r="C32" s="112" t="s">
        <v>2830</v>
      </c>
      <c r="D32" s="253"/>
      <c r="E32" s="253">
        <v>1820</v>
      </c>
      <c r="F32" s="253"/>
      <c r="G32" s="252">
        <f>G31-E32-F32</f>
        <v>12245</v>
      </c>
      <c r="H32" s="254"/>
      <c r="J32" s="367"/>
    </row>
    <row r="33" spans="1:10" ht="17.25">
      <c r="A33" s="249" t="s">
        <v>3072</v>
      </c>
      <c r="B33" s="250" t="s">
        <v>3074</v>
      </c>
      <c r="C33" s="112" t="s">
        <v>2299</v>
      </c>
      <c r="D33" s="253"/>
      <c r="E33" s="253">
        <v>3250</v>
      </c>
      <c r="F33" s="253"/>
      <c r="G33" s="252">
        <f>G32-E33-F33</f>
        <v>8995</v>
      </c>
      <c r="H33" s="254"/>
      <c r="J33" s="367"/>
    </row>
    <row r="34" spans="1:10" ht="17.25">
      <c r="A34" s="249" t="s">
        <v>2928</v>
      </c>
      <c r="B34" s="250" t="s">
        <v>2934</v>
      </c>
      <c r="C34" s="112" t="s">
        <v>2833</v>
      </c>
      <c r="D34" s="253"/>
      <c r="E34" s="253">
        <v>1690</v>
      </c>
      <c r="F34" s="253"/>
      <c r="G34" s="252">
        <f>G33-E34-F34</f>
        <v>7305</v>
      </c>
      <c r="H34" s="254"/>
      <c r="J34" s="367"/>
    </row>
    <row r="35" spans="1:10" ht="17.25">
      <c r="A35" s="249"/>
      <c r="B35" s="250"/>
      <c r="C35" s="112"/>
      <c r="D35" s="253">
        <v>-7305</v>
      </c>
      <c r="E35" s="253"/>
      <c r="F35" s="253"/>
      <c r="G35" s="252">
        <f>G34+D35</f>
        <v>0</v>
      </c>
      <c r="H35" s="254"/>
      <c r="J35" s="367"/>
    </row>
    <row r="36" spans="1:10" ht="17.25">
      <c r="A36" s="249"/>
      <c r="B36" s="250"/>
      <c r="C36" s="112"/>
      <c r="D36" s="253"/>
      <c r="E36" s="253"/>
      <c r="F36" s="253"/>
      <c r="G36" s="252"/>
      <c r="H36" s="254"/>
      <c r="J36" s="367"/>
    </row>
    <row r="37" spans="1:10" ht="17.25">
      <c r="A37" s="249"/>
      <c r="B37" s="250">
        <v>5</v>
      </c>
      <c r="C37" s="112" t="s">
        <v>2787</v>
      </c>
      <c r="D37" s="253">
        <v>403900</v>
      </c>
      <c r="E37" s="253"/>
      <c r="F37" s="253"/>
      <c r="G37" s="252">
        <v>403900</v>
      </c>
      <c r="H37" s="254" t="s">
        <v>735</v>
      </c>
      <c r="J37" s="367"/>
    </row>
    <row r="38" spans="1:8" ht="17.25">
      <c r="A38" s="249" t="s">
        <v>2739</v>
      </c>
      <c r="B38" s="257" t="s">
        <v>2762</v>
      </c>
      <c r="C38" s="112" t="s">
        <v>2763</v>
      </c>
      <c r="D38" s="253"/>
      <c r="E38" s="253">
        <v>302800</v>
      </c>
      <c r="F38" s="253"/>
      <c r="G38" s="252">
        <f>G37-E38</f>
        <v>101100</v>
      </c>
      <c r="H38" s="256"/>
    </row>
    <row r="39" spans="1:8" ht="17.25">
      <c r="A39" s="249" t="s">
        <v>3005</v>
      </c>
      <c r="B39" s="257" t="s">
        <v>3024</v>
      </c>
      <c r="C39" s="112" t="s">
        <v>2770</v>
      </c>
      <c r="D39" s="253"/>
      <c r="E39" s="253">
        <v>70000</v>
      </c>
      <c r="F39" s="253"/>
      <c r="G39" s="252">
        <f>G38-E39-F39</f>
        <v>31100</v>
      </c>
      <c r="H39" s="256"/>
    </row>
    <row r="40" spans="1:8" ht="17.25">
      <c r="A40" s="249" t="s">
        <v>3005</v>
      </c>
      <c r="B40" s="257" t="s">
        <v>3029</v>
      </c>
      <c r="C40" s="112" t="s">
        <v>2771</v>
      </c>
      <c r="D40" s="253"/>
      <c r="E40" s="253">
        <v>450</v>
      </c>
      <c r="F40" s="253"/>
      <c r="G40" s="252">
        <f>G39-E40-F40</f>
        <v>30650</v>
      </c>
      <c r="H40" s="256"/>
    </row>
    <row r="41" spans="1:10" ht="17.25">
      <c r="A41" s="249"/>
      <c r="B41" s="257"/>
      <c r="C41" s="112"/>
      <c r="D41" s="253">
        <v>-30650</v>
      </c>
      <c r="E41" s="253"/>
      <c r="F41" s="253"/>
      <c r="G41" s="252">
        <f>G40+D41</f>
        <v>0</v>
      </c>
      <c r="H41" s="256"/>
      <c r="J41" s="238">
        <v>77838</v>
      </c>
    </row>
    <row r="42" spans="1:8" ht="17.25">
      <c r="A42" s="249"/>
      <c r="B42" s="257"/>
      <c r="C42" s="112" t="s">
        <v>3642</v>
      </c>
      <c r="D42" s="253"/>
      <c r="E42" s="253">
        <v>-32625</v>
      </c>
      <c r="F42" s="253"/>
      <c r="G42" s="252">
        <f>G41-E42</f>
        <v>32625</v>
      </c>
      <c r="H42" s="256"/>
    </row>
    <row r="43" spans="1:8" ht="17.25">
      <c r="A43" s="249"/>
      <c r="B43" s="257"/>
      <c r="C43" s="112"/>
      <c r="D43" s="253"/>
      <c r="E43" s="253"/>
      <c r="F43" s="253"/>
      <c r="G43" s="252"/>
      <c r="H43" s="256"/>
    </row>
    <row r="44" spans="1:10" ht="17.25">
      <c r="A44" s="249"/>
      <c r="B44" s="257"/>
      <c r="C44" s="540" t="s">
        <v>3853</v>
      </c>
      <c r="D44" s="340">
        <v>76858.5</v>
      </c>
      <c r="E44" s="253"/>
      <c r="F44" s="253"/>
      <c r="G44" s="459">
        <f>D44</f>
        <v>76858.5</v>
      </c>
      <c r="H44" s="256"/>
      <c r="J44" s="238">
        <v>57333</v>
      </c>
    </row>
    <row r="45" spans="1:10" ht="17.25">
      <c r="A45" s="255"/>
      <c r="B45" s="257"/>
      <c r="C45" s="394" t="s">
        <v>3769</v>
      </c>
      <c r="D45" s="340">
        <v>29443</v>
      </c>
      <c r="E45" s="253"/>
      <c r="F45" s="253"/>
      <c r="G45" s="252"/>
      <c r="H45" s="256"/>
      <c r="J45" s="238">
        <f>SUM(J41:J44)</f>
        <v>135171</v>
      </c>
    </row>
    <row r="46" spans="1:8" ht="19.5" thickBot="1">
      <c r="A46" s="277"/>
      <c r="B46" s="278"/>
      <c r="C46" s="279" t="s">
        <v>783</v>
      </c>
      <c r="D46" s="280">
        <f>SUM(D8:D45)</f>
        <v>600000</v>
      </c>
      <c r="E46" s="280">
        <f>SUM(E5:E45)</f>
        <v>461073.5</v>
      </c>
      <c r="F46" s="280">
        <f>SUM(F5:F45)</f>
        <v>0</v>
      </c>
      <c r="G46" s="280">
        <f>D46-E46-F46</f>
        <v>138926.5</v>
      </c>
      <c r="H46" s="281"/>
    </row>
    <row r="47" ht="18" thickTop="1"/>
    <row r="49" ht="17.25">
      <c r="D49" s="325">
        <f>600000-D46</f>
        <v>0</v>
      </c>
    </row>
    <row r="50" ht="17.25">
      <c r="E50" s="367"/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2018-10-11T03:57:04Z</cp:lastPrinted>
  <dcterms:created xsi:type="dcterms:W3CDTF">2011-10-16T03:43:31Z</dcterms:created>
  <dcterms:modified xsi:type="dcterms:W3CDTF">2018-10-11T03:58:29Z</dcterms:modified>
  <cp:category/>
  <cp:version/>
  <cp:contentType/>
  <cp:contentStatus/>
</cp:coreProperties>
</file>