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435" windowWidth="12210" windowHeight="10920" activeTab="3"/>
  </bookViews>
  <sheets>
    <sheet name="ปร.4(ก)" sheetId="1" r:id="rId1"/>
    <sheet name="ปร.4(ข)" sheetId="2" r:id="rId2"/>
    <sheet name="ปร.5" sheetId="3" r:id="rId3"/>
    <sheet name="ปร.6" sheetId="4" r:id="rId4"/>
    <sheet name="(Factor F)" sheetId="5" r:id="rId5"/>
    <sheet name="Sheet1" sheetId="6" state="hidden" r:id="rId6"/>
  </sheets>
  <definedNames>
    <definedName name="_xlfn.BAHTTEXT" hidden="1">#NAME?</definedName>
    <definedName name="_xlnm.Print_Area" localSheetId="4">'(Factor F)'!$A$1:$L$35</definedName>
    <definedName name="_xlnm.Print_Area" localSheetId="2">'ปร.5'!$A$1:$N$65</definedName>
  </definedNames>
  <calcPr fullCalcOnLoad="1"/>
</workbook>
</file>

<file path=xl/sharedStrings.xml><?xml version="1.0" encoding="utf-8"?>
<sst xmlns="http://schemas.openxmlformats.org/spreadsheetml/2006/main" count="271" uniqueCount="134">
  <si>
    <t>กลุ่มออกแบบและก่อสร้าง สำนักอำนวยการ สำนักงานคณะกรรมการการศึกษาขั้นพื้นฐาน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</si>
  <si>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</si>
  <si>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</si>
  <si>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</si>
  <si>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</si>
  <si>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</si>
  <si>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</si>
  <si>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</si>
  <si>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</si>
  <si>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ผู้ตรวจ</t>
  </si>
  <si>
    <t>หัวหน้างานช่าง</t>
  </si>
  <si>
    <t>เห็นชอบ</t>
  </si>
  <si>
    <t>ผู้อำนวยการสำนักอำนวยการ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</si>
  <si>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</si>
  <si>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</si>
  <si>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</si>
  <si>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</si>
  <si>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</si>
  <si>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</si>
  <si>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</si>
  <si>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</si>
  <si>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</si>
  <si>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ภาษี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</si>
  <si>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</si>
  <si>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</si>
  <si>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</si>
  <si>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</si>
  <si>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</si>
  <si>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ราคาที่กลุ่มออกแบบและก่อสร้าง จัดทำเป็นการประมาณราคาเบื้องต้นเท่านั้น</t>
  </si>
  <si>
    <t>ค่าวัสดุ</t>
  </si>
  <si>
    <t>ค่าก่อสร้าง</t>
  </si>
  <si>
    <t>หน่วย : บาท</t>
  </si>
  <si>
    <t>ค่างานต้นทุน</t>
  </si>
  <si>
    <t>ค่างาน</t>
  </si>
  <si>
    <t>มูลค่าเพิ่ม</t>
  </si>
  <si>
    <t>...............................................................................................</t>
  </si>
  <si>
    <t>สรุปค่าครุภัณฑ์จัดซื้อหรือสั่งซื้อ</t>
  </si>
  <si>
    <t xml:space="preserve">   รวมค่าครุภัณฑ์จัดซื้อหรือสั่งซื้อ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</si>
  <si>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</si>
  <si>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</si>
  <si>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</si>
  <si>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</si>
  <si>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</si>
  <si>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แบบ ปร.5(ก)</t>
  </si>
  <si>
    <t>แบบ ปร.5(ข)</t>
  </si>
  <si>
    <t>สถาปนิก</t>
  </si>
  <si>
    <t>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 2555</t>
  </si>
  <si>
    <t>(นายคำภา  หานะกูล)</t>
  </si>
  <si>
    <t>วิศวกรโยธา</t>
  </si>
  <si>
    <t>ผู้อำนวยการกลุ่มออกแบบและก่อสร้าง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</si>
  <si>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</si>
  <si>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</si>
  <si>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</si>
  <si>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</si>
  <si>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</si>
  <si>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</si>
  <si>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</si>
  <si>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</si>
  <si>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</si>
  <si>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</si>
  <si>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</si>
  <si>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</si>
  <si>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r>
      <t>(</t>
    </r>
    <r>
      <rPr>
        <sz val="8"/>
        <rFont val="TH SarabunPSK"/>
        <family val="2"/>
      </rPr>
      <t>…………………………………………………………………………...………………..</t>
    </r>
    <r>
      <rPr>
        <sz val="14"/>
        <rFont val="TH SarabunPSK"/>
        <family val="2"/>
      </rPr>
      <t>)</t>
    </r>
  </si>
  <si>
    <t>ตารางแสดงการคำนวณหาค่า FACTOR F งานอาคาร</t>
  </si>
  <si>
    <t>..........................................................................................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</si>
  <si>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</si>
  <si>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</si>
  <si>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</si>
  <si>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</si>
  <si>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</si>
  <si>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</si>
  <si>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</si>
  <si>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</si>
  <si>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</si>
  <si>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</si>
  <si>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</si>
  <si>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</si>
  <si>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</si>
  <si>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</si>
  <si>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</si>
  <si>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</si>
  <si>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</si>
  <si>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</si>
  <si>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</si>
  <si>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</si>
  <si>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</si>
  <si>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</si>
  <si>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ประมาณราคา</t>
  </si>
  <si>
    <t>รวมค่าวัสดุและค่าแรงงานทั้งหมด</t>
  </si>
  <si>
    <t>ทั่วประเทศ</t>
  </si>
  <si>
    <t>ค่าครุภัณฑ์จัดซื้อหรือสั่งซื้อ</t>
  </si>
  <si>
    <t>สถานที่</t>
  </si>
  <si>
    <t>งานครุภัณฑ์จัดซื้อหรือสั่งซื้อ</t>
  </si>
  <si>
    <t>ถมดินบดอัดแน่น</t>
  </si>
  <si>
    <t>ลบ.ม.</t>
  </si>
  <si>
    <t>ทรายหยาบอัดแน่น</t>
  </si>
  <si>
    <t>คอนกรีตผสมเสร็จ 240 กก./ตร.ซม. / 210 กก./ตร.ซม.</t>
  </si>
  <si>
    <t>ไม้แบบทั่วไป</t>
  </si>
  <si>
    <t>ลบ.ฟ.</t>
  </si>
  <si>
    <t>ตะปูขนาดต่าง ๆ</t>
  </si>
  <si>
    <t>กก.</t>
  </si>
  <si>
    <r>
      <t xml:space="preserve">เหล็กเส้นกลม </t>
    </r>
    <r>
      <rPr>
        <sz val="14"/>
        <rFont val="Courier New"/>
        <family val="3"/>
      </rPr>
      <t>Ø</t>
    </r>
    <r>
      <rPr>
        <sz val="14"/>
        <rFont val="TH SarabunPSK"/>
        <family val="2"/>
      </rPr>
      <t xml:space="preserve"> 6 มม.</t>
    </r>
  </si>
  <si>
    <t>ตัน</t>
  </si>
  <si>
    <t>ลวดผูกเหล็ก</t>
  </si>
  <si>
    <t>งานตีเส้นสนาม</t>
  </si>
  <si>
    <t>ชุด</t>
  </si>
  <si>
    <t>โรงเรียนสังกัดสำนักงานคณะกรรมการการศึกษาขั้นพื้นฐาน</t>
  </si>
  <si>
    <t>ปรับราคาโดย</t>
  </si>
  <si>
    <t>ปรับราคาเมื่อวันที่</t>
  </si>
  <si>
    <t xml:space="preserve"> 14 กุมภาพันธ์ 2553</t>
  </si>
  <si>
    <t>นายวรวุฒิ   โชติพินิจกุล</t>
  </si>
  <si>
    <t>นางสมลักษณ์   สัจธรรม</t>
  </si>
  <si>
    <t>ชุดเสาวอลเลย์บอล + ตะกร้อ</t>
  </si>
  <si>
    <t>(นางสมลักษณ์    สัจธรรม)</t>
  </si>
  <si>
    <t>(นางสาวิกา   วงศ์ฝั้น)</t>
  </si>
  <si>
    <t>งานก่อสร้าง</t>
  </si>
  <si>
    <t>สรุปค่าก่อสร้าง</t>
  </si>
  <si>
    <t>สรุปราคาค่างานก่อสร้าง</t>
  </si>
  <si>
    <t>ค่าก่อสร้างลานอเนกประสงค์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</si>
  <si>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</si>
  <si>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</si>
  <si>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</si>
  <si>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</si>
  <si>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</si>
  <si>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t xml:space="preserve">  รวมค่าก่อสร้าง</t>
  </si>
  <si>
    <t xml:space="preserve">รวมค่าก่อสร้าง เป็นเงินทั้งสิ้น   </t>
  </si>
  <si>
    <t>แบบ ปร.4 (ก) (ข) ปร.5 (ก) (ข) ปร.6 และ Factor F ทั้งหมด</t>
  </si>
  <si>
    <t>แบบ ปร.4 (ก) ที่แนบ</t>
  </si>
  <si>
    <t>แบบ ปร.4 (ข) ที่แนบ</t>
  </si>
  <si>
    <t>ลานกีฬาอเนกประสงค์</t>
  </si>
  <si>
    <t>(นายรังสฤษดิ์   ถาวจัตุรัส)</t>
  </si>
  <si>
    <t>(นายชาญณรงค์  แถนสีแสง)</t>
  </si>
  <si>
    <t>25 มิถุนายน  2561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</si>
  <si>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ผู้ปรับราคา   </t>
    </r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</si>
</sst>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73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sz val="14"/>
      <name val="Courier New"/>
      <family val="3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8" fillId="34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5" borderId="11" applyNumberFormat="0" applyAlignment="0" applyProtection="0"/>
    <xf numFmtId="0" fontId="63" fillId="0" borderId="12" applyNumberFormat="0" applyFill="0" applyAlignment="0" applyProtection="0"/>
    <xf numFmtId="0" fontId="64" fillId="36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65" fillId="37" borderId="10" applyNumberFormat="0" applyAlignment="0" applyProtection="0"/>
    <xf numFmtId="0" fontId="66" fillId="38" borderId="0" applyNumberFormat="0" applyBorder="0" applyAlignment="0" applyProtection="0"/>
    <xf numFmtId="0" fontId="67" fillId="0" borderId="13" applyNumberFormat="0" applyFill="0" applyAlignment="0" applyProtection="0"/>
    <xf numFmtId="0" fontId="68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69" fillId="34" borderId="14" applyNumberFormat="0" applyAlignment="0" applyProtection="0"/>
    <xf numFmtId="0" fontId="0" fillId="46" borderId="15" applyNumberFormat="0" applyFont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209" fontId="1" fillId="0" borderId="0" xfId="6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7" fillId="0" borderId="0" xfId="60" applyNumberFormat="1" applyFont="1" applyBorder="1" applyAlignment="1">
      <alignment/>
    </xf>
    <xf numFmtId="9" fontId="3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94" fontId="7" fillId="0" borderId="24" xfId="60" applyNumberFormat="1" applyFont="1" applyBorder="1" applyAlignment="1" applyProtection="1">
      <alignment/>
      <protection locked="0"/>
    </xf>
    <xf numFmtId="209" fontId="7" fillId="0" borderId="23" xfId="60" applyNumberFormat="1" applyFont="1" applyBorder="1" applyAlignment="1" applyProtection="1">
      <alignment horizontal="left"/>
      <protection locked="0"/>
    </xf>
    <xf numFmtId="209" fontId="3" fillId="0" borderId="25" xfId="6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209" fontId="1" fillId="0" borderId="23" xfId="6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209" fontId="7" fillId="0" borderId="23" xfId="60" applyNumberFormat="1" applyFont="1" applyBorder="1" applyAlignment="1">
      <alignment/>
    </xf>
    <xf numFmtId="0" fontId="7" fillId="0" borderId="2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94" applyFont="1" applyBorder="1">
      <alignment/>
      <protection/>
    </xf>
    <xf numFmtId="214" fontId="6" fillId="0" borderId="0" xfId="60" applyNumberFormat="1" applyFont="1" applyBorder="1" applyAlignment="1" applyProtection="1">
      <alignment/>
      <protection locked="0"/>
    </xf>
    <xf numFmtId="49" fontId="6" fillId="0" borderId="0" xfId="94" applyNumberFormat="1" applyFont="1" applyBorder="1" applyAlignment="1">
      <alignment horizontal="left"/>
      <protection/>
    </xf>
    <xf numFmtId="0" fontId="6" fillId="0" borderId="0" xfId="94" applyFont="1" applyBorder="1" applyAlignment="1">
      <alignment horizontal="center"/>
      <protection/>
    </xf>
    <xf numFmtId="194" fontId="6" fillId="0" borderId="0" xfId="60" applyNumberFormat="1" applyFont="1" applyBorder="1" applyAlignment="1" applyProtection="1">
      <alignment/>
      <protection locked="0"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43" fontId="7" fillId="0" borderId="23" xfId="60" applyFont="1" applyBorder="1" applyAlignment="1" applyProtection="1">
      <alignment/>
      <protection locked="0"/>
    </xf>
    <xf numFmtId="43" fontId="7" fillId="0" borderId="23" xfId="60" applyFont="1" applyBorder="1" applyAlignment="1" applyProtection="1">
      <alignment horizontal="center"/>
      <protection locked="0"/>
    </xf>
    <xf numFmtId="43" fontId="7" fillId="0" borderId="24" xfId="60" applyFont="1" applyBorder="1" applyAlignment="1" applyProtection="1">
      <alignment horizontal="center"/>
      <protection locked="0"/>
    </xf>
    <xf numFmtId="43" fontId="7" fillId="0" borderId="0" xfId="60" applyFont="1" applyBorder="1" applyAlignment="1">
      <alignment/>
    </xf>
    <xf numFmtId="43" fontId="7" fillId="0" borderId="0" xfId="60" applyFont="1" applyBorder="1" applyAlignment="1">
      <alignment horizont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209" fontId="1" fillId="0" borderId="28" xfId="6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209" fontId="7" fillId="0" borderId="28" xfId="6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43" fontId="1" fillId="0" borderId="23" xfId="0" applyNumberFormat="1" applyFont="1" applyBorder="1" applyAlignment="1">
      <alignment/>
    </xf>
    <xf numFmtId="209" fontId="1" fillId="0" borderId="30" xfId="60" applyNumberFormat="1" applyFont="1" applyBorder="1" applyAlignment="1">
      <alignment/>
    </xf>
    <xf numFmtId="0" fontId="1" fillId="0" borderId="28" xfId="0" applyFont="1" applyBorder="1" applyAlignment="1">
      <alignment/>
    </xf>
    <xf numFmtId="43" fontId="6" fillId="0" borderId="31" xfId="60" applyFont="1" applyBorder="1" applyAlignment="1">
      <alignment horizontal="center"/>
    </xf>
    <xf numFmtId="43" fontId="6" fillId="0" borderId="0" xfId="60" applyFont="1" applyBorder="1" applyAlignment="1">
      <alignment horizontal="left"/>
    </xf>
    <xf numFmtId="210" fontId="1" fillId="0" borderId="27" xfId="0" applyNumberFormat="1" applyFont="1" applyBorder="1" applyAlignment="1">
      <alignment horizontal="left"/>
    </xf>
    <xf numFmtId="9" fontId="1" fillId="0" borderId="0" xfId="0" applyNumberFormat="1" applyFont="1" applyAlignment="1">
      <alignment horizontal="center"/>
    </xf>
    <xf numFmtId="43" fontId="1" fillId="0" borderId="31" xfId="60" applyFont="1" applyBorder="1" applyAlignment="1">
      <alignment/>
    </xf>
    <xf numFmtId="43" fontId="1" fillId="0" borderId="32" xfId="60" applyFont="1" applyBorder="1" applyAlignment="1">
      <alignment/>
    </xf>
    <xf numFmtId="43" fontId="1" fillId="0" borderId="26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6" xfId="60" applyNumberFormat="1" applyFont="1" applyBorder="1" applyAlignment="1">
      <alignment/>
    </xf>
    <xf numFmtId="0" fontId="7" fillId="0" borderId="0" xfId="94" applyFont="1" applyBorder="1">
      <alignment/>
      <protection/>
    </xf>
    <xf numFmtId="0" fontId="12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5" fillId="0" borderId="2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5" xfId="0" applyFont="1" applyBorder="1" applyAlignment="1">
      <alignment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43" fontId="6" fillId="0" borderId="36" xfId="60" applyFont="1" applyBorder="1" applyAlignment="1" applyProtection="1">
      <alignment/>
      <protection locked="0"/>
    </xf>
    <xf numFmtId="43" fontId="6" fillId="0" borderId="36" xfId="60" applyFont="1" applyBorder="1" applyAlignment="1" applyProtection="1">
      <alignment horizontal="center"/>
      <protection locked="0"/>
    </xf>
    <xf numFmtId="194" fontId="7" fillId="0" borderId="37" xfId="60" applyNumberFormat="1" applyFont="1" applyBorder="1" applyAlignment="1" applyProtection="1">
      <alignment/>
      <protection locked="0"/>
    </xf>
    <xf numFmtId="210" fontId="7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7" fillId="0" borderId="38" xfId="0" applyFont="1" applyBorder="1" applyAlignment="1" applyProtection="1">
      <alignment horizontal="center"/>
      <protection locked="0"/>
    </xf>
    <xf numFmtId="209" fontId="7" fillId="0" borderId="30" xfId="6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43" fontId="7" fillId="0" borderId="30" xfId="60" applyFont="1" applyBorder="1" applyAlignment="1" applyProtection="1">
      <alignment/>
      <protection locked="0"/>
    </xf>
    <xf numFmtId="43" fontId="7" fillId="0" borderId="30" xfId="60" applyFont="1" applyBorder="1" applyAlignment="1" applyProtection="1">
      <alignment horizontal="center"/>
      <protection locked="0"/>
    </xf>
    <xf numFmtId="43" fontId="7" fillId="0" borderId="39" xfId="60" applyFont="1" applyBorder="1" applyAlignment="1" applyProtection="1">
      <alignment horizontal="center"/>
      <protection locked="0"/>
    </xf>
    <xf numFmtId="194" fontId="7" fillId="0" borderId="39" xfId="60" applyNumberFormat="1" applyFont="1" applyBorder="1" applyAlignment="1" applyProtection="1">
      <alignment/>
      <protection locked="0"/>
    </xf>
    <xf numFmtId="43" fontId="7" fillId="0" borderId="23" xfId="60" applyNumberFormat="1" applyFont="1" applyBorder="1" applyAlignment="1" applyProtection="1">
      <alignment horizontal="left"/>
      <protection locked="0"/>
    </xf>
    <xf numFmtId="210" fontId="7" fillId="0" borderId="21" xfId="0" applyNumberFormat="1" applyFont="1" applyBorder="1" applyAlignment="1">
      <alignment/>
    </xf>
    <xf numFmtId="0" fontId="35" fillId="0" borderId="0" xfId="93" applyFont="1" applyFill="1" applyAlignment="1" applyProtection="1">
      <alignment horizontal="center"/>
      <protection/>
    </xf>
    <xf numFmtId="0" fontId="45" fillId="0" borderId="40" xfId="93" applyFont="1" applyFill="1" applyBorder="1" applyAlignment="1" applyProtection="1">
      <alignment horizontal="center" vertical="center"/>
      <protection/>
    </xf>
    <xf numFmtId="0" fontId="45" fillId="0" borderId="41" xfId="93" applyFont="1" applyFill="1" applyBorder="1" applyAlignment="1" applyProtection="1">
      <alignment horizontal="center" vertical="center"/>
      <protection/>
    </xf>
    <xf numFmtId="10" fontId="35" fillId="0" borderId="42" xfId="93" applyNumberFormat="1" applyFont="1" applyFill="1" applyBorder="1" applyAlignment="1" applyProtection="1">
      <alignment horizontal="center"/>
      <protection/>
    </xf>
    <xf numFmtId="0" fontId="35" fillId="0" borderId="30" xfId="93" applyFont="1" applyFill="1" applyBorder="1" applyAlignment="1" applyProtection="1">
      <alignment horizontal="center"/>
      <protection/>
    </xf>
    <xf numFmtId="0" fontId="35" fillId="0" borderId="43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/>
      <protection/>
    </xf>
    <xf numFmtId="0" fontId="35" fillId="0" borderId="23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44" xfId="93" applyFont="1" applyFill="1" applyBorder="1" applyAlignment="1" applyProtection="1">
      <alignment horizontal="left"/>
      <protection/>
    </xf>
    <xf numFmtId="0" fontId="35" fillId="0" borderId="44" xfId="93" applyFont="1" applyFill="1" applyBorder="1" applyAlignment="1" applyProtection="1">
      <alignment horizontal="right"/>
      <protection/>
    </xf>
    <xf numFmtId="0" fontId="35" fillId="0" borderId="45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46" xfId="93" applyFont="1" applyFill="1" applyBorder="1" applyAlignment="1" applyProtection="1">
      <alignment horizontal="left"/>
      <protection/>
    </xf>
    <xf numFmtId="0" fontId="35" fillId="0" borderId="46" xfId="93" applyFont="1" applyFill="1" applyBorder="1" applyAlignment="1" applyProtection="1">
      <alignment horizontal="right"/>
      <protection/>
    </xf>
    <xf numFmtId="0" fontId="35" fillId="0" borderId="45" xfId="93" applyFont="1" applyFill="1" applyBorder="1" applyAlignment="1" applyProtection="1">
      <alignment horizontal="left"/>
      <protection/>
    </xf>
    <xf numFmtId="0" fontId="46" fillId="0" borderId="47" xfId="93" applyFont="1" applyFill="1" applyBorder="1" applyAlignment="1" applyProtection="1">
      <alignment horizontal="center" vertical="top"/>
      <protection/>
    </xf>
    <xf numFmtId="0" fontId="35" fillId="0" borderId="44" xfId="93" applyFont="1" applyFill="1" applyBorder="1" applyAlignment="1" applyProtection="1">
      <alignment horizontal="left" vertical="center"/>
      <protection/>
    </xf>
    <xf numFmtId="0" fontId="35" fillId="0" borderId="48" xfId="93" applyFont="1" applyFill="1" applyBorder="1" applyAlignment="1" applyProtection="1">
      <alignment horizontal="left" vertical="center"/>
      <protection/>
    </xf>
    <xf numFmtId="0" fontId="44" fillId="0" borderId="45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46" xfId="93" applyFont="1" applyFill="1" applyBorder="1" applyAlignment="1" applyProtection="1">
      <alignment horizontal="center" vertical="center"/>
      <protection/>
    </xf>
    <xf numFmtId="43" fontId="44" fillId="0" borderId="46" xfId="93" applyNumberFormat="1" applyFont="1" applyFill="1" applyBorder="1" applyAlignment="1" applyProtection="1">
      <alignment horizontal="left" vertical="center"/>
      <protection/>
    </xf>
    <xf numFmtId="0" fontId="44" fillId="0" borderId="42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42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44" fillId="0" borderId="42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9" xfId="93" applyFont="1" applyFill="1" applyBorder="1" applyAlignment="1" applyProtection="1">
      <alignment horizontal="center" vertical="top"/>
      <protection/>
    </xf>
    <xf numFmtId="0" fontId="35" fillId="0" borderId="50" xfId="93" applyFont="1" applyFill="1" applyBorder="1" applyAlignment="1" applyProtection="1">
      <alignment horizontal="center" vertical="center"/>
      <protection/>
    </xf>
    <xf numFmtId="0" fontId="35" fillId="0" borderId="51" xfId="93" applyFont="1" applyFill="1" applyBorder="1" applyAlignment="1" applyProtection="1">
      <alignment horizontal="center"/>
      <protection/>
    </xf>
    <xf numFmtId="0" fontId="35" fillId="0" borderId="52" xfId="93" applyFont="1" applyFill="1" applyBorder="1" applyAlignment="1" applyProtection="1">
      <alignment horizontal="center"/>
      <protection/>
    </xf>
    <xf numFmtId="210" fontId="7" fillId="0" borderId="21" xfId="0" applyNumberFormat="1" applyFont="1" applyBorder="1" applyAlignment="1">
      <alignment horizontal="left"/>
    </xf>
    <xf numFmtId="210" fontId="13" fillId="0" borderId="21" xfId="0" applyNumberFormat="1" applyFont="1" applyBorder="1" applyAlignment="1">
      <alignment horizontal="left"/>
    </xf>
    <xf numFmtId="43" fontId="35" fillId="0" borderId="0" xfId="63" applyFont="1" applyFill="1" applyAlignment="1" applyProtection="1">
      <alignment horizontal="center"/>
      <protection locked="0"/>
    </xf>
    <xf numFmtId="0" fontId="3" fillId="0" borderId="0" xfId="78" applyFont="1" applyFill="1" applyBorder="1" applyAlignment="1" applyProtection="1">
      <alignment/>
      <protection/>
    </xf>
    <xf numFmtId="0" fontId="1" fillId="0" borderId="0" xfId="78" applyFont="1" applyFill="1" applyBorder="1" applyAlignment="1" applyProtection="1">
      <alignment/>
      <protection/>
    </xf>
    <xf numFmtId="0" fontId="1" fillId="0" borderId="0" xfId="78" applyFont="1" applyFill="1" applyBorder="1" applyAlignment="1" applyProtection="1" quotePrefix="1">
      <alignment/>
      <protection locked="0"/>
    </xf>
    <xf numFmtId="0" fontId="1" fillId="0" borderId="0" xfId="78" applyFont="1" applyFill="1" applyBorder="1" applyAlignment="1" applyProtection="1">
      <alignment/>
      <protection locked="0"/>
    </xf>
    <xf numFmtId="0" fontId="1" fillId="0" borderId="0" xfId="78" applyFont="1" applyFill="1" applyBorder="1" applyAlignment="1" applyProtection="1">
      <alignment horizontal="center"/>
      <protection locked="0"/>
    </xf>
    <xf numFmtId="0" fontId="1" fillId="0" borderId="0" xfId="78" applyFont="1" applyFill="1" applyAlignment="1" applyProtection="1">
      <alignment horizontal="center"/>
      <protection locked="0"/>
    </xf>
    <xf numFmtId="0" fontId="1" fillId="0" borderId="0" xfId="78" applyFont="1" applyFill="1" applyProtection="1">
      <alignment/>
      <protection locked="0"/>
    </xf>
    <xf numFmtId="43" fontId="1" fillId="0" borderId="0" xfId="63" applyFont="1" applyFill="1" applyAlignment="1" applyProtection="1">
      <alignment/>
      <protection locked="0"/>
    </xf>
    <xf numFmtId="0" fontId="1" fillId="0" borderId="0" xfId="78" applyFont="1" applyFill="1" applyBorder="1" applyAlignment="1" applyProtection="1">
      <alignment horizontal="left"/>
      <protection locked="0"/>
    </xf>
    <xf numFmtId="0" fontId="3" fillId="0" borderId="0" xfId="78" applyFont="1" applyFill="1" applyBorder="1" applyAlignment="1" applyProtection="1">
      <alignment horizontal="right"/>
      <protection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1" fillId="0" borderId="0" xfId="78" applyFont="1" applyFill="1" applyProtection="1">
      <alignment/>
      <protection/>
    </xf>
    <xf numFmtId="0" fontId="1" fillId="0" borderId="0" xfId="78" applyFont="1" applyFill="1" applyBorder="1" applyAlignment="1" applyProtection="1">
      <alignment horizontal="left"/>
      <protection/>
    </xf>
    <xf numFmtId="0" fontId="35" fillId="0" borderId="32" xfId="93" applyFont="1" applyFill="1" applyBorder="1" applyAlignment="1" applyProtection="1">
      <alignment horizontal="center"/>
      <protection locked="0"/>
    </xf>
    <xf numFmtId="43" fontId="35" fillId="0" borderId="32" xfId="63" applyFont="1" applyFill="1" applyBorder="1" applyAlignment="1" applyProtection="1">
      <alignment horizontal="center"/>
      <protection locked="0"/>
    </xf>
    <xf numFmtId="213" fontId="52" fillId="47" borderId="53" xfId="63" applyNumberFormat="1" applyFont="1" applyFill="1" applyBorder="1" applyAlignment="1" applyProtection="1">
      <alignment horizontal="center"/>
      <protection locked="0"/>
    </xf>
    <xf numFmtId="43" fontId="35" fillId="0" borderId="54" xfId="63" applyFont="1" applyFill="1" applyBorder="1" applyAlignment="1" applyProtection="1">
      <alignment horizontal="center"/>
      <protection locked="0"/>
    </xf>
    <xf numFmtId="0" fontId="35" fillId="0" borderId="55" xfId="93" applyFont="1" applyFill="1" applyBorder="1" applyAlignment="1" applyProtection="1">
      <alignment/>
      <protection locked="0"/>
    </xf>
    <xf numFmtId="203" fontId="35" fillId="0" borderId="43" xfId="93" applyNumberFormat="1" applyFont="1" applyFill="1" applyBorder="1" applyAlignment="1" applyProtection="1">
      <alignment horizontal="center"/>
      <protection/>
    </xf>
    <xf numFmtId="43" fontId="35" fillId="0" borderId="56" xfId="63" applyFont="1" applyFill="1" applyBorder="1" applyAlignment="1" applyProtection="1">
      <alignment horizontal="center"/>
      <protection locked="0"/>
    </xf>
    <xf numFmtId="213" fontId="35" fillId="0" borderId="57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47" borderId="58" xfId="93" applyFont="1" applyFill="1" applyBorder="1" applyAlignment="1" applyProtection="1">
      <alignment horizontal="center"/>
      <protection locked="0"/>
    </xf>
    <xf numFmtId="213" fontId="52" fillId="47" borderId="53" xfId="63" applyNumberFormat="1" applyFont="1" applyFill="1" applyBorder="1" applyAlignment="1" applyProtection="1">
      <alignment horizontal="left"/>
      <protection locked="0"/>
    </xf>
    <xf numFmtId="0" fontId="43" fillId="0" borderId="0" xfId="78" applyFont="1" applyFill="1" applyProtection="1">
      <alignment/>
      <protection locked="0"/>
    </xf>
    <xf numFmtId="0" fontId="35" fillId="0" borderId="57" xfId="93" applyFont="1" applyFill="1" applyBorder="1" applyAlignment="1" applyProtection="1">
      <alignment/>
      <protection locked="0"/>
    </xf>
    <xf numFmtId="0" fontId="34" fillId="48" borderId="58" xfId="93" applyFont="1" applyFill="1" applyBorder="1" applyAlignment="1" applyProtection="1">
      <alignment horizontal="center"/>
      <protection locked="0"/>
    </xf>
    <xf numFmtId="43" fontId="51" fillId="48" borderId="53" xfId="63" applyFont="1" applyFill="1" applyBorder="1" applyAlignment="1" applyProtection="1">
      <alignment/>
      <protection locked="0"/>
    </xf>
    <xf numFmtId="0" fontId="35" fillId="5" borderId="58" xfId="93" applyFont="1" applyFill="1" applyBorder="1" applyAlignment="1" applyProtection="1">
      <alignment horizontal="center"/>
      <protection locked="0"/>
    </xf>
    <xf numFmtId="203" fontId="35" fillId="5" borderId="53" xfId="93" applyNumberFormat="1" applyFont="1" applyFill="1" applyBorder="1" applyAlignment="1" applyProtection="1">
      <alignment horizontal="right"/>
      <protection locked="0"/>
    </xf>
    <xf numFmtId="43" fontId="35" fillId="0" borderId="32" xfId="63" applyFont="1" applyFill="1" applyBorder="1" applyAlignment="1" applyProtection="1">
      <alignment horizontal="center" vertical="center"/>
      <protection locked="0"/>
    </xf>
    <xf numFmtId="0" fontId="34" fillId="49" borderId="58" xfId="93" applyFont="1" applyFill="1" applyBorder="1" applyAlignment="1" applyProtection="1">
      <alignment horizontal="center"/>
      <protection locked="0"/>
    </xf>
    <xf numFmtId="43" fontId="51" fillId="49" borderId="53" xfId="63" applyFont="1" applyFill="1" applyBorder="1" applyAlignment="1" applyProtection="1">
      <alignment/>
      <protection locked="0"/>
    </xf>
    <xf numFmtId="0" fontId="35" fillId="13" borderId="58" xfId="93" applyFont="1" applyFill="1" applyBorder="1" applyAlignment="1" applyProtection="1">
      <alignment horizontal="center"/>
      <protection locked="0"/>
    </xf>
    <xf numFmtId="0" fontId="35" fillId="13" borderId="53" xfId="93" applyFont="1" applyFill="1" applyBorder="1" applyAlignment="1" applyProtection="1">
      <alignment horizontal="right"/>
      <protection locked="0"/>
    </xf>
    <xf numFmtId="43" fontId="35" fillId="0" borderId="56" xfId="63" applyFont="1" applyFill="1" applyBorder="1" applyAlignment="1" applyProtection="1">
      <alignment horizontal="center" vertical="center"/>
      <protection locked="0"/>
    </xf>
    <xf numFmtId="233" fontId="35" fillId="33" borderId="53" xfId="63" applyNumberFormat="1" applyFont="1" applyFill="1" applyBorder="1" applyAlignment="1" applyProtection="1">
      <alignment horizontal="left"/>
      <protection locked="0"/>
    </xf>
    <xf numFmtId="233" fontId="35" fillId="3" borderId="53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5" fillId="2" borderId="53" xfId="63" applyNumberFormat="1" applyFont="1" applyFill="1" applyBorder="1" applyAlignment="1" applyProtection="1">
      <alignment horizontal="left"/>
      <protection locked="0"/>
    </xf>
    <xf numFmtId="203" fontId="35" fillId="0" borderId="57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46" xfId="63" applyNumberFormat="1" applyFont="1" applyFill="1" applyBorder="1" applyAlignment="1" applyProtection="1">
      <alignment horizontal="left" vertical="center"/>
      <protection/>
    </xf>
    <xf numFmtId="43" fontId="44" fillId="0" borderId="46" xfId="63" applyFont="1" applyFill="1" applyBorder="1" applyAlignment="1" applyProtection="1">
      <alignment horizontal="center" vertical="center"/>
      <protection/>
    </xf>
    <xf numFmtId="0" fontId="0" fillId="0" borderId="0" xfId="78" applyBorder="1" applyProtection="1">
      <alignment/>
      <protection/>
    </xf>
    <xf numFmtId="43" fontId="35" fillId="0" borderId="59" xfId="63" applyFont="1" applyFill="1" applyBorder="1" applyAlignment="1" applyProtection="1">
      <alignment horizontal="center"/>
      <protection locked="0"/>
    </xf>
    <xf numFmtId="213" fontId="35" fillId="0" borderId="60" xfId="63" applyNumberFormat="1" applyFont="1" applyFill="1" applyBorder="1" applyAlignment="1" applyProtection="1">
      <alignment/>
      <protection locked="0"/>
    </xf>
    <xf numFmtId="0" fontId="0" fillId="0" borderId="32" xfId="78" applyFill="1" applyBorder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0" fontId="0" fillId="0" borderId="0" xfId="78">
      <alignment/>
      <protection/>
    </xf>
    <xf numFmtId="213" fontId="52" fillId="47" borderId="53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54" fillId="0" borderId="0" xfId="63" applyNumberFormat="1" applyFont="1" applyFill="1" applyBorder="1" applyAlignment="1" applyProtection="1">
      <alignment horizontal="center"/>
      <protection hidden="1"/>
    </xf>
    <xf numFmtId="213" fontId="35" fillId="0" borderId="32" xfId="63" applyNumberFormat="1" applyFont="1" applyFill="1" applyBorder="1" applyAlignment="1" applyProtection="1">
      <alignment horizontal="center"/>
      <protection hidden="1"/>
    </xf>
    <xf numFmtId="213" fontId="35" fillId="0" borderId="54" xfId="63" applyNumberFormat="1" applyFont="1" applyFill="1" applyBorder="1" applyAlignment="1" applyProtection="1">
      <alignment horizontal="center"/>
      <protection hidden="1"/>
    </xf>
    <xf numFmtId="203" fontId="35" fillId="0" borderId="55" xfId="93" applyNumberFormat="1" applyFont="1" applyFill="1" applyBorder="1" applyAlignment="1" applyProtection="1">
      <alignment horizontal="center"/>
      <protection hidden="1"/>
    </xf>
    <xf numFmtId="213" fontId="35" fillId="0" borderId="56" xfId="63" applyNumberFormat="1" applyFont="1" applyFill="1" applyBorder="1" applyAlignment="1" applyProtection="1">
      <alignment horizontal="center"/>
      <protection hidden="1"/>
    </xf>
    <xf numFmtId="203" fontId="35" fillId="0" borderId="57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32" xfId="63" applyNumberFormat="1" applyFont="1" applyFill="1" applyBorder="1" applyAlignment="1" applyProtection="1">
      <alignment horizontal="center" vertical="center"/>
      <protection hidden="1"/>
    </xf>
    <xf numFmtId="213" fontId="35" fillId="0" borderId="56" xfId="63" applyNumberFormat="1" applyFont="1" applyFill="1" applyBorder="1" applyAlignment="1" applyProtection="1">
      <alignment horizontal="center" vertical="center"/>
      <protection hidden="1"/>
    </xf>
    <xf numFmtId="203" fontId="35" fillId="0" borderId="57" xfId="93" applyNumberFormat="1" applyFont="1" applyFill="1" applyBorder="1" applyAlignment="1" applyProtection="1">
      <alignment horizontal="center" vertical="center"/>
      <protection hidden="1"/>
    </xf>
    <xf numFmtId="213" fontId="35" fillId="0" borderId="59" xfId="63" applyNumberFormat="1" applyFont="1" applyFill="1" applyBorder="1" applyAlignment="1" applyProtection="1">
      <alignment horizontal="center"/>
      <protection hidden="1"/>
    </xf>
    <xf numFmtId="203" fontId="35" fillId="0" borderId="60" xfId="93" applyNumberFormat="1" applyFont="1" applyFill="1" applyBorder="1" applyAlignment="1" applyProtection="1">
      <alignment horizontal="center"/>
      <protection hidden="1"/>
    </xf>
    <xf numFmtId="213" fontId="0" fillId="0" borderId="32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0" fontId="6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15" fontId="7" fillId="0" borderId="22" xfId="0" applyNumberFormat="1" applyFont="1" applyBorder="1" applyAlignment="1" applyProtection="1">
      <alignment horizontal="left"/>
      <protection locked="0"/>
    </xf>
    <xf numFmtId="215" fontId="7" fillId="0" borderId="25" xfId="0" applyNumberFormat="1" applyFont="1" applyBorder="1" applyAlignment="1" applyProtection="1">
      <alignment horizontal="left"/>
      <protection locked="0"/>
    </xf>
    <xf numFmtId="215" fontId="7" fillId="0" borderId="24" xfId="0" applyNumberFormat="1" applyFont="1" applyBorder="1" applyAlignment="1" applyProtection="1">
      <alignment horizontal="left"/>
      <protection locked="0"/>
    </xf>
    <xf numFmtId="215" fontId="7" fillId="0" borderId="38" xfId="0" applyNumberFormat="1" applyFont="1" applyBorder="1" applyAlignment="1" applyProtection="1">
      <alignment horizontal="left"/>
      <protection locked="0"/>
    </xf>
    <xf numFmtId="215" fontId="7" fillId="0" borderId="29" xfId="0" applyNumberFormat="1" applyFont="1" applyBorder="1" applyAlignment="1" applyProtection="1">
      <alignment horizontal="left"/>
      <protection locked="0"/>
    </xf>
    <xf numFmtId="215" fontId="7" fillId="0" borderId="3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3" fontId="6" fillId="0" borderId="0" xfId="6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209" fontId="6" fillId="0" borderId="61" xfId="60" applyNumberFormat="1" applyFont="1" applyBorder="1" applyAlignment="1">
      <alignment horizontal="center" vertical="center"/>
    </xf>
    <xf numFmtId="209" fontId="6" fillId="0" borderId="31" xfId="6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1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3" fontId="6" fillId="0" borderId="66" xfId="60" applyFont="1" applyBorder="1" applyAlignment="1">
      <alignment horizontal="center"/>
    </xf>
    <xf numFmtId="43" fontId="6" fillId="0" borderId="67" xfId="60" applyFont="1" applyBorder="1" applyAlignment="1">
      <alignment horizontal="center"/>
    </xf>
    <xf numFmtId="215" fontId="6" fillId="0" borderId="22" xfId="0" applyNumberFormat="1" applyFont="1" applyBorder="1" applyAlignment="1" applyProtection="1">
      <alignment horizontal="left"/>
      <protection locked="0"/>
    </xf>
    <xf numFmtId="215" fontId="6" fillId="0" borderId="25" xfId="0" applyNumberFormat="1" applyFont="1" applyBorder="1" applyAlignment="1" applyProtection="1">
      <alignment horizontal="left"/>
      <protection locked="0"/>
    </xf>
    <xf numFmtId="215" fontId="6" fillId="0" borderId="24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62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209" fontId="1" fillId="0" borderId="25" xfId="60" applyNumberFormat="1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210" fontId="7" fillId="0" borderId="25" xfId="0" applyNumberFormat="1" applyFont="1" applyBorder="1" applyAlignment="1">
      <alignment horizontal="left"/>
    </xf>
    <xf numFmtId="0" fontId="36" fillId="0" borderId="6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10" fontId="13" fillId="0" borderId="25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0" fontId="13" fillId="0" borderId="73" xfId="0" applyNumberFormat="1" applyFont="1" applyBorder="1" applyAlignment="1">
      <alignment horizontal="center" vertical="center"/>
    </xf>
    <xf numFmtId="10" fontId="13" fillId="0" borderId="74" xfId="0" applyNumberFormat="1" applyFont="1" applyBorder="1" applyAlignment="1">
      <alignment horizontal="center" vertical="center"/>
    </xf>
    <xf numFmtId="10" fontId="13" fillId="0" borderId="29" xfId="0" applyNumberFormat="1" applyFont="1" applyBorder="1" applyAlignment="1">
      <alignment horizontal="center" vertical="center"/>
    </xf>
    <xf numFmtId="10" fontId="13" fillId="0" borderId="39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" fillId="0" borderId="78" xfId="0" applyFont="1" applyBorder="1" applyAlignment="1">
      <alignment horizontal="right"/>
    </xf>
    <xf numFmtId="0" fontId="1" fillId="0" borderId="79" xfId="0" applyFont="1" applyBorder="1" applyAlignment="1">
      <alignment horizontal="right"/>
    </xf>
    <xf numFmtId="0" fontId="1" fillId="0" borderId="80" xfId="0" applyFont="1" applyBorder="1" applyAlignment="1">
      <alignment horizontal="right"/>
    </xf>
    <xf numFmtId="209" fontId="3" fillId="0" borderId="62" xfId="60" applyNumberFormat="1" applyFont="1" applyBorder="1" applyAlignment="1">
      <alignment horizontal="center" vertical="center" wrapText="1"/>
    </xf>
    <xf numFmtId="209" fontId="3" fillId="0" borderId="34" xfId="60" applyNumberFormat="1" applyFont="1" applyBorder="1" applyAlignment="1">
      <alignment horizontal="center" vertical="center" wrapText="1"/>
    </xf>
    <xf numFmtId="209" fontId="3" fillId="0" borderId="68" xfId="60" applyNumberFormat="1" applyFont="1" applyBorder="1" applyAlignment="1">
      <alignment horizontal="center" vertical="center" wrapText="1"/>
    </xf>
    <xf numFmtId="209" fontId="3" fillId="0" borderId="63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3" xfId="60" applyNumberFormat="1" applyFont="1" applyBorder="1" applyAlignment="1">
      <alignment horizontal="center" vertical="center" wrapText="1"/>
    </xf>
    <xf numFmtId="43" fontId="1" fillId="0" borderId="22" xfId="60" applyFont="1" applyBorder="1" applyAlignment="1">
      <alignment horizontal="center"/>
    </xf>
    <xf numFmtId="43" fontId="1" fillId="0" borderId="25" xfId="60" applyFont="1" applyBorder="1" applyAlignment="1">
      <alignment horizontal="center"/>
    </xf>
    <xf numFmtId="43" fontId="1" fillId="0" borderId="24" xfId="6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9" fontId="3" fillId="0" borderId="25" xfId="60" applyNumberFormat="1" applyFont="1" applyBorder="1" applyAlignment="1">
      <alignment horizontal="right"/>
    </xf>
    <xf numFmtId="0" fontId="3" fillId="0" borderId="73" xfId="0" applyFont="1" applyBorder="1" applyAlignment="1">
      <alignment horizontal="left"/>
    </xf>
    <xf numFmtId="209" fontId="1" fillId="0" borderId="69" xfId="60" applyNumberFormat="1" applyFont="1" applyBorder="1" applyAlignment="1">
      <alignment horizontal="center"/>
    </xf>
    <xf numFmtId="209" fontId="1" fillId="0" borderId="70" xfId="60" applyNumberFormat="1" applyFont="1" applyBorder="1" applyAlignment="1">
      <alignment horizontal="center"/>
    </xf>
    <xf numFmtId="209" fontId="1" fillId="0" borderId="71" xfId="60" applyNumberFormat="1" applyFont="1" applyBorder="1" applyAlignment="1">
      <alignment horizontal="center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210" fontId="1" fillId="0" borderId="2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3" fontId="1" fillId="0" borderId="72" xfId="60" applyFont="1" applyBorder="1" applyAlignment="1">
      <alignment horizontal="center"/>
    </xf>
    <xf numFmtId="43" fontId="1" fillId="0" borderId="73" xfId="60" applyFont="1" applyBorder="1" applyAlignment="1">
      <alignment horizontal="center"/>
    </xf>
    <xf numFmtId="43" fontId="1" fillId="0" borderId="74" xfId="6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43" fontId="1" fillId="0" borderId="64" xfId="60" applyFont="1" applyBorder="1" applyAlignment="1">
      <alignment horizontal="center"/>
    </xf>
    <xf numFmtId="43" fontId="1" fillId="0" borderId="65" xfId="60" applyFont="1" applyBorder="1" applyAlignment="1">
      <alignment horizontal="center"/>
    </xf>
    <xf numFmtId="43" fontId="1" fillId="0" borderId="37" xfId="60" applyFont="1" applyBorder="1" applyAlignment="1">
      <alignment horizontal="center"/>
    </xf>
    <xf numFmtId="0" fontId="34" fillId="0" borderId="54" xfId="93" applyFont="1" applyFill="1" applyBorder="1" applyAlignment="1" applyProtection="1">
      <alignment horizontal="center" vertical="center"/>
      <protection/>
    </xf>
    <xf numFmtId="0" fontId="34" fillId="0" borderId="40" xfId="93" applyFont="1" applyFill="1" applyBorder="1" applyAlignment="1" applyProtection="1">
      <alignment horizontal="center" vertical="center"/>
      <protection/>
    </xf>
    <xf numFmtId="0" fontId="34" fillId="0" borderId="59" xfId="93" applyFont="1" applyFill="1" applyBorder="1" applyAlignment="1" applyProtection="1">
      <alignment horizontal="center" vertical="center"/>
      <protection/>
    </xf>
    <xf numFmtId="0" fontId="34" fillId="0" borderId="41" xfId="93" applyFont="1" applyFill="1" applyBorder="1" applyAlignment="1" applyProtection="1">
      <alignment horizontal="center" vertical="center"/>
      <protection/>
    </xf>
    <xf numFmtId="0" fontId="47" fillId="0" borderId="55" xfId="93" applyFont="1" applyFill="1" applyBorder="1" applyAlignment="1" applyProtection="1">
      <alignment horizontal="center" vertical="center"/>
      <protection/>
    </xf>
    <xf numFmtId="0" fontId="47" fillId="0" borderId="60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78" applyFont="1" applyFill="1" applyBorder="1" applyAlignment="1" applyProtection="1">
      <alignment horizontal="left"/>
      <protection locked="0"/>
    </xf>
    <xf numFmtId="0" fontId="1" fillId="0" borderId="0" xfId="78" applyFont="1" applyFill="1" applyBorder="1" applyAlignment="1" applyProtection="1">
      <alignment horizontal="center"/>
      <protection/>
    </xf>
    <xf numFmtId="0" fontId="35" fillId="0" borderId="76" xfId="93" applyFont="1" applyFill="1" applyBorder="1" applyAlignment="1" applyProtection="1">
      <alignment horizontal="center"/>
      <protection/>
    </xf>
    <xf numFmtId="0" fontId="35" fillId="0" borderId="45" xfId="93" applyFont="1" applyFill="1" applyBorder="1" applyAlignment="1" applyProtection="1">
      <alignment horizontal="center"/>
      <protection/>
    </xf>
    <xf numFmtId="0" fontId="35" fillId="0" borderId="81" xfId="93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46" xfId="93" applyFont="1" applyFill="1" applyBorder="1" applyAlignment="1" applyProtection="1">
      <alignment horizontal="left"/>
      <protection/>
    </xf>
    <xf numFmtId="0" fontId="34" fillId="0" borderId="47" xfId="93" applyFont="1" applyFill="1" applyBorder="1" applyAlignment="1" applyProtection="1">
      <alignment horizontal="center" vertical="center"/>
      <protection/>
    </xf>
    <xf numFmtId="0" fontId="34" fillId="0" borderId="44" xfId="93" applyFont="1" applyFill="1" applyBorder="1" applyAlignment="1" applyProtection="1">
      <alignment horizontal="center" vertical="center"/>
      <protection/>
    </xf>
    <xf numFmtId="0" fontId="34" fillId="0" borderId="48" xfId="93" applyFont="1" applyFill="1" applyBorder="1" applyAlignment="1" applyProtection="1">
      <alignment horizontal="center" vertical="center"/>
      <protection/>
    </xf>
    <xf numFmtId="0" fontId="34" fillId="0" borderId="81" xfId="93" applyFont="1" applyFill="1" applyBorder="1" applyAlignment="1" applyProtection="1">
      <alignment horizontal="center" vertical="center"/>
      <protection/>
    </xf>
    <xf numFmtId="0" fontId="34" fillId="0" borderId="46" xfId="93" applyFont="1" applyFill="1" applyBorder="1" applyAlignment="1" applyProtection="1">
      <alignment horizontal="center" vertical="center"/>
      <protection/>
    </xf>
    <xf numFmtId="0" fontId="34" fillId="0" borderId="82" xfId="93" applyFont="1" applyFill="1" applyBorder="1" applyAlignment="1" applyProtection="1">
      <alignment horizontal="center" vertical="center"/>
      <protection/>
    </xf>
    <xf numFmtId="0" fontId="35" fillId="0" borderId="47" xfId="93" applyFont="1" applyFill="1" applyBorder="1" applyAlignment="1" applyProtection="1">
      <alignment horizontal="center" vertical="center"/>
      <protection/>
    </xf>
    <xf numFmtId="0" fontId="35" fillId="0" borderId="44" xfId="93" applyFont="1" applyFill="1" applyBorder="1" applyAlignment="1" applyProtection="1">
      <alignment horizontal="center" vertical="center"/>
      <protection/>
    </xf>
    <xf numFmtId="0" fontId="35" fillId="0" borderId="45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1" xfId="93" applyFont="1" applyFill="1" applyBorder="1" applyAlignment="1" applyProtection="1">
      <alignment horizontal="center" vertical="center"/>
      <protection/>
    </xf>
    <xf numFmtId="0" fontId="35" fillId="0" borderId="46" xfId="93" applyFont="1" applyFill="1" applyBorder="1" applyAlignment="1" applyProtection="1">
      <alignment horizontal="center" vertical="center"/>
      <protection/>
    </xf>
    <xf numFmtId="0" fontId="40" fillId="0" borderId="44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46" xfId="93" applyFont="1" applyFill="1" applyBorder="1" applyAlignment="1" applyProtection="1">
      <alignment horizontal="center" vertical="center"/>
      <protection/>
    </xf>
    <xf numFmtId="0" fontId="39" fillId="0" borderId="44" xfId="93" applyFont="1" applyFill="1" applyBorder="1" applyAlignment="1" applyProtection="1">
      <alignment horizontal="center" vertical="center"/>
      <protection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47" xfId="93" applyFont="1" applyFill="1" applyBorder="1" applyAlignment="1" applyProtection="1">
      <alignment horizontal="center" vertical="top"/>
      <protection/>
    </xf>
    <xf numFmtId="0" fontId="35" fillId="0" borderId="45" xfId="93" applyFont="1" applyFill="1" applyBorder="1" applyAlignment="1" applyProtection="1">
      <alignment horizontal="center" vertical="top"/>
      <protection/>
    </xf>
    <xf numFmtId="0" fontId="35" fillId="0" borderId="81" xfId="93" applyFont="1" applyFill="1" applyBorder="1" applyAlignment="1" applyProtection="1">
      <alignment horizontal="center" vertical="top"/>
      <protection/>
    </xf>
    <xf numFmtId="43" fontId="35" fillId="0" borderId="44" xfId="93" applyNumberFormat="1" applyFont="1" applyFill="1" applyBorder="1" applyAlignment="1" applyProtection="1">
      <alignment horizontal="left"/>
      <protection/>
    </xf>
    <xf numFmtId="0" fontId="0" fillId="0" borderId="44" xfId="78" applyFill="1" applyBorder="1" applyAlignment="1" applyProtection="1">
      <alignment horizontal="left"/>
      <protection/>
    </xf>
    <xf numFmtId="0" fontId="0" fillId="0" borderId="48" xfId="78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42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42" xfId="93" applyNumberFormat="1" applyFont="1" applyFill="1" applyBorder="1" applyAlignment="1" applyProtection="1">
      <alignment horizontal="center"/>
      <protection/>
    </xf>
    <xf numFmtId="203" fontId="35" fillId="0" borderId="46" xfId="93" applyNumberFormat="1" applyFont="1" applyFill="1" applyBorder="1" applyAlignment="1" applyProtection="1">
      <alignment horizontal="center"/>
      <protection/>
    </xf>
    <xf numFmtId="203" fontId="35" fillId="0" borderId="82" xfId="93" applyNumberFormat="1" applyFont="1" applyFill="1" applyBorder="1" applyAlignment="1" applyProtection="1">
      <alignment horizontal="center"/>
      <protection/>
    </xf>
    <xf numFmtId="0" fontId="35" fillId="0" borderId="48" xfId="93" applyFont="1" applyFill="1" applyBorder="1" applyAlignment="1" applyProtection="1">
      <alignment horizontal="center"/>
      <protection/>
    </xf>
    <xf numFmtId="0" fontId="35" fillId="0" borderId="82" xfId="93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5972175"/>
          <a:ext cx="133350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991100" y="5991225"/>
          <a:ext cx="85725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showGridLines="0" zoomScaleSheetLayoutView="100" workbookViewId="0" topLeftCell="A1">
      <selection activeCell="J7" sqref="J7:K7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8" width="11.7109375" style="47" customWidth="1"/>
    <col min="9" max="9" width="12.421875" style="47" bestFit="1" customWidth="1"/>
    <col min="10" max="10" width="11.7109375" style="48" customWidth="1"/>
    <col min="11" max="11" width="12.421875" style="47" bestFit="1" customWidth="1"/>
    <col min="12" max="12" width="13.140625" style="47" customWidth="1"/>
    <col min="13" max="13" width="8.57421875" style="10" bestFit="1" customWidth="1"/>
    <col min="14" max="16384" width="9.140625" style="10" customWidth="1"/>
  </cols>
  <sheetData>
    <row r="1" spans="1:13" ht="21">
      <c r="A1" s="241" t="s">
        <v>38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customHeight="1">
      <c r="A2" s="223" t="s">
        <v>115</v>
      </c>
      <c r="B2" s="223"/>
      <c r="C2" s="223"/>
      <c r="D2" s="223"/>
      <c r="E2" s="222" t="s">
        <v>129</v>
      </c>
      <c r="F2" s="222"/>
      <c r="G2" s="222"/>
      <c r="H2" s="222"/>
      <c r="I2" s="222"/>
      <c r="J2" s="222"/>
      <c r="K2" s="222"/>
      <c r="L2" s="222"/>
      <c r="M2" s="222"/>
    </row>
    <row r="3" spans="1:13" ht="18.75" customHeight="1">
      <c r="A3" s="96" t="s">
        <v>91</v>
      </c>
      <c r="B3" s="237" t="s">
        <v>106</v>
      </c>
      <c r="C3" s="237"/>
      <c r="D3" s="237"/>
      <c r="E3" s="237"/>
      <c r="F3" s="237"/>
      <c r="G3" s="237"/>
      <c r="H3" s="237"/>
      <c r="I3" s="60" t="s">
        <v>13</v>
      </c>
      <c r="J3" s="237" t="s">
        <v>89</v>
      </c>
      <c r="K3" s="237"/>
      <c r="L3" s="237"/>
      <c r="M3" s="237"/>
    </row>
    <row r="4" spans="1:13" ht="18.75" customHeight="1">
      <c r="A4" s="223" t="s">
        <v>8</v>
      </c>
      <c r="B4" s="223"/>
      <c r="C4" s="223"/>
      <c r="D4" s="224" t="s">
        <v>110</v>
      </c>
      <c r="E4" s="224"/>
      <c r="F4" s="224"/>
      <c r="G4" s="224"/>
      <c r="H4" s="224"/>
      <c r="I4" s="225" t="s">
        <v>2</v>
      </c>
      <c r="J4" s="225"/>
      <c r="K4" s="236" t="s">
        <v>109</v>
      </c>
      <c r="L4" s="236"/>
      <c r="M4" s="236"/>
    </row>
    <row r="5" spans="1:13" ht="4.5" customHeight="1">
      <c r="A5" s="223"/>
      <c r="B5" s="223"/>
      <c r="C5" s="223"/>
      <c r="D5" s="237"/>
      <c r="E5" s="237"/>
      <c r="F5" s="237"/>
      <c r="G5" s="237"/>
      <c r="H5" s="237"/>
      <c r="I5" s="225"/>
      <c r="J5" s="225"/>
      <c r="K5" s="236"/>
      <c r="L5" s="236"/>
      <c r="M5" s="236"/>
    </row>
    <row r="6" spans="1:13" ht="18.75" customHeight="1" thickBot="1">
      <c r="A6" s="223" t="s">
        <v>107</v>
      </c>
      <c r="B6" s="223"/>
      <c r="C6" s="223"/>
      <c r="D6" s="224" t="s">
        <v>111</v>
      </c>
      <c r="E6" s="224"/>
      <c r="F6" s="224"/>
      <c r="G6" s="224"/>
      <c r="H6" s="224"/>
      <c r="I6" s="225" t="s">
        <v>108</v>
      </c>
      <c r="J6" s="225"/>
      <c r="K6" s="144" t="s">
        <v>132</v>
      </c>
      <c r="L6" s="106"/>
      <c r="M6" s="106"/>
    </row>
    <row r="7" spans="1:13" ht="18.75" customHeight="1" thickTop="1">
      <c r="A7" s="226" t="s">
        <v>3</v>
      </c>
      <c r="B7" s="232" t="s">
        <v>4</v>
      </c>
      <c r="C7" s="233"/>
      <c r="D7" s="233"/>
      <c r="E7" s="233"/>
      <c r="F7" s="230" t="s">
        <v>16</v>
      </c>
      <c r="G7" s="214" t="s">
        <v>23</v>
      </c>
      <c r="H7" s="242" t="s">
        <v>29</v>
      </c>
      <c r="I7" s="243"/>
      <c r="J7" s="242" t="s">
        <v>24</v>
      </c>
      <c r="K7" s="243"/>
      <c r="L7" s="228" t="s">
        <v>26</v>
      </c>
      <c r="M7" s="226" t="s">
        <v>5</v>
      </c>
    </row>
    <row r="8" spans="1:13" ht="18.75" customHeight="1" thickBot="1">
      <c r="A8" s="227"/>
      <c r="B8" s="234"/>
      <c r="C8" s="235"/>
      <c r="D8" s="235"/>
      <c r="E8" s="235"/>
      <c r="F8" s="231"/>
      <c r="G8" s="215"/>
      <c r="H8" s="59" t="s">
        <v>39</v>
      </c>
      <c r="I8" s="59" t="s">
        <v>25</v>
      </c>
      <c r="J8" s="59" t="s">
        <v>39</v>
      </c>
      <c r="K8" s="59" t="s">
        <v>25</v>
      </c>
      <c r="L8" s="229"/>
      <c r="M8" s="227"/>
    </row>
    <row r="9" spans="1:13" ht="18.75" customHeight="1" thickTop="1">
      <c r="A9" s="98">
        <v>1</v>
      </c>
      <c r="B9" s="219" t="s">
        <v>93</v>
      </c>
      <c r="C9" s="220"/>
      <c r="D9" s="220"/>
      <c r="E9" s="221"/>
      <c r="F9" s="99">
        <v>13</v>
      </c>
      <c r="G9" s="100" t="s">
        <v>94</v>
      </c>
      <c r="H9" s="101">
        <v>315</v>
      </c>
      <c r="I9" s="102">
        <f aca="true" t="shared" si="0" ref="I9:I16">SUM(H9)*$F9</f>
        <v>4095</v>
      </c>
      <c r="J9" s="103">
        <v>99</v>
      </c>
      <c r="K9" s="102">
        <f aca="true" t="shared" si="1" ref="K9:K16">SUM(J9)*$F9</f>
        <v>1287</v>
      </c>
      <c r="L9" s="101">
        <f>SUM(,I9,K9)</f>
        <v>5382</v>
      </c>
      <c r="M9" s="104"/>
    </row>
    <row r="10" spans="1:13" ht="18.75" customHeight="1">
      <c r="A10" s="17">
        <f aca="true" t="shared" si="2" ref="A10:A16">A9+1</f>
        <v>2</v>
      </c>
      <c r="B10" s="216" t="s">
        <v>95</v>
      </c>
      <c r="C10" s="217"/>
      <c r="D10" s="217"/>
      <c r="E10" s="218"/>
      <c r="F10" s="20">
        <v>17</v>
      </c>
      <c r="G10" s="18" t="s">
        <v>94</v>
      </c>
      <c r="H10" s="42">
        <v>453</v>
      </c>
      <c r="I10" s="43">
        <f t="shared" si="0"/>
        <v>7701</v>
      </c>
      <c r="J10" s="44">
        <v>99</v>
      </c>
      <c r="K10" s="43">
        <f t="shared" si="1"/>
        <v>1683</v>
      </c>
      <c r="L10" s="42">
        <f aca="true" t="shared" si="3" ref="L10:L15">SUM(,I10,K10)</f>
        <v>9384</v>
      </c>
      <c r="M10" s="19"/>
    </row>
    <row r="11" spans="1:13" ht="18.75" customHeight="1">
      <c r="A11" s="17">
        <f t="shared" si="2"/>
        <v>3</v>
      </c>
      <c r="B11" s="216" t="s">
        <v>96</v>
      </c>
      <c r="C11" s="217"/>
      <c r="D11" s="217"/>
      <c r="E11" s="218"/>
      <c r="F11" s="20">
        <v>34</v>
      </c>
      <c r="G11" s="18" t="s">
        <v>94</v>
      </c>
      <c r="H11" s="42">
        <v>2158</v>
      </c>
      <c r="I11" s="43">
        <f t="shared" si="0"/>
        <v>73372</v>
      </c>
      <c r="J11" s="44">
        <v>306</v>
      </c>
      <c r="K11" s="43">
        <f t="shared" si="1"/>
        <v>10404</v>
      </c>
      <c r="L11" s="42">
        <f t="shared" si="3"/>
        <v>83776</v>
      </c>
      <c r="M11" s="19"/>
    </row>
    <row r="12" spans="1:13" ht="18.75" customHeight="1">
      <c r="A12" s="17">
        <f t="shared" si="2"/>
        <v>4</v>
      </c>
      <c r="B12" s="216" t="s">
        <v>97</v>
      </c>
      <c r="C12" s="217"/>
      <c r="D12" s="217"/>
      <c r="E12" s="218"/>
      <c r="F12" s="20">
        <v>8</v>
      </c>
      <c r="G12" s="18" t="s">
        <v>98</v>
      </c>
      <c r="H12" s="42">
        <v>400</v>
      </c>
      <c r="I12" s="43">
        <f t="shared" si="0"/>
        <v>3200</v>
      </c>
      <c r="J12" s="44">
        <v>133</v>
      </c>
      <c r="K12" s="43">
        <f t="shared" si="1"/>
        <v>1064</v>
      </c>
      <c r="L12" s="42">
        <f t="shared" si="3"/>
        <v>4264</v>
      </c>
      <c r="M12" s="19"/>
    </row>
    <row r="13" spans="1:13" ht="18.75" customHeight="1">
      <c r="A13" s="17">
        <f t="shared" si="2"/>
        <v>5</v>
      </c>
      <c r="B13" s="216" t="s">
        <v>99</v>
      </c>
      <c r="C13" s="217"/>
      <c r="D13" s="217"/>
      <c r="E13" s="218"/>
      <c r="F13" s="20">
        <v>2</v>
      </c>
      <c r="G13" s="18" t="s">
        <v>100</v>
      </c>
      <c r="H13" s="42">
        <v>26</v>
      </c>
      <c r="I13" s="43">
        <f t="shared" si="0"/>
        <v>52</v>
      </c>
      <c r="J13" s="44">
        <v>0</v>
      </c>
      <c r="K13" s="43">
        <f t="shared" si="1"/>
        <v>0</v>
      </c>
      <c r="L13" s="42">
        <f t="shared" si="3"/>
        <v>52</v>
      </c>
      <c r="M13" s="19"/>
    </row>
    <row r="14" spans="1:13" ht="18.75" customHeight="1">
      <c r="A14" s="17">
        <f t="shared" si="2"/>
        <v>6</v>
      </c>
      <c r="B14" s="216" t="s">
        <v>101</v>
      </c>
      <c r="C14" s="217"/>
      <c r="D14" s="217"/>
      <c r="E14" s="218"/>
      <c r="F14" s="105">
        <v>0.65</v>
      </c>
      <c r="G14" s="18" t="s">
        <v>102</v>
      </c>
      <c r="H14" s="42">
        <v>20367</v>
      </c>
      <c r="I14" s="43">
        <f t="shared" si="0"/>
        <v>13238.550000000001</v>
      </c>
      <c r="J14" s="44">
        <v>4100</v>
      </c>
      <c r="K14" s="43">
        <f t="shared" si="1"/>
        <v>2665</v>
      </c>
      <c r="L14" s="42">
        <f t="shared" si="3"/>
        <v>15903.550000000001</v>
      </c>
      <c r="M14" s="19"/>
    </row>
    <row r="15" spans="1:13" ht="18.75" customHeight="1">
      <c r="A15" s="17">
        <f t="shared" si="2"/>
        <v>7</v>
      </c>
      <c r="B15" s="216" t="s">
        <v>103</v>
      </c>
      <c r="C15" s="217"/>
      <c r="D15" s="217"/>
      <c r="E15" s="218"/>
      <c r="F15" s="20">
        <v>20</v>
      </c>
      <c r="G15" s="18" t="s">
        <v>100</v>
      </c>
      <c r="H15" s="42">
        <v>23</v>
      </c>
      <c r="I15" s="43">
        <f t="shared" si="0"/>
        <v>460</v>
      </c>
      <c r="J15" s="44">
        <v>0</v>
      </c>
      <c r="K15" s="43">
        <f t="shared" si="1"/>
        <v>0</v>
      </c>
      <c r="L15" s="42">
        <f t="shared" si="3"/>
        <v>460</v>
      </c>
      <c r="M15" s="19"/>
    </row>
    <row r="16" spans="1:13" ht="18.75" customHeight="1">
      <c r="A16" s="17">
        <f t="shared" si="2"/>
        <v>8</v>
      </c>
      <c r="B16" s="216" t="s">
        <v>104</v>
      </c>
      <c r="C16" s="217"/>
      <c r="D16" s="217"/>
      <c r="E16" s="218"/>
      <c r="F16" s="20">
        <v>1</v>
      </c>
      <c r="G16" s="18" t="s">
        <v>105</v>
      </c>
      <c r="H16" s="42">
        <v>2000</v>
      </c>
      <c r="I16" s="43">
        <f t="shared" si="0"/>
        <v>2000</v>
      </c>
      <c r="J16" s="44">
        <v>0</v>
      </c>
      <c r="K16" s="43">
        <f t="shared" si="1"/>
        <v>0</v>
      </c>
      <c r="L16" s="42">
        <f>SUM(,I16,K16)</f>
        <v>2000</v>
      </c>
      <c r="M16" s="19"/>
    </row>
    <row r="17" spans="1:13" s="90" customFormat="1" ht="18.75" customHeight="1">
      <c r="A17" s="17"/>
      <c r="B17" s="216"/>
      <c r="C17" s="217"/>
      <c r="D17" s="217"/>
      <c r="E17" s="218"/>
      <c r="F17" s="20"/>
      <c r="G17" s="18"/>
      <c r="H17" s="42"/>
      <c r="I17" s="43"/>
      <c r="J17" s="44"/>
      <c r="K17" s="43"/>
      <c r="L17" s="42"/>
      <c r="M17" s="19"/>
    </row>
    <row r="18" spans="1:13" s="90" customFormat="1" ht="18.75" customHeight="1" thickBot="1">
      <c r="A18" s="17"/>
      <c r="B18" s="216"/>
      <c r="C18" s="217"/>
      <c r="D18" s="217"/>
      <c r="E18" s="218"/>
      <c r="F18" s="20"/>
      <c r="G18" s="18"/>
      <c r="H18" s="42"/>
      <c r="I18" s="43"/>
      <c r="J18" s="44"/>
      <c r="K18" s="43"/>
      <c r="L18" s="42"/>
      <c r="M18" s="19"/>
    </row>
    <row r="19" spans="1:13" ht="18.75" customHeight="1" thickBot="1" thickTop="1">
      <c r="A19" s="238" t="s">
        <v>88</v>
      </c>
      <c r="B19" s="239"/>
      <c r="C19" s="239"/>
      <c r="D19" s="239"/>
      <c r="E19" s="239"/>
      <c r="F19" s="239"/>
      <c r="G19" s="240"/>
      <c r="H19" s="91"/>
      <c r="I19" s="92">
        <f>SUM(I9:I18)</f>
        <v>104118.55</v>
      </c>
      <c r="J19" s="92"/>
      <c r="K19" s="92">
        <f>SUM(K9:K18)</f>
        <v>17103</v>
      </c>
      <c r="L19" s="92">
        <f>SUM(L9:L18)</f>
        <v>121221.55</v>
      </c>
      <c r="M19" s="93"/>
    </row>
    <row r="20" ht="19.5" thickTop="1"/>
    <row r="21" spans="1:10" ht="18.75">
      <c r="A21" s="34"/>
      <c r="B21" s="35" t="s">
        <v>27</v>
      </c>
      <c r="C21" s="35"/>
      <c r="D21" s="68" t="s">
        <v>28</v>
      </c>
      <c r="E21" s="35"/>
      <c r="F21" s="15"/>
      <c r="G21" s="14"/>
      <c r="H21" s="45"/>
      <c r="I21" s="45"/>
      <c r="J21" s="46"/>
    </row>
    <row r="22" spans="1:10" ht="18.75">
      <c r="A22" s="34"/>
      <c r="B22" s="36"/>
      <c r="C22" s="37"/>
      <c r="D22" s="68" t="s">
        <v>46</v>
      </c>
      <c r="E22" s="36"/>
      <c r="F22" s="15"/>
      <c r="G22" s="14"/>
      <c r="H22" s="45"/>
      <c r="I22" s="45"/>
      <c r="J22" s="46"/>
    </row>
    <row r="23" spans="1:10" ht="18.75">
      <c r="A23" s="34"/>
      <c r="B23" s="38"/>
      <c r="C23" s="39"/>
      <c r="D23" s="68"/>
      <c r="E23" s="39"/>
      <c r="F23" s="15"/>
      <c r="G23" s="14"/>
      <c r="H23" s="45"/>
      <c r="I23" s="45"/>
      <c r="J23" s="46"/>
    </row>
  </sheetData>
  <sheetProtection/>
  <mergeCells count="35">
    <mergeCell ref="A19:G19"/>
    <mergeCell ref="A1:M1"/>
    <mergeCell ref="J7:K7"/>
    <mergeCell ref="H7:I7"/>
    <mergeCell ref="A4:C4"/>
    <mergeCell ref="B17:E17"/>
    <mergeCell ref="B18:E18"/>
    <mergeCell ref="A2:D2"/>
    <mergeCell ref="B13:E13"/>
    <mergeCell ref="J3:M3"/>
    <mergeCell ref="K4:M4"/>
    <mergeCell ref="K5:M5"/>
    <mergeCell ref="D5:H5"/>
    <mergeCell ref="B3:H3"/>
    <mergeCell ref="D4:H4"/>
    <mergeCell ref="I4:J4"/>
    <mergeCell ref="I5:J5"/>
    <mergeCell ref="A5:C5"/>
    <mergeCell ref="B16:E16"/>
    <mergeCell ref="E2:M2"/>
    <mergeCell ref="A6:C6"/>
    <mergeCell ref="D6:H6"/>
    <mergeCell ref="I6:J6"/>
    <mergeCell ref="M7:M8"/>
    <mergeCell ref="L7:L8"/>
    <mergeCell ref="F7:F8"/>
    <mergeCell ref="A7:A8"/>
    <mergeCell ref="B7:E8"/>
    <mergeCell ref="G7:G8"/>
    <mergeCell ref="B10:E10"/>
    <mergeCell ref="B15:E15"/>
    <mergeCell ref="B14:E14"/>
    <mergeCell ref="B11:E11"/>
    <mergeCell ref="B12:E12"/>
    <mergeCell ref="B9:E9"/>
  </mergeCells>
  <printOptions horizontalCentered="1"/>
  <pageMargins left="0.3937007874015748" right="0.3937007874015748" top="0.3937007874015748" bottom="0.5905511811023623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SarabunPSK,ธรรมดา"&amp;14ลงชื่อ&amp;8..........................................................................&amp;14ผู้ปรับราคา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="112" zoomScaleNormal="112" workbookViewId="0" topLeftCell="A1">
      <selection activeCell="B3" sqref="B3:H3"/>
    </sheetView>
  </sheetViews>
  <sheetFormatPr defaultColWidth="9.140625" defaultRowHeight="12.75"/>
  <cols>
    <col min="1" max="1" width="6.57421875" style="11" customWidth="1"/>
    <col min="2" max="2" width="5.28125" style="11" customWidth="1"/>
    <col min="3" max="3" width="2.28125" style="10" customWidth="1"/>
    <col min="4" max="4" width="6.8515625" style="10" customWidth="1"/>
    <col min="5" max="5" width="33.28125" style="10" customWidth="1"/>
    <col min="6" max="6" width="9.57421875" style="12" customWidth="1"/>
    <col min="7" max="7" width="6.8515625" style="10" customWidth="1"/>
    <col min="8" max="9" width="11.7109375" style="47" customWidth="1"/>
    <col min="10" max="10" width="11.7109375" style="48" customWidth="1"/>
    <col min="11" max="11" width="11.7109375" style="47" customWidth="1"/>
    <col min="12" max="12" width="13.140625" style="47" customWidth="1"/>
    <col min="13" max="13" width="8.57421875" style="10" bestFit="1" customWidth="1"/>
    <col min="14" max="16384" width="9.140625" style="10" customWidth="1"/>
  </cols>
  <sheetData>
    <row r="1" spans="1:13" ht="21">
      <c r="A1" s="241" t="str">
        <f>'ปร.4(ก)'!A1:M1</f>
        <v>รายการปริมาณงานและราคา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8.75" customHeight="1">
      <c r="A2" s="223" t="s">
        <v>87</v>
      </c>
      <c r="B2" s="223"/>
      <c r="C2" s="237" t="s">
        <v>129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8.75" customHeight="1">
      <c r="A3" s="96" t="str">
        <f>'ปร.4(ก)'!A3</f>
        <v>สถานที่</v>
      </c>
      <c r="B3" s="237" t="str">
        <f>'ปร.4(ก)'!B3:H3</f>
        <v>โรงเรียนสังกัดสำนักงานคณะกรรมการการศึกษาขั้นพื้นฐาน</v>
      </c>
      <c r="C3" s="237"/>
      <c r="D3" s="237"/>
      <c r="E3" s="237"/>
      <c r="F3" s="237"/>
      <c r="G3" s="237"/>
      <c r="H3" s="237"/>
      <c r="I3" s="60" t="s">
        <v>13</v>
      </c>
      <c r="J3" s="237" t="str">
        <f>'ปร.4(ก)'!J3:M3</f>
        <v>ทั่วประเทศ</v>
      </c>
      <c r="K3" s="237"/>
      <c r="L3" s="237"/>
      <c r="M3" s="237"/>
    </row>
    <row r="4" spans="1:13" ht="18.75" customHeight="1">
      <c r="A4" s="223" t="s">
        <v>8</v>
      </c>
      <c r="B4" s="223"/>
      <c r="C4" s="223"/>
      <c r="D4" s="224" t="str">
        <f>'ปร.4(ก)'!D4:H4</f>
        <v>นายวรวุฒิ   โชติพินิจกุล</v>
      </c>
      <c r="E4" s="224"/>
      <c r="F4" s="224"/>
      <c r="G4" s="224"/>
      <c r="H4" s="224"/>
      <c r="I4" s="225" t="s">
        <v>2</v>
      </c>
      <c r="J4" s="225"/>
      <c r="K4" s="236" t="str">
        <f>'ปร.4(ก)'!K4</f>
        <v> 14 กุมภาพันธ์ 2553</v>
      </c>
      <c r="L4" s="236"/>
      <c r="M4" s="236"/>
    </row>
    <row r="5" spans="1:13" ht="4.5" customHeight="1">
      <c r="A5" s="223"/>
      <c r="B5" s="223"/>
      <c r="C5" s="223"/>
      <c r="D5" s="237"/>
      <c r="E5" s="237"/>
      <c r="F5" s="237"/>
      <c r="G5" s="237"/>
      <c r="H5" s="237"/>
      <c r="I5" s="225"/>
      <c r="J5" s="225"/>
      <c r="K5" s="236"/>
      <c r="L5" s="236"/>
      <c r="M5" s="236"/>
    </row>
    <row r="6" spans="1:13" ht="18.75" customHeight="1" thickBot="1">
      <c r="A6" s="223" t="s">
        <v>107</v>
      </c>
      <c r="B6" s="223"/>
      <c r="C6" s="223"/>
      <c r="D6" s="224" t="s">
        <v>111</v>
      </c>
      <c r="E6" s="224"/>
      <c r="F6" s="224"/>
      <c r="G6" s="224"/>
      <c r="H6" s="224"/>
      <c r="I6" s="225" t="s">
        <v>108</v>
      </c>
      <c r="J6" s="225"/>
      <c r="K6" s="145" t="str">
        <f>+'ปร.4(ก)'!K6</f>
        <v>25 มิถุนายน  2561</v>
      </c>
      <c r="L6" s="106"/>
      <c r="M6" s="106"/>
    </row>
    <row r="7" spans="1:13" ht="18.75" customHeight="1" thickTop="1">
      <c r="A7" s="226" t="s">
        <v>3</v>
      </c>
      <c r="B7" s="232" t="s">
        <v>4</v>
      </c>
      <c r="C7" s="233"/>
      <c r="D7" s="233"/>
      <c r="E7" s="233"/>
      <c r="F7" s="230" t="s">
        <v>16</v>
      </c>
      <c r="G7" s="214" t="s">
        <v>23</v>
      </c>
      <c r="H7" s="242" t="s">
        <v>29</v>
      </c>
      <c r="I7" s="243"/>
      <c r="J7" s="242" t="s">
        <v>24</v>
      </c>
      <c r="K7" s="243"/>
      <c r="L7" s="228" t="s">
        <v>26</v>
      </c>
      <c r="M7" s="226" t="s">
        <v>5</v>
      </c>
    </row>
    <row r="8" spans="1:13" ht="18.75" customHeight="1" thickBot="1">
      <c r="A8" s="227"/>
      <c r="B8" s="234"/>
      <c r="C8" s="235"/>
      <c r="D8" s="235"/>
      <c r="E8" s="235"/>
      <c r="F8" s="231"/>
      <c r="G8" s="215"/>
      <c r="H8" s="59" t="s">
        <v>39</v>
      </c>
      <c r="I8" s="59" t="s">
        <v>25</v>
      </c>
      <c r="J8" s="59" t="s">
        <v>39</v>
      </c>
      <c r="K8" s="59" t="s">
        <v>25</v>
      </c>
      <c r="L8" s="229"/>
      <c r="M8" s="227"/>
    </row>
    <row r="9" spans="1:13" s="90" customFormat="1" ht="18.75" customHeight="1" thickTop="1">
      <c r="A9" s="17" t="s">
        <v>73</v>
      </c>
      <c r="B9" s="244" t="s">
        <v>92</v>
      </c>
      <c r="C9" s="245"/>
      <c r="D9" s="245"/>
      <c r="E9" s="246"/>
      <c r="F9" s="20"/>
      <c r="G9" s="18"/>
      <c r="H9" s="42"/>
      <c r="I9" s="43"/>
      <c r="J9" s="44"/>
      <c r="K9" s="43"/>
      <c r="L9" s="42"/>
      <c r="M9" s="19"/>
    </row>
    <row r="10" spans="1:13" ht="18.75" customHeight="1">
      <c r="A10" s="17">
        <v>1</v>
      </c>
      <c r="B10" s="216" t="s">
        <v>112</v>
      </c>
      <c r="C10" s="217"/>
      <c r="D10" s="217"/>
      <c r="E10" s="218"/>
      <c r="F10" s="20">
        <v>1</v>
      </c>
      <c r="G10" s="18" t="s">
        <v>105</v>
      </c>
      <c r="H10" s="42">
        <v>12000</v>
      </c>
      <c r="I10" s="43">
        <f>SUM(H10)*$F10</f>
        <v>12000</v>
      </c>
      <c r="J10" s="44">
        <v>0</v>
      </c>
      <c r="K10" s="43">
        <f>SUM(J10)*$F10</f>
        <v>0</v>
      </c>
      <c r="L10" s="42">
        <f>SUM(,I10,K10)</f>
        <v>12000</v>
      </c>
      <c r="M10" s="19"/>
    </row>
    <row r="11" spans="1:13" s="90" customFormat="1" ht="18.75" customHeight="1">
      <c r="A11" s="17"/>
      <c r="B11" s="216"/>
      <c r="C11" s="217"/>
      <c r="D11" s="217"/>
      <c r="E11" s="218"/>
      <c r="F11" s="20"/>
      <c r="G11" s="18"/>
      <c r="H11" s="42"/>
      <c r="I11" s="43"/>
      <c r="J11" s="44"/>
      <c r="K11" s="43"/>
      <c r="L11" s="42"/>
      <c r="M11" s="19"/>
    </row>
    <row r="12" spans="1:13" s="90" customFormat="1" ht="18.75" customHeight="1">
      <c r="A12" s="17"/>
      <c r="B12" s="216"/>
      <c r="C12" s="217"/>
      <c r="D12" s="217"/>
      <c r="E12" s="218"/>
      <c r="F12" s="20"/>
      <c r="G12" s="18"/>
      <c r="H12" s="42"/>
      <c r="I12" s="43"/>
      <c r="J12" s="44"/>
      <c r="K12" s="43"/>
      <c r="L12" s="42"/>
      <c r="M12" s="19"/>
    </row>
    <row r="13" spans="1:13" s="90" customFormat="1" ht="18.75" customHeight="1">
      <c r="A13" s="17"/>
      <c r="B13" s="216"/>
      <c r="C13" s="217"/>
      <c r="D13" s="217"/>
      <c r="E13" s="218"/>
      <c r="F13" s="20"/>
      <c r="G13" s="18"/>
      <c r="H13" s="42"/>
      <c r="I13" s="43"/>
      <c r="J13" s="44"/>
      <c r="K13" s="43"/>
      <c r="L13" s="42"/>
      <c r="M13" s="19"/>
    </row>
    <row r="14" spans="1:13" s="90" customFormat="1" ht="18.75" customHeight="1">
      <c r="A14" s="17"/>
      <c r="B14" s="216"/>
      <c r="C14" s="217"/>
      <c r="D14" s="217"/>
      <c r="E14" s="218"/>
      <c r="F14" s="20"/>
      <c r="G14" s="18"/>
      <c r="H14" s="42"/>
      <c r="I14" s="43"/>
      <c r="J14" s="44"/>
      <c r="K14" s="43"/>
      <c r="L14" s="42"/>
      <c r="M14" s="19"/>
    </row>
    <row r="15" spans="1:13" s="90" customFormat="1" ht="18.75" customHeight="1">
      <c r="A15" s="17"/>
      <c r="B15" s="216"/>
      <c r="C15" s="217"/>
      <c r="D15" s="217"/>
      <c r="E15" s="218"/>
      <c r="F15" s="20"/>
      <c r="G15" s="18"/>
      <c r="H15" s="42"/>
      <c r="I15" s="43"/>
      <c r="J15" s="44"/>
      <c r="K15" s="43"/>
      <c r="L15" s="42"/>
      <c r="M15" s="19"/>
    </row>
    <row r="16" spans="1:13" s="90" customFormat="1" ht="18.75" customHeight="1">
      <c r="A16" s="17"/>
      <c r="B16" s="216"/>
      <c r="C16" s="217"/>
      <c r="D16" s="217"/>
      <c r="E16" s="218"/>
      <c r="F16" s="20"/>
      <c r="G16" s="18"/>
      <c r="H16" s="42"/>
      <c r="I16" s="43"/>
      <c r="J16" s="44"/>
      <c r="K16" s="43"/>
      <c r="L16" s="42"/>
      <c r="M16" s="19"/>
    </row>
    <row r="17" spans="1:13" s="90" customFormat="1" ht="18.75" customHeight="1" thickBot="1">
      <c r="A17" s="17"/>
      <c r="B17" s="216"/>
      <c r="C17" s="217"/>
      <c r="D17" s="217"/>
      <c r="E17" s="218"/>
      <c r="F17" s="20"/>
      <c r="G17" s="18"/>
      <c r="H17" s="42"/>
      <c r="I17" s="43"/>
      <c r="J17" s="44"/>
      <c r="K17" s="43"/>
      <c r="L17" s="42"/>
      <c r="M17" s="19"/>
    </row>
    <row r="18" spans="1:13" ht="18.75" customHeight="1" thickBot="1" thickTop="1">
      <c r="A18" s="238" t="s">
        <v>88</v>
      </c>
      <c r="B18" s="239"/>
      <c r="C18" s="239"/>
      <c r="D18" s="239"/>
      <c r="E18" s="239"/>
      <c r="F18" s="239"/>
      <c r="G18" s="240"/>
      <c r="H18" s="91"/>
      <c r="I18" s="92">
        <f>SUM(I9:I17)</f>
        <v>12000</v>
      </c>
      <c r="J18" s="92"/>
      <c r="K18" s="92">
        <f>SUM(K9:K17)</f>
        <v>0</v>
      </c>
      <c r="L18" s="92">
        <f>SUM(L9:L17)</f>
        <v>12000</v>
      </c>
      <c r="M18" s="93"/>
    </row>
    <row r="19" ht="19.5" thickTop="1"/>
    <row r="20" spans="1:10" ht="18.75">
      <c r="A20" s="34"/>
      <c r="B20" s="35" t="s">
        <v>27</v>
      </c>
      <c r="C20" s="35"/>
      <c r="D20" s="68" t="s">
        <v>28</v>
      </c>
      <c r="E20" s="35"/>
      <c r="F20" s="15"/>
      <c r="G20" s="14"/>
      <c r="H20" s="45"/>
      <c r="I20" s="45"/>
      <c r="J20" s="46"/>
    </row>
    <row r="21" spans="1:10" ht="18.75">
      <c r="A21" s="34"/>
      <c r="B21" s="36"/>
      <c r="C21" s="37"/>
      <c r="D21" s="68" t="s">
        <v>46</v>
      </c>
      <c r="E21" s="36"/>
      <c r="F21" s="15"/>
      <c r="G21" s="14"/>
      <c r="H21" s="45"/>
      <c r="I21" s="45"/>
      <c r="J21" s="46"/>
    </row>
    <row r="22" spans="1:10" ht="18.75">
      <c r="A22" s="34"/>
      <c r="B22" s="38"/>
      <c r="C22" s="39"/>
      <c r="D22" s="68"/>
      <c r="E22" s="39"/>
      <c r="F22" s="15"/>
      <c r="G22" s="14"/>
      <c r="H22" s="45"/>
      <c r="I22" s="45"/>
      <c r="J22" s="46"/>
    </row>
    <row r="23" spans="1:10" ht="18.75">
      <c r="A23" s="34"/>
      <c r="B23" s="34"/>
      <c r="C23" s="14"/>
      <c r="D23" s="14"/>
      <c r="E23" s="14"/>
      <c r="F23" s="15"/>
      <c r="G23" s="14"/>
      <c r="H23" s="45"/>
      <c r="I23" s="45"/>
      <c r="J23" s="46"/>
    </row>
    <row r="24" spans="1:10" ht="18.75">
      <c r="A24" s="34"/>
      <c r="B24" s="34"/>
      <c r="C24" s="14"/>
      <c r="D24" s="14"/>
      <c r="E24" s="14"/>
      <c r="F24" s="15"/>
      <c r="G24" s="14"/>
      <c r="H24" s="45"/>
      <c r="I24" s="45"/>
      <c r="J24" s="46"/>
    </row>
  </sheetData>
  <sheetProtection/>
  <mergeCells count="34">
    <mergeCell ref="A18:G18"/>
    <mergeCell ref="B11:E11"/>
    <mergeCell ref="B12:E12"/>
    <mergeCell ref="B13:E13"/>
    <mergeCell ref="B14:E14"/>
    <mergeCell ref="B15:E15"/>
    <mergeCell ref="B16:E16"/>
    <mergeCell ref="B17:E17"/>
    <mergeCell ref="J7:K7"/>
    <mergeCell ref="B9:E9"/>
    <mergeCell ref="B10:E10"/>
    <mergeCell ref="B7:E8"/>
    <mergeCell ref="F7:F8"/>
    <mergeCell ref="G7:G8"/>
    <mergeCell ref="H7:I7"/>
    <mergeCell ref="L7:L8"/>
    <mergeCell ref="M7:M8"/>
    <mergeCell ref="A2:B2"/>
    <mergeCell ref="C2:M2"/>
    <mergeCell ref="I4:J4"/>
    <mergeCell ref="J3:M3"/>
    <mergeCell ref="K4:M4"/>
    <mergeCell ref="A7:A8"/>
    <mergeCell ref="B3:H3"/>
    <mergeCell ref="I6:J6"/>
    <mergeCell ref="A6:C6"/>
    <mergeCell ref="D6:H6"/>
    <mergeCell ref="A1:M1"/>
    <mergeCell ref="I5:J5"/>
    <mergeCell ref="K5:M5"/>
    <mergeCell ref="A5:C5"/>
    <mergeCell ref="D5:H5"/>
    <mergeCell ref="A4:C4"/>
    <mergeCell ref="D4:H4"/>
  </mergeCells>
  <printOptions/>
  <pageMargins left="0.3937007874015748" right="0.3937007874015748" top="0.3937007874015748" bottom="0.5905511811023623" header="0.1968503937007874" footer="0.1968503937007874"/>
  <pageSetup horizontalDpi="300" verticalDpi="300" orientation="landscape" paperSize="9" r:id="rId1"/>
  <headerFooter alignWithMargins="0">
    <oddHeader>&amp;R&amp;"TH SarabunPSK,ธรรมดา"&amp;12&amp;F&amp;14
แบบ &amp;A</oddHeader>
    <oddFooter>&amp;R&amp;"TH SarabunPSK,ธรรมดา"&amp;14ลงชื่อ&amp;8..........................................................................&amp;14ผู้ปรับราคา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66"/>
  <sheetViews>
    <sheetView view="pageBreakPreview" zoomScaleSheetLayoutView="100" zoomScalePageLayoutView="0" workbookViewId="0" topLeftCell="A10">
      <selection activeCell="M73" sqref="M73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57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10.421875" style="1" customWidth="1"/>
    <col min="13" max="13" width="16.7109375" style="4" customWidth="1"/>
    <col min="14" max="14" width="10.421875" style="1" customWidth="1"/>
    <col min="15" max="16384" width="9.140625" style="1" customWidth="1"/>
  </cols>
  <sheetData>
    <row r="1" spans="1:14" ht="21">
      <c r="A1" s="292" t="s">
        <v>116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77" t="s">
        <v>43</v>
      </c>
    </row>
    <row r="2" spans="1:14" ht="21">
      <c r="A2" s="55" t="s">
        <v>15</v>
      </c>
      <c r="B2" s="255" t="str">
        <f>'ปร.4(ก)'!A2</f>
        <v>งานก่อสร้าง</v>
      </c>
      <c r="C2" s="255"/>
      <c r="D2" s="255"/>
      <c r="E2" s="255"/>
      <c r="F2" s="255"/>
      <c r="G2" s="255"/>
      <c r="H2" s="256" t="str">
        <f>'ปร.4(ก)'!E2</f>
        <v>ลานกีฬาอเนกประสงค์</v>
      </c>
      <c r="I2" s="256"/>
      <c r="J2" s="256"/>
      <c r="K2" s="256"/>
      <c r="L2" s="256"/>
      <c r="M2" s="256"/>
      <c r="N2" s="256"/>
    </row>
    <row r="3" spans="1:14" ht="21">
      <c r="A3" s="22" t="s">
        <v>15</v>
      </c>
      <c r="B3" s="279" t="s">
        <v>91</v>
      </c>
      <c r="C3" s="279"/>
      <c r="D3" s="280" t="str">
        <f>'ปร.4(ก)'!B3</f>
        <v>โรงเรียนสังกัดสำนักงานคณะกรรมการการศึกษาขั้นพื้นฐาน</v>
      </c>
      <c r="E3" s="280"/>
      <c r="F3" s="280"/>
      <c r="G3" s="280"/>
      <c r="H3" s="280"/>
      <c r="I3" s="280"/>
      <c r="J3" s="280"/>
      <c r="K3" s="280"/>
      <c r="L3" s="21" t="s">
        <v>13</v>
      </c>
      <c r="M3" s="281" t="str">
        <f>'ปร.4(ก)'!J3</f>
        <v>ทั่วประเทศ</v>
      </c>
      <c r="N3" s="281"/>
    </row>
    <row r="4" spans="1:14" ht="21">
      <c r="A4" s="22" t="s">
        <v>15</v>
      </c>
      <c r="B4" s="40" t="s">
        <v>1</v>
      </c>
      <c r="C4" s="40"/>
      <c r="D4" s="40"/>
      <c r="E4" s="257" t="s">
        <v>0</v>
      </c>
      <c r="F4" s="257"/>
      <c r="G4" s="257"/>
      <c r="H4" s="257"/>
      <c r="I4" s="257"/>
      <c r="J4" s="257"/>
      <c r="K4" s="257"/>
      <c r="L4" s="257"/>
      <c r="M4" s="257"/>
      <c r="N4" s="257"/>
    </row>
    <row r="5" spans="1:15" ht="21">
      <c r="A5" s="22" t="s">
        <v>15</v>
      </c>
      <c r="B5" s="257" t="s">
        <v>127</v>
      </c>
      <c r="C5" s="257"/>
      <c r="D5" s="257"/>
      <c r="E5" s="257"/>
      <c r="F5" s="257"/>
      <c r="G5" s="257"/>
      <c r="H5" s="97" t="s">
        <v>16</v>
      </c>
      <c r="I5" s="33">
        <v>1</v>
      </c>
      <c r="J5" s="95" t="s">
        <v>17</v>
      </c>
      <c r="K5" s="252" t="s">
        <v>108</v>
      </c>
      <c r="L5" s="252"/>
      <c r="M5" s="283" t="str">
        <f>+'ปร.4(ก)'!K6</f>
        <v>25 มิถุนายน  2561</v>
      </c>
      <c r="N5" s="283"/>
      <c r="O5" s="94"/>
    </row>
    <row r="6" spans="1:14" ht="4.5" customHeight="1" thickBo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1.75" customHeight="1" thickTop="1">
      <c r="A7" s="264" t="s">
        <v>3</v>
      </c>
      <c r="B7" s="266" t="s">
        <v>4</v>
      </c>
      <c r="C7" s="267"/>
      <c r="D7" s="267"/>
      <c r="E7" s="267"/>
      <c r="F7" s="267"/>
      <c r="G7" s="267"/>
      <c r="H7" s="267"/>
      <c r="I7" s="267"/>
      <c r="J7" s="268"/>
      <c r="K7" s="9" t="s">
        <v>32</v>
      </c>
      <c r="L7" s="284" t="s">
        <v>40</v>
      </c>
      <c r="M7" s="2" t="s">
        <v>30</v>
      </c>
      <c r="N7" s="264" t="s">
        <v>5</v>
      </c>
    </row>
    <row r="8" spans="1:14" ht="21.75" thickBot="1">
      <c r="A8" s="265"/>
      <c r="B8" s="269"/>
      <c r="C8" s="270"/>
      <c r="D8" s="270"/>
      <c r="E8" s="270"/>
      <c r="F8" s="270"/>
      <c r="G8" s="270"/>
      <c r="H8" s="270"/>
      <c r="I8" s="270"/>
      <c r="J8" s="271"/>
      <c r="K8" s="3" t="s">
        <v>31</v>
      </c>
      <c r="L8" s="285"/>
      <c r="M8" s="3" t="s">
        <v>31</v>
      </c>
      <c r="N8" s="265"/>
    </row>
    <row r="9" spans="1:14" ht="21.75" thickTop="1">
      <c r="A9" s="41">
        <v>1</v>
      </c>
      <c r="B9" s="261" t="s">
        <v>118</v>
      </c>
      <c r="C9" s="262"/>
      <c r="D9" s="262"/>
      <c r="E9" s="262"/>
      <c r="F9" s="262"/>
      <c r="G9" s="262"/>
      <c r="H9" s="262"/>
      <c r="I9" s="262"/>
      <c r="J9" s="263"/>
      <c r="K9" s="65">
        <f>'ปร.4(ก)'!L19</f>
        <v>121221.55</v>
      </c>
      <c r="L9" s="67">
        <f>'(Factor F)'!G27</f>
        <v>1.3074</v>
      </c>
      <c r="M9" s="65">
        <f>K9*L9</f>
        <v>158485.05447</v>
      </c>
      <c r="N9" s="23"/>
    </row>
    <row r="10" spans="1:14" ht="21">
      <c r="A10" s="27"/>
      <c r="B10" s="296"/>
      <c r="C10" s="257"/>
      <c r="D10" s="257"/>
      <c r="E10" s="257"/>
      <c r="F10" s="257"/>
      <c r="G10" s="257"/>
      <c r="H10" s="257"/>
      <c r="I10" s="257"/>
      <c r="J10" s="297"/>
      <c r="K10" s="25"/>
      <c r="L10" s="26"/>
      <c r="M10" s="25"/>
      <c r="N10" s="24"/>
    </row>
    <row r="11" spans="1:14" ht="21">
      <c r="A11" s="27"/>
      <c r="B11" s="304"/>
      <c r="C11" s="305"/>
      <c r="D11" s="305"/>
      <c r="E11" s="305"/>
      <c r="F11" s="305"/>
      <c r="G11" s="305"/>
      <c r="H11" s="305"/>
      <c r="I11" s="305"/>
      <c r="J11" s="306"/>
      <c r="K11" s="56"/>
      <c r="L11" s="26"/>
      <c r="M11" s="25"/>
      <c r="N11" s="24"/>
    </row>
    <row r="12" spans="1:14" ht="18.75" customHeight="1">
      <c r="A12" s="27"/>
      <c r="B12" s="293" t="s">
        <v>6</v>
      </c>
      <c r="C12" s="294"/>
      <c r="D12" s="294"/>
      <c r="E12" s="294"/>
      <c r="F12" s="294"/>
      <c r="G12" s="294"/>
      <c r="H12" s="294"/>
      <c r="I12" s="294"/>
      <c r="J12" s="295"/>
      <c r="K12" s="26"/>
      <c r="L12" s="26"/>
      <c r="M12" s="57"/>
      <c r="N12" s="24"/>
    </row>
    <row r="13" spans="1:14" s="10" customFormat="1" ht="18.75">
      <c r="A13" s="28"/>
      <c r="B13" s="302" t="s">
        <v>18</v>
      </c>
      <c r="C13" s="303"/>
      <c r="D13" s="303"/>
      <c r="E13" s="303"/>
      <c r="F13" s="303"/>
      <c r="G13" s="303"/>
      <c r="H13" s="303"/>
      <c r="I13" s="300">
        <v>0</v>
      </c>
      <c r="J13" s="301"/>
      <c r="K13" s="29"/>
      <c r="L13" s="29"/>
      <c r="M13" s="30"/>
      <c r="N13" s="31"/>
    </row>
    <row r="14" spans="1:14" s="10" customFormat="1" ht="18.75">
      <c r="A14" s="31"/>
      <c r="B14" s="286" t="s">
        <v>19</v>
      </c>
      <c r="C14" s="287"/>
      <c r="D14" s="287"/>
      <c r="E14" s="287"/>
      <c r="F14" s="287"/>
      <c r="G14" s="287"/>
      <c r="H14" s="287"/>
      <c r="I14" s="290">
        <v>0</v>
      </c>
      <c r="J14" s="291"/>
      <c r="K14" s="29"/>
      <c r="L14" s="29"/>
      <c r="M14" s="30"/>
      <c r="N14" s="31"/>
    </row>
    <row r="15" spans="1:14" s="10" customFormat="1" ht="18.75">
      <c r="A15" s="31"/>
      <c r="B15" s="286" t="s">
        <v>20</v>
      </c>
      <c r="C15" s="287"/>
      <c r="D15" s="287"/>
      <c r="E15" s="287"/>
      <c r="F15" s="287"/>
      <c r="G15" s="287"/>
      <c r="H15" s="287"/>
      <c r="I15" s="290">
        <v>0.06</v>
      </c>
      <c r="J15" s="291"/>
      <c r="K15" s="29"/>
      <c r="L15" s="29"/>
      <c r="M15" s="30"/>
      <c r="N15" s="31"/>
    </row>
    <row r="16" spans="1:14" s="10" customFormat="1" ht="19.5" thickBot="1">
      <c r="A16" s="52"/>
      <c r="B16" s="288" t="s">
        <v>21</v>
      </c>
      <c r="C16" s="289"/>
      <c r="D16" s="289"/>
      <c r="E16" s="289"/>
      <c r="F16" s="289"/>
      <c r="G16" s="289"/>
      <c r="H16" s="289"/>
      <c r="I16" s="298">
        <v>0.07</v>
      </c>
      <c r="J16" s="299"/>
      <c r="K16" s="53"/>
      <c r="L16" s="53"/>
      <c r="M16" s="54"/>
      <c r="N16" s="52"/>
    </row>
    <row r="17" spans="1:14" ht="21.75" thickTop="1">
      <c r="A17" s="258" t="s">
        <v>124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60"/>
      <c r="M17" s="66">
        <f>SUM(M9:M16)</f>
        <v>158485.05447</v>
      </c>
      <c r="N17" s="75"/>
    </row>
    <row r="18" spans="1:14" ht="21.75" thickBot="1">
      <c r="A18" s="277" t="str">
        <f>"("&amp;_xlfn.BAHTTEXT(M18)&amp;")"</f>
        <v>(หนึ่งแสนห้าหมื่นแปดพันบาทถ้วน)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76" t="s">
        <v>41</v>
      </c>
      <c r="M18" s="63">
        <f>ROUNDDOWN(M17,-3)</f>
        <v>158000</v>
      </c>
      <c r="N18" s="74" t="s">
        <v>14</v>
      </c>
    </row>
    <row r="19" spans="1:14" ht="57" customHeight="1" thickTop="1">
      <c r="A19" s="6"/>
      <c r="B19" s="276" t="s">
        <v>107</v>
      </c>
      <c r="C19" s="276"/>
      <c r="D19" s="276"/>
      <c r="E19" s="276"/>
      <c r="F19" s="276"/>
      <c r="G19" s="276"/>
      <c r="H19" s="247" t="s">
        <v>35</v>
      </c>
      <c r="I19" s="248"/>
      <c r="J19" s="248"/>
      <c r="K19" s="248"/>
      <c r="L19" s="282"/>
      <c r="M19" s="282"/>
      <c r="N19" s="282"/>
    </row>
    <row r="20" spans="1:14" s="10" customFormat="1" ht="18.75">
      <c r="A20" s="14"/>
      <c r="B20" s="250"/>
      <c r="C20" s="250"/>
      <c r="D20" s="250"/>
      <c r="E20" s="250"/>
      <c r="F20" s="250"/>
      <c r="G20" s="250"/>
      <c r="H20" s="250" t="s">
        <v>113</v>
      </c>
      <c r="I20" s="250"/>
      <c r="J20" s="250"/>
      <c r="K20" s="250"/>
      <c r="L20" s="250"/>
      <c r="M20" s="250"/>
      <c r="N20" s="250"/>
    </row>
    <row r="21" spans="2:14" ht="47.25" customHeight="1">
      <c r="B21" s="254"/>
      <c r="C21" s="254"/>
      <c r="D21" s="254"/>
      <c r="E21" s="254"/>
      <c r="F21" s="254"/>
      <c r="G21" s="254"/>
      <c r="H21" s="247" t="s">
        <v>35</v>
      </c>
      <c r="I21" s="248"/>
      <c r="J21" s="248"/>
      <c r="K21" s="248"/>
      <c r="L21" s="247" t="s">
        <v>35</v>
      </c>
      <c r="M21" s="247"/>
      <c r="N21" s="247"/>
    </row>
    <row r="22" spans="2:14" s="10" customFormat="1" ht="18.75">
      <c r="B22" s="249"/>
      <c r="C22" s="249"/>
      <c r="D22" s="249"/>
      <c r="E22" s="249"/>
      <c r="F22" s="249"/>
      <c r="G22" s="249"/>
      <c r="H22" s="250" t="s">
        <v>130</v>
      </c>
      <c r="I22" s="250"/>
      <c r="J22" s="250"/>
      <c r="K22" s="250"/>
      <c r="L22" s="250" t="s">
        <v>131</v>
      </c>
      <c r="M22" s="247"/>
      <c r="N22" s="247"/>
    </row>
    <row r="23" spans="2:14" s="10" customFormat="1" ht="18.75">
      <c r="B23" s="249"/>
      <c r="C23" s="249"/>
      <c r="D23" s="249"/>
      <c r="E23" s="249"/>
      <c r="F23" s="249"/>
      <c r="G23" s="249"/>
      <c r="H23" s="250" t="s">
        <v>45</v>
      </c>
      <c r="I23" s="250"/>
      <c r="J23" s="250"/>
      <c r="K23" s="250"/>
      <c r="L23" s="250" t="s">
        <v>48</v>
      </c>
      <c r="M23" s="250"/>
      <c r="N23" s="250"/>
    </row>
    <row r="24" spans="2:13" ht="44.25" customHeight="1">
      <c r="B24" s="272" t="s">
        <v>9</v>
      </c>
      <c r="C24" s="272"/>
      <c r="D24" s="272"/>
      <c r="E24" s="272"/>
      <c r="F24" s="272"/>
      <c r="G24" s="272"/>
      <c r="H24" s="247" t="s">
        <v>35</v>
      </c>
      <c r="I24" s="248"/>
      <c r="J24" s="248"/>
      <c r="K24" s="248"/>
      <c r="L24" s="5" t="s">
        <v>10</v>
      </c>
      <c r="M24" s="5"/>
    </row>
    <row r="25" spans="2:13" s="10" customFormat="1" ht="18.75">
      <c r="B25" s="249"/>
      <c r="C25" s="249"/>
      <c r="D25" s="249"/>
      <c r="E25" s="249"/>
      <c r="F25" s="249"/>
      <c r="G25" s="249"/>
      <c r="H25" s="250" t="s">
        <v>47</v>
      </c>
      <c r="I25" s="250"/>
      <c r="J25" s="250"/>
      <c r="K25" s="250"/>
      <c r="L25" s="12"/>
      <c r="M25" s="12"/>
    </row>
    <row r="26" spans="2:13" ht="40.5" customHeight="1">
      <c r="B26" s="272" t="s">
        <v>9</v>
      </c>
      <c r="C26" s="272"/>
      <c r="D26" s="272"/>
      <c r="E26" s="272"/>
      <c r="F26" s="272"/>
      <c r="G26" s="272"/>
      <c r="H26" s="247" t="s">
        <v>35</v>
      </c>
      <c r="I26" s="248"/>
      <c r="J26" s="248"/>
      <c r="K26" s="248"/>
      <c r="L26" s="5" t="s">
        <v>49</v>
      </c>
      <c r="M26" s="5"/>
    </row>
    <row r="27" spans="2:13" s="10" customFormat="1" ht="18.75">
      <c r="B27" s="249"/>
      <c r="C27" s="249"/>
      <c r="D27" s="249"/>
      <c r="E27" s="249"/>
      <c r="F27" s="249"/>
      <c r="G27" s="249"/>
      <c r="H27" s="250" t="s">
        <v>114</v>
      </c>
      <c r="I27" s="250"/>
      <c r="J27" s="250"/>
      <c r="K27" s="250"/>
      <c r="L27" s="12"/>
      <c r="M27" s="12"/>
    </row>
    <row r="28" spans="2:13" ht="45.75" customHeight="1">
      <c r="B28" s="272" t="s">
        <v>11</v>
      </c>
      <c r="C28" s="272"/>
      <c r="D28" s="272"/>
      <c r="E28" s="272"/>
      <c r="F28" s="272"/>
      <c r="G28" s="272"/>
      <c r="H28" s="247" t="s">
        <v>35</v>
      </c>
      <c r="I28" s="248"/>
      <c r="J28" s="248"/>
      <c r="K28" s="248"/>
      <c r="L28" s="5" t="s">
        <v>12</v>
      </c>
      <c r="M28" s="5"/>
    </row>
    <row r="29" spans="2:13" s="10" customFormat="1" ht="18.75">
      <c r="B29" s="249"/>
      <c r="C29" s="249"/>
      <c r="D29" s="249"/>
      <c r="E29" s="249"/>
      <c r="F29" s="249"/>
      <c r="G29" s="249"/>
      <c r="H29" s="250" t="s">
        <v>62</v>
      </c>
      <c r="I29" s="250"/>
      <c r="J29" s="250"/>
      <c r="K29" s="250"/>
      <c r="L29" s="13"/>
      <c r="M29" s="12"/>
    </row>
    <row r="30" spans="2:13" s="10" customFormat="1" ht="18.75">
      <c r="B30" s="11"/>
      <c r="C30" s="11"/>
      <c r="D30" s="11"/>
      <c r="E30" s="11"/>
      <c r="F30" s="11"/>
      <c r="G30" s="11"/>
      <c r="H30" s="34"/>
      <c r="I30" s="34"/>
      <c r="J30" s="34"/>
      <c r="K30" s="34"/>
      <c r="L30" s="13"/>
      <c r="M30" s="12"/>
    </row>
    <row r="31" spans="2:13" s="10" customFormat="1" ht="18.75">
      <c r="B31" s="11"/>
      <c r="C31" s="11"/>
      <c r="D31" s="11"/>
      <c r="E31" s="11"/>
      <c r="F31" s="11"/>
      <c r="G31" s="11"/>
      <c r="H31" s="34"/>
      <c r="I31" s="34"/>
      <c r="J31" s="34"/>
      <c r="K31" s="34"/>
      <c r="L31" s="13"/>
      <c r="M31" s="12"/>
    </row>
    <row r="32" spans="2:13" s="10" customFormat="1" ht="18.75">
      <c r="B32" s="11"/>
      <c r="C32" s="11"/>
      <c r="D32" s="11"/>
      <c r="E32" s="11"/>
      <c r="F32" s="11"/>
      <c r="G32" s="11"/>
      <c r="H32" s="34"/>
      <c r="I32" s="34"/>
      <c r="J32" s="34"/>
      <c r="K32" s="34"/>
      <c r="L32" s="13"/>
      <c r="M32" s="12"/>
    </row>
    <row r="33" spans="2:13" s="10" customFormat="1" ht="18.75">
      <c r="B33" s="11"/>
      <c r="C33" s="11"/>
      <c r="D33" s="11"/>
      <c r="E33" s="11"/>
      <c r="F33" s="11"/>
      <c r="G33" s="11"/>
      <c r="H33" s="34"/>
      <c r="I33" s="34"/>
      <c r="J33" s="34"/>
      <c r="K33" s="34"/>
      <c r="L33" s="13"/>
      <c r="M33" s="12"/>
    </row>
    <row r="34" spans="2:13" s="10" customFormat="1" ht="18.75">
      <c r="B34" s="11"/>
      <c r="C34" s="11"/>
      <c r="D34" s="11"/>
      <c r="E34" s="11"/>
      <c r="F34" s="11"/>
      <c r="G34" s="11"/>
      <c r="H34" s="34"/>
      <c r="I34" s="34"/>
      <c r="J34" s="34"/>
      <c r="K34" s="34"/>
      <c r="L34" s="13"/>
      <c r="M34" s="12"/>
    </row>
    <row r="35" spans="1:14" ht="21">
      <c r="A35" s="292" t="s">
        <v>36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77" t="s">
        <v>44</v>
      </c>
    </row>
    <row r="36" spans="1:14" ht="21">
      <c r="A36" s="55" t="s">
        <v>15</v>
      </c>
      <c r="B36" s="255" t="str">
        <f>'ปร.4(ข)'!A2</f>
        <v>ประมาณราคา</v>
      </c>
      <c r="C36" s="255"/>
      <c r="D36" s="255"/>
      <c r="E36" s="255"/>
      <c r="F36" s="256" t="str">
        <f>'ปร.4(ข)'!C2</f>
        <v>ลานกีฬาอเนกประสงค์</v>
      </c>
      <c r="G36" s="256"/>
      <c r="H36" s="256"/>
      <c r="I36" s="256"/>
      <c r="J36" s="256"/>
      <c r="K36" s="256"/>
      <c r="L36" s="256"/>
      <c r="M36" s="256"/>
      <c r="N36" s="256"/>
    </row>
    <row r="37" spans="1:14" ht="21">
      <c r="A37" s="22" t="s">
        <v>15</v>
      </c>
      <c r="B37" s="279" t="str">
        <f>B3</f>
        <v>สถานที่</v>
      </c>
      <c r="C37" s="279"/>
      <c r="D37" s="280" t="str">
        <f>D3</f>
        <v>โรงเรียนสังกัดสำนักงานคณะกรรมการการศึกษาขั้นพื้นฐาน</v>
      </c>
      <c r="E37" s="280"/>
      <c r="F37" s="280"/>
      <c r="G37" s="280"/>
      <c r="H37" s="280"/>
      <c r="I37" s="280"/>
      <c r="J37" s="280"/>
      <c r="K37" s="280"/>
      <c r="L37" s="21" t="s">
        <v>13</v>
      </c>
      <c r="M37" s="281" t="str">
        <f>M3</f>
        <v>ทั่วประเทศ</v>
      </c>
      <c r="N37" s="281"/>
    </row>
    <row r="38" spans="1:14" ht="21">
      <c r="A38" s="22" t="s">
        <v>15</v>
      </c>
      <c r="B38" s="40" t="s">
        <v>1</v>
      </c>
      <c r="C38" s="40"/>
      <c r="D38" s="40"/>
      <c r="E38" s="257" t="s">
        <v>0</v>
      </c>
      <c r="F38" s="257"/>
      <c r="G38" s="257"/>
      <c r="H38" s="257"/>
      <c r="I38" s="257"/>
      <c r="J38" s="257"/>
      <c r="K38" s="257"/>
      <c r="L38" s="257"/>
      <c r="M38" s="257"/>
      <c r="N38" s="257"/>
    </row>
    <row r="39" spans="1:15" ht="21">
      <c r="A39" s="22" t="s">
        <v>15</v>
      </c>
      <c r="B39" s="257" t="s">
        <v>128</v>
      </c>
      <c r="C39" s="257"/>
      <c r="D39" s="257"/>
      <c r="E39" s="257"/>
      <c r="F39" s="257"/>
      <c r="G39" s="257"/>
      <c r="H39" s="97" t="s">
        <v>16</v>
      </c>
      <c r="I39" s="33">
        <v>1</v>
      </c>
      <c r="J39" s="95" t="s">
        <v>17</v>
      </c>
      <c r="K39" s="252" t="s">
        <v>108</v>
      </c>
      <c r="L39" s="252"/>
      <c r="M39" s="283" t="str">
        <f>+'ปร.4(ก)'!K6</f>
        <v>25 มิถุนายน  2561</v>
      </c>
      <c r="N39" s="283"/>
      <c r="O39" s="94"/>
    </row>
    <row r="40" spans="2:13" s="10" customFormat="1" ht="4.5" customHeight="1" thickBo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3"/>
      <c r="M40" s="12"/>
    </row>
    <row r="41" spans="1:14" ht="21.75" customHeight="1" thickTop="1">
      <c r="A41" s="264" t="s">
        <v>3</v>
      </c>
      <c r="B41" s="266" t="s">
        <v>4</v>
      </c>
      <c r="C41" s="267"/>
      <c r="D41" s="267"/>
      <c r="E41" s="267"/>
      <c r="F41" s="267"/>
      <c r="G41" s="267"/>
      <c r="H41" s="267"/>
      <c r="I41" s="267"/>
      <c r="J41" s="268"/>
      <c r="K41" s="9" t="s">
        <v>33</v>
      </c>
      <c r="L41" s="9" t="s">
        <v>22</v>
      </c>
      <c r="M41" s="2" t="s">
        <v>30</v>
      </c>
      <c r="N41" s="264" t="s">
        <v>5</v>
      </c>
    </row>
    <row r="42" spans="1:14" ht="21.75" thickBot="1">
      <c r="A42" s="265"/>
      <c r="B42" s="269"/>
      <c r="C42" s="270"/>
      <c r="D42" s="270"/>
      <c r="E42" s="270"/>
      <c r="F42" s="270"/>
      <c r="G42" s="270"/>
      <c r="H42" s="270"/>
      <c r="I42" s="270"/>
      <c r="J42" s="271"/>
      <c r="K42" s="3" t="s">
        <v>31</v>
      </c>
      <c r="L42" s="16" t="s">
        <v>34</v>
      </c>
      <c r="M42" s="3" t="s">
        <v>31</v>
      </c>
      <c r="N42" s="265"/>
    </row>
    <row r="43" spans="1:14" ht="21.75" thickTop="1">
      <c r="A43" s="41">
        <v>1</v>
      </c>
      <c r="B43" s="261" t="s">
        <v>90</v>
      </c>
      <c r="C43" s="262"/>
      <c r="D43" s="262"/>
      <c r="E43" s="262"/>
      <c r="F43" s="262"/>
      <c r="G43" s="262"/>
      <c r="H43" s="262"/>
      <c r="I43" s="262"/>
      <c r="J43" s="263"/>
      <c r="K43" s="65">
        <f>'ปร.4(ข)'!L18</f>
        <v>12000</v>
      </c>
      <c r="L43" s="62">
        <v>0.07</v>
      </c>
      <c r="M43" s="65">
        <f>K43*1.07</f>
        <v>12840</v>
      </c>
      <c r="N43" s="23"/>
    </row>
    <row r="44" spans="1:14" ht="21">
      <c r="A44" s="24"/>
      <c r="B44" s="251"/>
      <c r="C44" s="252"/>
      <c r="D44" s="252"/>
      <c r="E44" s="252"/>
      <c r="F44" s="252"/>
      <c r="G44" s="252"/>
      <c r="H44" s="252"/>
      <c r="I44" s="252"/>
      <c r="J44" s="253"/>
      <c r="K44" s="25"/>
      <c r="L44" s="26"/>
      <c r="M44" s="25"/>
      <c r="N44" s="24"/>
    </row>
    <row r="45" spans="1:14" ht="21">
      <c r="A45" s="27"/>
      <c r="B45" s="251"/>
      <c r="C45" s="252"/>
      <c r="D45" s="252"/>
      <c r="E45" s="252"/>
      <c r="F45" s="252"/>
      <c r="G45" s="252"/>
      <c r="H45" s="252"/>
      <c r="I45" s="252"/>
      <c r="J45" s="253"/>
      <c r="K45" s="26"/>
      <c r="L45" s="26"/>
      <c r="M45" s="25"/>
      <c r="N45" s="24"/>
    </row>
    <row r="46" spans="1:14" ht="21">
      <c r="A46" s="27"/>
      <c r="B46" s="251"/>
      <c r="C46" s="252"/>
      <c r="D46" s="252"/>
      <c r="E46" s="252"/>
      <c r="F46" s="252"/>
      <c r="G46" s="252"/>
      <c r="H46" s="252"/>
      <c r="I46" s="252"/>
      <c r="J46" s="253"/>
      <c r="K46" s="26"/>
      <c r="L46" s="26"/>
      <c r="M46" s="25"/>
      <c r="N46" s="24"/>
    </row>
    <row r="47" spans="1:14" ht="21">
      <c r="A47" s="27"/>
      <c r="B47" s="251"/>
      <c r="C47" s="252"/>
      <c r="D47" s="252"/>
      <c r="E47" s="252"/>
      <c r="F47" s="252"/>
      <c r="G47" s="252"/>
      <c r="H47" s="252"/>
      <c r="I47" s="252"/>
      <c r="J47" s="253"/>
      <c r="K47" s="26"/>
      <c r="L47" s="26"/>
      <c r="M47" s="25"/>
      <c r="N47" s="24"/>
    </row>
    <row r="48" spans="1:14" ht="21">
      <c r="A48" s="27"/>
      <c r="B48" s="251"/>
      <c r="C48" s="252"/>
      <c r="D48" s="252"/>
      <c r="E48" s="252"/>
      <c r="F48" s="252"/>
      <c r="G48" s="252"/>
      <c r="H48" s="252"/>
      <c r="I48" s="252"/>
      <c r="J48" s="253"/>
      <c r="K48" s="26"/>
      <c r="L48" s="26"/>
      <c r="M48" s="25"/>
      <c r="N48" s="24"/>
    </row>
    <row r="49" spans="1:14" ht="21">
      <c r="A49" s="24"/>
      <c r="B49" s="251"/>
      <c r="C49" s="252"/>
      <c r="D49" s="252"/>
      <c r="E49" s="252"/>
      <c r="F49" s="252"/>
      <c r="G49" s="252"/>
      <c r="H49" s="252"/>
      <c r="I49" s="252"/>
      <c r="J49" s="253"/>
      <c r="K49" s="26"/>
      <c r="L49" s="26"/>
      <c r="M49" s="25"/>
      <c r="N49" s="24"/>
    </row>
    <row r="50" spans="1:14" ht="21">
      <c r="A50" s="24"/>
      <c r="B50" s="251"/>
      <c r="C50" s="252"/>
      <c r="D50" s="252"/>
      <c r="E50" s="252"/>
      <c r="F50" s="252"/>
      <c r="G50" s="252"/>
      <c r="H50" s="252"/>
      <c r="I50" s="252"/>
      <c r="J50" s="253"/>
      <c r="K50" s="26"/>
      <c r="L50" s="26"/>
      <c r="M50" s="25"/>
      <c r="N50" s="24"/>
    </row>
    <row r="51" spans="1:14" ht="21.75" thickBot="1">
      <c r="A51" s="50"/>
      <c r="B51" s="273"/>
      <c r="C51" s="274"/>
      <c r="D51" s="274"/>
      <c r="E51" s="274"/>
      <c r="F51" s="274"/>
      <c r="G51" s="274"/>
      <c r="H51" s="274"/>
      <c r="I51" s="274"/>
      <c r="J51" s="275"/>
      <c r="K51" s="58"/>
      <c r="L51" s="58"/>
      <c r="M51" s="51"/>
      <c r="N51" s="50"/>
    </row>
    <row r="52" spans="1:14" ht="21.75" thickTop="1">
      <c r="A52" s="258" t="s">
        <v>37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60"/>
      <c r="M52" s="64">
        <f>SUM(M43:M51)</f>
        <v>12840</v>
      </c>
      <c r="N52" s="73"/>
    </row>
    <row r="53" spans="1:14" ht="21.75" thickBot="1">
      <c r="A53" s="277" t="str">
        <f>"("&amp;_xlfn.BAHTTEXT(M53)&amp;")"</f>
        <v>(หนึ่งหมื่นสองพันแปดร้อยสี่สิบบาทถ้วน)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76" t="s">
        <v>41</v>
      </c>
      <c r="M53" s="63">
        <f>ROUNDDOWN(M52,-1)</f>
        <v>12840</v>
      </c>
      <c r="N53" s="74" t="s">
        <v>14</v>
      </c>
    </row>
    <row r="54" spans="1:14" ht="57" customHeight="1" thickTop="1">
      <c r="A54" s="6"/>
      <c r="B54" s="276" t="s">
        <v>107</v>
      </c>
      <c r="C54" s="276"/>
      <c r="D54" s="276"/>
      <c r="E54" s="276"/>
      <c r="F54" s="276"/>
      <c r="G54" s="276"/>
      <c r="H54" s="247" t="s">
        <v>35</v>
      </c>
      <c r="I54" s="248"/>
      <c r="J54" s="248"/>
      <c r="K54" s="248"/>
      <c r="L54" s="282"/>
      <c r="M54" s="282"/>
      <c r="N54" s="282"/>
    </row>
    <row r="55" spans="1:14" s="10" customFormat="1" ht="18.75">
      <c r="A55" s="14"/>
      <c r="B55" s="250"/>
      <c r="C55" s="250"/>
      <c r="D55" s="250"/>
      <c r="E55" s="250"/>
      <c r="F55" s="250"/>
      <c r="G55" s="250"/>
      <c r="H55" s="250" t="s">
        <v>113</v>
      </c>
      <c r="I55" s="250"/>
      <c r="J55" s="250"/>
      <c r="K55" s="250"/>
      <c r="L55" s="250"/>
      <c r="M55" s="250"/>
      <c r="N55" s="250"/>
    </row>
    <row r="56" spans="2:14" ht="47.25" customHeight="1">
      <c r="B56" s="254"/>
      <c r="C56" s="254"/>
      <c r="D56" s="254"/>
      <c r="E56" s="254"/>
      <c r="F56" s="254"/>
      <c r="G56" s="254"/>
      <c r="H56" s="247" t="s">
        <v>35</v>
      </c>
      <c r="I56" s="248"/>
      <c r="J56" s="248"/>
      <c r="K56" s="248"/>
      <c r="L56" s="247" t="s">
        <v>35</v>
      </c>
      <c r="M56" s="247"/>
      <c r="N56" s="247"/>
    </row>
    <row r="57" spans="2:14" s="10" customFormat="1" ht="18.75">
      <c r="B57" s="249"/>
      <c r="C57" s="249"/>
      <c r="D57" s="249"/>
      <c r="E57" s="249"/>
      <c r="F57" s="249"/>
      <c r="G57" s="249"/>
      <c r="H57" s="250" t="s">
        <v>130</v>
      </c>
      <c r="I57" s="250"/>
      <c r="J57" s="250"/>
      <c r="K57" s="250"/>
      <c r="L57" s="250" t="s">
        <v>131</v>
      </c>
      <c r="M57" s="247"/>
      <c r="N57" s="247"/>
    </row>
    <row r="58" spans="2:14" s="10" customFormat="1" ht="18.75">
      <c r="B58" s="249"/>
      <c r="C58" s="249"/>
      <c r="D58" s="249"/>
      <c r="E58" s="249"/>
      <c r="F58" s="249"/>
      <c r="G58" s="249"/>
      <c r="H58" s="250" t="s">
        <v>45</v>
      </c>
      <c r="I58" s="250"/>
      <c r="J58" s="250"/>
      <c r="K58" s="250"/>
      <c r="L58" s="250" t="s">
        <v>48</v>
      </c>
      <c r="M58" s="250"/>
      <c r="N58" s="250"/>
    </row>
    <row r="59" spans="2:13" ht="44.25" customHeight="1">
      <c r="B59" s="272" t="s">
        <v>9</v>
      </c>
      <c r="C59" s="272"/>
      <c r="D59" s="272"/>
      <c r="E59" s="272"/>
      <c r="F59" s="272"/>
      <c r="G59" s="272"/>
      <c r="H59" s="247" t="s">
        <v>35</v>
      </c>
      <c r="I59" s="248"/>
      <c r="J59" s="248"/>
      <c r="K59" s="248"/>
      <c r="L59" s="5" t="s">
        <v>10</v>
      </c>
      <c r="M59" s="5"/>
    </row>
    <row r="60" spans="2:13" s="10" customFormat="1" ht="18.75">
      <c r="B60" s="249"/>
      <c r="C60" s="249"/>
      <c r="D60" s="249"/>
      <c r="E60" s="249"/>
      <c r="F60" s="249"/>
      <c r="G60" s="249"/>
      <c r="H60" s="250" t="s">
        <v>47</v>
      </c>
      <c r="I60" s="250"/>
      <c r="J60" s="250"/>
      <c r="K60" s="250"/>
      <c r="L60" s="12"/>
      <c r="M60" s="12"/>
    </row>
    <row r="61" spans="2:13" ht="40.5" customHeight="1">
      <c r="B61" s="272" t="s">
        <v>9</v>
      </c>
      <c r="C61" s="272"/>
      <c r="D61" s="272"/>
      <c r="E61" s="272"/>
      <c r="F61" s="272"/>
      <c r="G61" s="272"/>
      <c r="H61" s="247" t="s">
        <v>35</v>
      </c>
      <c r="I61" s="248"/>
      <c r="J61" s="248"/>
      <c r="K61" s="248"/>
      <c r="L61" s="5" t="s">
        <v>49</v>
      </c>
      <c r="M61" s="5"/>
    </row>
    <row r="62" spans="2:13" s="10" customFormat="1" ht="18.75">
      <c r="B62" s="249"/>
      <c r="C62" s="249"/>
      <c r="D62" s="249"/>
      <c r="E62" s="249"/>
      <c r="F62" s="249"/>
      <c r="G62" s="249"/>
      <c r="H62" s="250" t="s">
        <v>114</v>
      </c>
      <c r="I62" s="250"/>
      <c r="J62" s="250"/>
      <c r="K62" s="250"/>
      <c r="L62" s="12"/>
      <c r="M62" s="12"/>
    </row>
    <row r="63" spans="2:13" ht="45.75" customHeight="1">
      <c r="B63" s="272" t="s">
        <v>11</v>
      </c>
      <c r="C63" s="272"/>
      <c r="D63" s="272"/>
      <c r="E63" s="272"/>
      <c r="F63" s="272"/>
      <c r="G63" s="272"/>
      <c r="H63" s="247" t="s">
        <v>35</v>
      </c>
      <c r="I63" s="248"/>
      <c r="J63" s="248"/>
      <c r="K63" s="248"/>
      <c r="L63" s="5" t="s">
        <v>12</v>
      </c>
      <c r="M63" s="5"/>
    </row>
    <row r="64" spans="2:13" s="10" customFormat="1" ht="18.75">
      <c r="B64" s="249"/>
      <c r="C64" s="249"/>
      <c r="D64" s="249"/>
      <c r="E64" s="249"/>
      <c r="F64" s="249"/>
      <c r="G64" s="249"/>
      <c r="H64" s="250" t="s">
        <v>62</v>
      </c>
      <c r="I64" s="250"/>
      <c r="J64" s="250"/>
      <c r="K64" s="250"/>
      <c r="L64" s="13"/>
      <c r="M64" s="12"/>
    </row>
    <row r="65" spans="2:13" s="10" customFormat="1" ht="18.75">
      <c r="B65" s="11"/>
      <c r="C65" s="11"/>
      <c r="D65" s="11"/>
      <c r="E65" s="11"/>
      <c r="F65" s="11"/>
      <c r="G65" s="11"/>
      <c r="H65" s="34"/>
      <c r="I65" s="34"/>
      <c r="J65" s="34"/>
      <c r="K65" s="34"/>
      <c r="L65" s="13"/>
      <c r="M65" s="12"/>
    </row>
    <row r="66" spans="1:14" s="10" customFormat="1" ht="15" customHeight="1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</sheetData>
  <sheetProtection/>
  <mergeCells count="107">
    <mergeCell ref="A66:N66"/>
    <mergeCell ref="B3:C3"/>
    <mergeCell ref="D3:K3"/>
    <mergeCell ref="L54:N54"/>
    <mergeCell ref="B63:G63"/>
    <mergeCell ref="B58:G58"/>
    <mergeCell ref="H58:K58"/>
    <mergeCell ref="H56:K56"/>
    <mergeCell ref="A1:M1"/>
    <mergeCell ref="A7:A8"/>
    <mergeCell ref="I13:J13"/>
    <mergeCell ref="I14:J14"/>
    <mergeCell ref="B14:H14"/>
    <mergeCell ref="M3:N3"/>
    <mergeCell ref="E4:N4"/>
    <mergeCell ref="B13:H13"/>
    <mergeCell ref="B11:J11"/>
    <mergeCell ref="B7:J8"/>
    <mergeCell ref="M39:N39"/>
    <mergeCell ref="B9:J9"/>
    <mergeCell ref="B12:J12"/>
    <mergeCell ref="B10:J10"/>
    <mergeCell ref="A18:K18"/>
    <mergeCell ref="I16:J16"/>
    <mergeCell ref="B20:G20"/>
    <mergeCell ref="N7:N8"/>
    <mergeCell ref="M5:N5"/>
    <mergeCell ref="K5:L5"/>
    <mergeCell ref="L7:L8"/>
    <mergeCell ref="B15:H15"/>
    <mergeCell ref="B16:H16"/>
    <mergeCell ref="I15:J15"/>
    <mergeCell ref="B19:G19"/>
    <mergeCell ref="B26:G26"/>
    <mergeCell ref="L20:N20"/>
    <mergeCell ref="H20:K20"/>
    <mergeCell ref="H19:K19"/>
    <mergeCell ref="L19:N19"/>
    <mergeCell ref="H21:K21"/>
    <mergeCell ref="B21:G21"/>
    <mergeCell ref="H22:K22"/>
    <mergeCell ref="H23:K23"/>
    <mergeCell ref="B23:G23"/>
    <mergeCell ref="B22:G22"/>
    <mergeCell ref="B36:E36"/>
    <mergeCell ref="F36:N36"/>
    <mergeCell ref="B37:C37"/>
    <mergeCell ref="D37:K37"/>
    <mergeCell ref="M37:N37"/>
    <mergeCell ref="H29:K29"/>
    <mergeCell ref="B24:G24"/>
    <mergeCell ref="A35:M35"/>
    <mergeCell ref="A52:L52"/>
    <mergeCell ref="H57:K57"/>
    <mergeCell ref="B55:G55"/>
    <mergeCell ref="B28:G28"/>
    <mergeCell ref="H28:K28"/>
    <mergeCell ref="H27:K27"/>
    <mergeCell ref="B27:G27"/>
    <mergeCell ref="B50:J50"/>
    <mergeCell ref="A41:A42"/>
    <mergeCell ref="L58:N58"/>
    <mergeCell ref="B61:G61"/>
    <mergeCell ref="H61:K61"/>
    <mergeCell ref="L56:N56"/>
    <mergeCell ref="L57:N57"/>
    <mergeCell ref="L55:N55"/>
    <mergeCell ref="B47:J47"/>
    <mergeCell ref="B48:J48"/>
    <mergeCell ref="B59:G59"/>
    <mergeCell ref="H59:K59"/>
    <mergeCell ref="H62:K62"/>
    <mergeCell ref="H60:K60"/>
    <mergeCell ref="B51:J51"/>
    <mergeCell ref="B54:G54"/>
    <mergeCell ref="H54:K54"/>
    <mergeCell ref="A53:K53"/>
    <mergeCell ref="B2:G2"/>
    <mergeCell ref="H2:N2"/>
    <mergeCell ref="B5:G5"/>
    <mergeCell ref="B39:G39"/>
    <mergeCell ref="K39:L39"/>
    <mergeCell ref="A17:L17"/>
    <mergeCell ref="E38:N38"/>
    <mergeCell ref="H25:K25"/>
    <mergeCell ref="H26:K26"/>
    <mergeCell ref="B25:G25"/>
    <mergeCell ref="L21:N21"/>
    <mergeCell ref="H24:K24"/>
    <mergeCell ref="L22:N22"/>
    <mergeCell ref="L23:N23"/>
    <mergeCell ref="H55:K55"/>
    <mergeCell ref="B62:G62"/>
    <mergeCell ref="B57:G57"/>
    <mergeCell ref="B60:G60"/>
    <mergeCell ref="B43:J43"/>
    <mergeCell ref="N41:N42"/>
    <mergeCell ref="H63:K63"/>
    <mergeCell ref="B64:G64"/>
    <mergeCell ref="H64:K64"/>
    <mergeCell ref="B46:J46"/>
    <mergeCell ref="B56:G56"/>
    <mergeCell ref="B29:G29"/>
    <mergeCell ref="B49:J49"/>
    <mergeCell ref="B41:J42"/>
    <mergeCell ref="B45:J45"/>
    <mergeCell ref="B44:J44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scale="97" r:id="rId1"/>
  <headerFooter alignWithMargins="0">
    <oddHeader>&amp;R&amp;"TH SarabunPSK,ธรรมดา"&amp;12&amp;F</oddHeader>
  </headerFooter>
  <rowBreaks count="1" manualBreakCount="1">
    <brk id="3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1:K32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57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2.5">
      <c r="A1" s="317" t="s">
        <v>117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21">
      <c r="A2" s="255" t="str">
        <f>'ปร.4(ก)'!A2:B2</f>
        <v>งานก่อสร้าง</v>
      </c>
      <c r="B2" s="255"/>
      <c r="C2" s="255"/>
      <c r="D2" s="255"/>
      <c r="E2" s="256" t="str">
        <f>'ปร.4(ก)'!E2:M2</f>
        <v>ลานกีฬาอเนกประสงค์</v>
      </c>
      <c r="F2" s="256"/>
      <c r="G2" s="256"/>
      <c r="H2" s="256"/>
      <c r="I2" s="256"/>
      <c r="J2" s="256"/>
      <c r="K2" s="256"/>
    </row>
    <row r="3" spans="1:11" ht="21">
      <c r="A3" s="40" t="s">
        <v>91</v>
      </c>
      <c r="B3" s="257" t="str">
        <f>'ปร.4(ก)'!B3</f>
        <v>โรงเรียนสังกัดสำนักงานคณะกรรมการการศึกษาขั้นพื้นฐาน</v>
      </c>
      <c r="C3" s="257"/>
      <c r="D3" s="257"/>
      <c r="E3" s="257"/>
      <c r="F3" s="257"/>
      <c r="G3" s="320" t="s">
        <v>13</v>
      </c>
      <c r="H3" s="320"/>
      <c r="I3" s="257" t="str">
        <f>'ปร.4(ก)'!J3</f>
        <v>ทั่วประเทศ</v>
      </c>
      <c r="J3" s="257"/>
      <c r="K3" s="257"/>
    </row>
    <row r="4" spans="1:11" ht="21">
      <c r="A4" s="279" t="s">
        <v>1</v>
      </c>
      <c r="B4" s="279"/>
      <c r="C4" s="257" t="str">
        <f>'ปร.5'!E4</f>
        <v>กลุ่มออกแบบและก่อสร้าง สำนักอำนวยการ สำนักงานคณะกรรมการการศึกษาขั้นพื้นฐาน</v>
      </c>
      <c r="D4" s="257"/>
      <c r="E4" s="257"/>
      <c r="F4" s="257"/>
      <c r="G4" s="257"/>
      <c r="H4" s="257"/>
      <c r="I4" s="257"/>
      <c r="J4" s="257"/>
      <c r="K4" s="257"/>
    </row>
    <row r="5" spans="1:11" ht="21">
      <c r="A5" s="257" t="s">
        <v>126</v>
      </c>
      <c r="B5" s="257"/>
      <c r="C5" s="257"/>
      <c r="D5" s="257"/>
      <c r="E5" s="257"/>
      <c r="F5" s="257"/>
      <c r="G5" s="257" t="s">
        <v>16</v>
      </c>
      <c r="H5" s="257"/>
      <c r="I5" s="252">
        <v>6</v>
      </c>
      <c r="J5" s="252"/>
      <c r="K5" s="49" t="s">
        <v>17</v>
      </c>
    </row>
    <row r="6" spans="1:11" ht="21">
      <c r="A6" s="257" t="s">
        <v>2</v>
      </c>
      <c r="B6" s="257"/>
      <c r="C6" s="257"/>
      <c r="D6" s="257"/>
      <c r="E6" s="61" t="str">
        <f>'ปร.4(ก)'!K4</f>
        <v> 14 กุมภาพันธ์ 2553</v>
      </c>
      <c r="F6" s="49"/>
      <c r="G6" s="257" t="s">
        <v>108</v>
      </c>
      <c r="H6" s="257"/>
      <c r="I6" s="257"/>
      <c r="J6" s="328" t="str">
        <f>+'ปร.4(ก)'!K6</f>
        <v>25 มิถุนายน  2561</v>
      </c>
      <c r="K6" s="328"/>
    </row>
    <row r="7" spans="1:11" ht="12" customHeight="1" thickBo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1" ht="21.75" customHeight="1" thickTop="1">
      <c r="A8" s="318" t="s">
        <v>3</v>
      </c>
      <c r="B8" s="266" t="s">
        <v>4</v>
      </c>
      <c r="C8" s="267"/>
      <c r="D8" s="267"/>
      <c r="E8" s="267"/>
      <c r="F8" s="267"/>
      <c r="G8" s="268"/>
      <c r="H8" s="307" t="s">
        <v>30</v>
      </c>
      <c r="I8" s="308"/>
      <c r="J8" s="309"/>
      <c r="K8" s="318" t="s">
        <v>5</v>
      </c>
    </row>
    <row r="9" spans="1:11" ht="21.75" customHeight="1" thickBot="1">
      <c r="A9" s="319"/>
      <c r="B9" s="269"/>
      <c r="C9" s="270"/>
      <c r="D9" s="270"/>
      <c r="E9" s="270"/>
      <c r="F9" s="270"/>
      <c r="G9" s="271"/>
      <c r="H9" s="310" t="s">
        <v>31</v>
      </c>
      <c r="I9" s="311"/>
      <c r="J9" s="312"/>
      <c r="K9" s="319"/>
    </row>
    <row r="10" spans="1:11" ht="21.75" thickTop="1">
      <c r="A10" s="23"/>
      <c r="B10" s="325" t="s">
        <v>7</v>
      </c>
      <c r="C10" s="326"/>
      <c r="D10" s="326"/>
      <c r="E10" s="326"/>
      <c r="F10" s="326"/>
      <c r="G10" s="327"/>
      <c r="H10" s="322"/>
      <c r="I10" s="323"/>
      <c r="J10" s="324"/>
      <c r="K10" s="23"/>
    </row>
    <row r="11" spans="1:11" ht="21">
      <c r="A11" s="72">
        <f>A10+1</f>
        <v>1</v>
      </c>
      <c r="B11" s="296" t="s">
        <v>30</v>
      </c>
      <c r="C11" s="257"/>
      <c r="D11" s="257"/>
      <c r="E11" s="257"/>
      <c r="F11" s="257"/>
      <c r="G11" s="297"/>
      <c r="H11" s="313">
        <f>'ปร.5'!M18</f>
        <v>158000</v>
      </c>
      <c r="I11" s="314"/>
      <c r="J11" s="315"/>
      <c r="K11" s="24"/>
    </row>
    <row r="12" spans="1:11" ht="21">
      <c r="A12" s="72">
        <f>A11+1</f>
        <v>2</v>
      </c>
      <c r="B12" s="296" t="s">
        <v>90</v>
      </c>
      <c r="C12" s="257"/>
      <c r="D12" s="257"/>
      <c r="E12" s="257"/>
      <c r="F12" s="257"/>
      <c r="G12" s="297"/>
      <c r="H12" s="313">
        <f>'ปร.5'!M53</f>
        <v>12840</v>
      </c>
      <c r="I12" s="314"/>
      <c r="J12" s="315"/>
      <c r="K12" s="24"/>
    </row>
    <row r="13" spans="1:11" ht="21">
      <c r="A13" s="72"/>
      <c r="B13" s="296"/>
      <c r="C13" s="257"/>
      <c r="D13" s="257"/>
      <c r="E13" s="257"/>
      <c r="F13" s="257"/>
      <c r="G13" s="297"/>
      <c r="H13" s="313"/>
      <c r="I13" s="314"/>
      <c r="J13" s="315"/>
      <c r="K13" s="24"/>
    </row>
    <row r="14" spans="1:11" ht="21">
      <c r="A14" s="27"/>
      <c r="B14" s="251"/>
      <c r="C14" s="252"/>
      <c r="D14" s="252"/>
      <c r="E14" s="252"/>
      <c r="F14" s="252"/>
      <c r="G14" s="253"/>
      <c r="H14" s="313"/>
      <c r="I14" s="314"/>
      <c r="J14" s="315"/>
      <c r="K14" s="24"/>
    </row>
    <row r="15" spans="1:11" ht="21">
      <c r="A15" s="27"/>
      <c r="B15" s="251"/>
      <c r="C15" s="252"/>
      <c r="D15" s="252"/>
      <c r="E15" s="252"/>
      <c r="F15" s="252"/>
      <c r="G15" s="253"/>
      <c r="H15" s="313"/>
      <c r="I15" s="314"/>
      <c r="J15" s="315"/>
      <c r="K15" s="24"/>
    </row>
    <row r="16" spans="1:11" ht="21">
      <c r="A16" s="27"/>
      <c r="B16" s="251"/>
      <c r="C16" s="252"/>
      <c r="D16" s="252"/>
      <c r="E16" s="252"/>
      <c r="F16" s="252"/>
      <c r="G16" s="253"/>
      <c r="H16" s="313"/>
      <c r="I16" s="314"/>
      <c r="J16" s="315"/>
      <c r="K16" s="24"/>
    </row>
    <row r="17" spans="1:11" ht="21">
      <c r="A17" s="27"/>
      <c r="B17" s="251"/>
      <c r="C17" s="252"/>
      <c r="D17" s="252"/>
      <c r="E17" s="252"/>
      <c r="F17" s="252"/>
      <c r="G17" s="253"/>
      <c r="H17" s="313"/>
      <c r="I17" s="314"/>
      <c r="J17" s="315"/>
      <c r="K17" s="24"/>
    </row>
    <row r="18" spans="1:11" ht="21">
      <c r="A18" s="27"/>
      <c r="B18" s="251"/>
      <c r="C18" s="252"/>
      <c r="D18" s="252"/>
      <c r="E18" s="252"/>
      <c r="F18" s="252"/>
      <c r="G18" s="253"/>
      <c r="H18" s="313"/>
      <c r="I18" s="314"/>
      <c r="J18" s="315"/>
      <c r="K18" s="24"/>
    </row>
    <row r="19" spans="1:11" ht="21.75" thickBot="1">
      <c r="A19" s="70"/>
      <c r="B19" s="273"/>
      <c r="C19" s="274"/>
      <c r="D19" s="274"/>
      <c r="E19" s="274"/>
      <c r="F19" s="274"/>
      <c r="G19" s="275"/>
      <c r="H19" s="330"/>
      <c r="I19" s="331"/>
      <c r="J19" s="332"/>
      <c r="K19" s="50"/>
    </row>
    <row r="20" spans="1:11" ht="22.5" thickBot="1" thickTop="1">
      <c r="A20" s="334" t="s">
        <v>7</v>
      </c>
      <c r="B20" s="258" t="s">
        <v>125</v>
      </c>
      <c r="C20" s="259"/>
      <c r="D20" s="259"/>
      <c r="E20" s="259"/>
      <c r="F20" s="259"/>
      <c r="G20" s="260"/>
      <c r="H20" s="336">
        <f>SUM(H11:H19)</f>
        <v>170840</v>
      </c>
      <c r="I20" s="337"/>
      <c r="J20" s="338"/>
      <c r="K20" s="82" t="s">
        <v>14</v>
      </c>
    </row>
    <row r="21" spans="1:11" ht="22.5" thickBot="1" thickTop="1">
      <c r="A21" s="265"/>
      <c r="B21" s="277" t="str">
        <f>"("&amp;_xlfn.BAHTTEXT(H20)&amp;")"</f>
        <v>(หนึ่งแสนเจ็ดหมื่นแปดร้อยสี่สิบบาทถ้วน)</v>
      </c>
      <c r="C21" s="278"/>
      <c r="D21" s="278"/>
      <c r="E21" s="278"/>
      <c r="F21" s="278"/>
      <c r="G21" s="278"/>
      <c r="H21" s="278"/>
      <c r="I21" s="278"/>
      <c r="J21" s="278"/>
      <c r="K21" s="71"/>
    </row>
    <row r="22" spans="2:11" ht="48" customHeight="1" thickTop="1">
      <c r="B22" s="333" t="s">
        <v>107</v>
      </c>
      <c r="C22" s="333"/>
      <c r="D22" s="333"/>
      <c r="E22" s="335" t="s">
        <v>64</v>
      </c>
      <c r="F22" s="335"/>
      <c r="G22" s="78"/>
      <c r="H22" s="335"/>
      <c r="I22" s="335"/>
      <c r="J22" s="335"/>
      <c r="K22" s="335"/>
    </row>
    <row r="23" spans="2:11" s="32" customFormat="1" ht="21">
      <c r="B23" s="329"/>
      <c r="C23" s="329"/>
      <c r="D23" s="329"/>
      <c r="E23" s="250" t="s">
        <v>113</v>
      </c>
      <c r="F23" s="250"/>
      <c r="G23" s="34"/>
      <c r="H23" s="77"/>
      <c r="I23" s="77"/>
      <c r="J23" s="77"/>
      <c r="K23" s="77"/>
    </row>
    <row r="24" spans="2:11" ht="39" customHeight="1">
      <c r="B24" s="248"/>
      <c r="C24" s="248"/>
      <c r="D24" s="248"/>
      <c r="E24" s="247" t="s">
        <v>64</v>
      </c>
      <c r="F24" s="247"/>
      <c r="G24" s="69"/>
      <c r="H24" s="247" t="s">
        <v>64</v>
      </c>
      <c r="I24" s="247"/>
      <c r="J24" s="247"/>
      <c r="K24" s="247"/>
    </row>
    <row r="25" spans="2:11" ht="21">
      <c r="B25" s="248"/>
      <c r="C25" s="248"/>
      <c r="D25" s="248"/>
      <c r="E25" s="250" t="s">
        <v>130</v>
      </c>
      <c r="F25" s="250"/>
      <c r="G25" s="34"/>
      <c r="H25" s="250" t="s">
        <v>131</v>
      </c>
      <c r="I25" s="250"/>
      <c r="J25" s="250"/>
      <c r="K25" s="250"/>
    </row>
    <row r="26" spans="2:11" ht="21">
      <c r="B26" s="248"/>
      <c r="C26" s="248"/>
      <c r="D26" s="248"/>
      <c r="E26" s="316" t="s">
        <v>45</v>
      </c>
      <c r="F26" s="316"/>
      <c r="G26" s="79"/>
      <c r="H26" s="316" t="s">
        <v>48</v>
      </c>
      <c r="I26" s="316"/>
      <c r="J26" s="316"/>
      <c r="K26" s="316"/>
    </row>
    <row r="27" spans="2:11" ht="39.75" customHeight="1">
      <c r="B27" s="276" t="s">
        <v>9</v>
      </c>
      <c r="C27" s="276"/>
      <c r="D27" s="276"/>
      <c r="E27" s="247" t="s">
        <v>64</v>
      </c>
      <c r="F27" s="247"/>
      <c r="G27" s="69"/>
      <c r="H27" s="80" t="s">
        <v>10</v>
      </c>
      <c r="I27" s="80"/>
      <c r="J27" s="80"/>
      <c r="K27" s="6"/>
    </row>
    <row r="28" spans="2:11" ht="21">
      <c r="B28" s="248"/>
      <c r="C28" s="248"/>
      <c r="D28" s="248"/>
      <c r="E28" s="316" t="s">
        <v>47</v>
      </c>
      <c r="F28" s="316"/>
      <c r="G28" s="79"/>
      <c r="H28" s="81"/>
      <c r="I28" s="81"/>
      <c r="J28" s="81"/>
      <c r="K28" s="6"/>
    </row>
    <row r="29" spans="2:11" ht="45" customHeight="1">
      <c r="B29" s="276" t="s">
        <v>9</v>
      </c>
      <c r="C29" s="276"/>
      <c r="D29" s="276"/>
      <c r="E29" s="247" t="s">
        <v>64</v>
      </c>
      <c r="F29" s="247"/>
      <c r="G29" s="69"/>
      <c r="H29" s="80" t="s">
        <v>49</v>
      </c>
      <c r="I29" s="80"/>
      <c r="J29" s="80"/>
      <c r="K29" s="6"/>
    </row>
    <row r="30" spans="2:11" ht="21">
      <c r="B30" s="248"/>
      <c r="C30" s="248"/>
      <c r="D30" s="248"/>
      <c r="E30" s="316" t="s">
        <v>114</v>
      </c>
      <c r="F30" s="316"/>
      <c r="G30" s="79"/>
      <c r="H30" s="81"/>
      <c r="I30" s="81"/>
      <c r="J30" s="81"/>
      <c r="K30" s="6"/>
    </row>
    <row r="31" spans="2:11" ht="50.25" customHeight="1">
      <c r="B31" s="276" t="s">
        <v>11</v>
      </c>
      <c r="C31" s="276"/>
      <c r="D31" s="276"/>
      <c r="E31" s="247" t="s">
        <v>64</v>
      </c>
      <c r="F31" s="247"/>
      <c r="G31" s="69"/>
      <c r="H31" s="80" t="s">
        <v>12</v>
      </c>
      <c r="I31" s="80"/>
      <c r="J31" s="80"/>
      <c r="K31" s="6"/>
    </row>
    <row r="32" spans="2:11" ht="21">
      <c r="B32" s="248"/>
      <c r="C32" s="248"/>
      <c r="D32" s="248"/>
      <c r="E32" s="250" t="s">
        <v>62</v>
      </c>
      <c r="F32" s="250"/>
      <c r="G32" s="34"/>
      <c r="H32" s="81"/>
      <c r="I32" s="81"/>
      <c r="J32" s="81"/>
      <c r="K32" s="6"/>
    </row>
  </sheetData>
  <sheetProtection/>
  <mergeCells count="70">
    <mergeCell ref="A20:A21"/>
    <mergeCell ref="H22:K22"/>
    <mergeCell ref="H20:J20"/>
    <mergeCell ref="E22:F22"/>
    <mergeCell ref="B14:G14"/>
    <mergeCell ref="H14:J14"/>
    <mergeCell ref="B15:G15"/>
    <mergeCell ref="H15:J15"/>
    <mergeCell ref="B11:G11"/>
    <mergeCell ref="J6:K6"/>
    <mergeCell ref="H24:K24"/>
    <mergeCell ref="B23:D23"/>
    <mergeCell ref="H18:J18"/>
    <mergeCell ref="H19:J19"/>
    <mergeCell ref="E23:F23"/>
    <mergeCell ref="B22:D22"/>
    <mergeCell ref="A7:K7"/>
    <mergeCell ref="C4:K4"/>
    <mergeCell ref="G6:I6"/>
    <mergeCell ref="E2:K2"/>
    <mergeCell ref="H12:J12"/>
    <mergeCell ref="H13:J13"/>
    <mergeCell ref="H10:J10"/>
    <mergeCell ref="B3:F3"/>
    <mergeCell ref="A5:F5"/>
    <mergeCell ref="B10:G10"/>
    <mergeCell ref="A1:K1"/>
    <mergeCell ref="A8:A9"/>
    <mergeCell ref="K8:K9"/>
    <mergeCell ref="A6:D6"/>
    <mergeCell ref="G3:H3"/>
    <mergeCell ref="I3:K3"/>
    <mergeCell ref="G5:H5"/>
    <mergeCell ref="I5:J5"/>
    <mergeCell ref="A2:D2"/>
    <mergeCell ref="A4:B4"/>
    <mergeCell ref="B32:D32"/>
    <mergeCell ref="E32:F32"/>
    <mergeCell ref="B30:D30"/>
    <mergeCell ref="E30:F30"/>
    <mergeCell ref="B31:D31"/>
    <mergeCell ref="E31:F31"/>
    <mergeCell ref="E29:F29"/>
    <mergeCell ref="B26:D26"/>
    <mergeCell ref="E26:F26"/>
    <mergeCell ref="B29:D29"/>
    <mergeCell ref="E28:F28"/>
    <mergeCell ref="B27:D27"/>
    <mergeCell ref="E27:F27"/>
    <mergeCell ref="B28:D28"/>
    <mergeCell ref="H26:K26"/>
    <mergeCell ref="B16:G16"/>
    <mergeCell ref="H16:J16"/>
    <mergeCell ref="B17:G17"/>
    <mergeCell ref="H17:J17"/>
    <mergeCell ref="E24:F24"/>
    <mergeCell ref="B24:D24"/>
    <mergeCell ref="B25:D25"/>
    <mergeCell ref="B18:G18"/>
    <mergeCell ref="E25:F25"/>
    <mergeCell ref="H25:K25"/>
    <mergeCell ref="B8:G9"/>
    <mergeCell ref="H8:J8"/>
    <mergeCell ref="H9:J9"/>
    <mergeCell ref="H11:J11"/>
    <mergeCell ref="B21:J21"/>
    <mergeCell ref="B20:G20"/>
    <mergeCell ref="B19:G19"/>
    <mergeCell ref="B12:G12"/>
    <mergeCell ref="B13:G13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SarabunPSK,ธรรมดา"&amp;12&amp;F 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34"/>
  <sheetViews>
    <sheetView zoomScale="90" zoomScaleNormal="90" zoomScalePageLayoutView="0" workbookViewId="0" topLeftCell="A1">
      <selection activeCell="G35" sqref="G35"/>
    </sheetView>
  </sheetViews>
  <sheetFormatPr defaultColWidth="10.28125" defaultRowHeight="12.75"/>
  <cols>
    <col min="1" max="1" width="9.140625" style="84" customWidth="1"/>
    <col min="2" max="2" width="4.140625" style="84" customWidth="1"/>
    <col min="3" max="3" width="7.7109375" style="84" customWidth="1"/>
    <col min="4" max="4" width="4.140625" style="84" customWidth="1"/>
    <col min="5" max="5" width="13.140625" style="84" customWidth="1"/>
    <col min="6" max="6" width="6.7109375" style="84" customWidth="1"/>
    <col min="7" max="7" width="13.140625" style="84" customWidth="1"/>
    <col min="8" max="8" width="3.140625" style="84" customWidth="1"/>
    <col min="9" max="9" width="12.7109375" style="84" customWidth="1"/>
    <col min="10" max="10" width="7.57421875" style="89" customWidth="1"/>
    <col min="11" max="11" width="8.00390625" style="84" customWidth="1"/>
    <col min="12" max="12" width="8.28125" style="84" customWidth="1"/>
    <col min="13" max="13" width="12.8515625" style="84" customWidth="1"/>
    <col min="14" max="15" width="10.28125" style="84" hidden="1" customWidth="1"/>
    <col min="16" max="16" width="20.8515625" style="84" hidden="1" customWidth="1"/>
    <col min="17" max="17" width="13.28125" style="84" hidden="1" customWidth="1"/>
    <col min="18" max="20" width="10.28125" style="84" hidden="1" customWidth="1"/>
    <col min="21" max="21" width="23.00390625" style="146" hidden="1" customWidth="1"/>
    <col min="22" max="23" width="10.28125" style="84" hidden="1" customWidth="1"/>
    <col min="24" max="24" width="23.140625" style="84" hidden="1" customWidth="1"/>
    <col min="25" max="25" width="16.421875" style="84" hidden="1" customWidth="1"/>
    <col min="26" max="26" width="0.2890625" style="84" customWidth="1"/>
    <col min="27" max="29" width="10.28125" style="84" customWidth="1"/>
    <col min="30" max="16384" width="10.28125" style="84" customWidth="1"/>
  </cols>
  <sheetData>
    <row r="1" spans="1:15" ht="30" customHeight="1">
      <c r="A1" s="345" t="s">
        <v>63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83"/>
      <c r="N1" s="83"/>
      <c r="O1" s="83"/>
    </row>
    <row r="2" spans="1:21" s="153" customFormat="1" ht="21">
      <c r="A2" s="147" t="s">
        <v>115</v>
      </c>
      <c r="B2" s="148"/>
      <c r="C2" s="149" t="str">
        <f>'ปร.4(ก)'!E2</f>
        <v>ลานกีฬาอเนกประสงค์</v>
      </c>
      <c r="D2" s="148"/>
      <c r="E2" s="148"/>
      <c r="F2" s="148"/>
      <c r="G2" s="148"/>
      <c r="H2" s="148"/>
      <c r="I2" s="148"/>
      <c r="J2" s="148"/>
      <c r="K2" s="148"/>
      <c r="L2" s="148"/>
      <c r="M2" s="150"/>
      <c r="N2" s="151"/>
      <c r="O2" s="150"/>
      <c r="P2" s="149"/>
      <c r="Q2" s="152"/>
      <c r="U2" s="154"/>
    </row>
    <row r="3" spans="1:21" s="153" customFormat="1" ht="21">
      <c r="A3" s="147" t="s">
        <v>119</v>
      </c>
      <c r="B3" s="148"/>
      <c r="C3" s="346" t="str">
        <f>'ปร.4(ก)'!B3</f>
        <v>โรงเรียนสังกัดสำนักงานคณะกรรมการการศึกษาขั้นพื้นฐาน</v>
      </c>
      <c r="D3" s="346"/>
      <c r="E3" s="346"/>
      <c r="F3" s="346"/>
      <c r="G3" s="346"/>
      <c r="H3" s="346"/>
      <c r="I3" s="346"/>
      <c r="J3" s="156" t="s">
        <v>13</v>
      </c>
      <c r="K3" s="346" t="str">
        <f>'ปร.4(ก)'!J3</f>
        <v>ทั่วประเทศ</v>
      </c>
      <c r="L3" s="346"/>
      <c r="M3" s="150"/>
      <c r="N3" s="157"/>
      <c r="O3" s="155"/>
      <c r="Q3" s="152"/>
      <c r="U3" s="154"/>
    </row>
    <row r="4" spans="1:21" s="153" customFormat="1" ht="21">
      <c r="A4" s="147" t="s">
        <v>1</v>
      </c>
      <c r="B4" s="158"/>
      <c r="C4" s="159"/>
      <c r="D4" s="159"/>
      <c r="E4" s="158"/>
      <c r="F4" s="159"/>
      <c r="G4" s="107" t="s">
        <v>0</v>
      </c>
      <c r="H4" s="158"/>
      <c r="I4" s="159"/>
      <c r="J4" s="159"/>
      <c r="K4" s="159"/>
      <c r="L4" s="159"/>
      <c r="M4" s="150"/>
      <c r="N4" s="151"/>
      <c r="O4" s="150"/>
      <c r="Q4" s="152"/>
      <c r="U4" s="154"/>
    </row>
    <row r="5" spans="1:21" s="153" customFormat="1" ht="9.75" customHeight="1" thickBo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150"/>
      <c r="N5" s="151"/>
      <c r="O5" s="150"/>
      <c r="Q5" s="152"/>
      <c r="U5" s="154"/>
    </row>
    <row r="6" spans="1:12" ht="21.75" customHeight="1">
      <c r="A6" s="339" t="s">
        <v>6</v>
      </c>
      <c r="B6" s="340"/>
      <c r="C6" s="340"/>
      <c r="D6" s="340"/>
      <c r="E6" s="340"/>
      <c r="F6" s="340"/>
      <c r="G6" s="340"/>
      <c r="H6" s="340"/>
      <c r="I6" s="340"/>
      <c r="J6" s="340"/>
      <c r="K6" s="108" t="s">
        <v>50</v>
      </c>
      <c r="L6" s="343" t="s">
        <v>51</v>
      </c>
    </row>
    <row r="7" spans="1:25" ht="21.75" customHeight="1" thickBo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109" t="s">
        <v>52</v>
      </c>
      <c r="L7" s="344"/>
      <c r="U7" s="146">
        <v>0</v>
      </c>
      <c r="V7" s="84">
        <f>V8</f>
        <v>1.3074</v>
      </c>
      <c r="X7" s="160">
        <v>0</v>
      </c>
      <c r="Y7" s="161">
        <v>500000</v>
      </c>
    </row>
    <row r="8" spans="1:25" ht="21.75" thickBot="1">
      <c r="A8" s="349"/>
      <c r="B8" s="351" t="s">
        <v>120</v>
      </c>
      <c r="C8" s="351"/>
      <c r="D8" s="351"/>
      <c r="E8" s="351"/>
      <c r="F8" s="351"/>
      <c r="G8" s="351"/>
      <c r="H8" s="351"/>
      <c r="I8" s="351"/>
      <c r="J8" s="110">
        <v>0</v>
      </c>
      <c r="K8" s="111" t="s">
        <v>53</v>
      </c>
      <c r="L8" s="112">
        <f aca="true" t="shared" si="0" ref="L8:L31">V8</f>
        <v>1.3074</v>
      </c>
      <c r="P8" s="162">
        <f>+Sheet1!G2</f>
        <v>121221.55</v>
      </c>
      <c r="Q8" s="85"/>
      <c r="U8" s="163">
        <v>500000</v>
      </c>
      <c r="V8" s="164">
        <f>+Sheet1!H6</f>
        <v>1.3074</v>
      </c>
      <c r="X8" s="161">
        <v>500000</v>
      </c>
      <c r="Y8" s="161">
        <v>1000000</v>
      </c>
    </row>
    <row r="9" spans="1:25" ht="21.75" thickBot="1">
      <c r="A9" s="349"/>
      <c r="B9" s="351" t="s">
        <v>121</v>
      </c>
      <c r="C9" s="351"/>
      <c r="D9" s="351"/>
      <c r="E9" s="351"/>
      <c r="F9" s="351"/>
      <c r="G9" s="351"/>
      <c r="H9" s="351"/>
      <c r="I9" s="351"/>
      <c r="J9" s="110">
        <v>0</v>
      </c>
      <c r="K9" s="113">
        <v>1</v>
      </c>
      <c r="L9" s="165">
        <f t="shared" si="0"/>
        <v>1.305</v>
      </c>
      <c r="U9" s="166">
        <v>1000000</v>
      </c>
      <c r="V9" s="167">
        <f>+Sheet1!H7</f>
        <v>1.305</v>
      </c>
      <c r="X9" s="161">
        <v>1000000</v>
      </c>
      <c r="Y9" s="161">
        <v>2000000</v>
      </c>
    </row>
    <row r="10" spans="1:25" s="86" customFormat="1" ht="21.75" thickBot="1">
      <c r="A10" s="349"/>
      <c r="B10" s="351" t="s">
        <v>122</v>
      </c>
      <c r="C10" s="351"/>
      <c r="D10" s="351"/>
      <c r="E10" s="351"/>
      <c r="F10" s="351"/>
      <c r="G10" s="351"/>
      <c r="H10" s="351"/>
      <c r="I10" s="351"/>
      <c r="J10" s="110">
        <v>0.06</v>
      </c>
      <c r="K10" s="113">
        <v>2</v>
      </c>
      <c r="L10" s="112">
        <f t="shared" si="0"/>
        <v>1.3035</v>
      </c>
      <c r="N10" s="168"/>
      <c r="O10" s="169" t="s">
        <v>72</v>
      </c>
      <c r="P10" s="170">
        <f>P8</f>
        <v>121221.55</v>
      </c>
      <c r="Q10" s="84"/>
      <c r="S10" s="171"/>
      <c r="U10" s="166">
        <v>2000000</v>
      </c>
      <c r="V10" s="172">
        <f>+Sheet1!H8</f>
        <v>1.3035</v>
      </c>
      <c r="X10" s="161">
        <v>2000000</v>
      </c>
      <c r="Y10" s="161">
        <v>5000000</v>
      </c>
    </row>
    <row r="11" spans="1:25" s="86" customFormat="1" ht="21.75" thickBot="1">
      <c r="A11" s="350"/>
      <c r="B11" s="352" t="s">
        <v>123</v>
      </c>
      <c r="C11" s="352"/>
      <c r="D11" s="352"/>
      <c r="E11" s="352"/>
      <c r="F11" s="352"/>
      <c r="G11" s="352"/>
      <c r="H11" s="352"/>
      <c r="I11" s="352"/>
      <c r="J11" s="110">
        <v>0.07</v>
      </c>
      <c r="K11" s="113">
        <v>5</v>
      </c>
      <c r="L11" s="112">
        <f t="shared" si="0"/>
        <v>1.3003</v>
      </c>
      <c r="N11" s="168"/>
      <c r="O11" s="173" t="s">
        <v>74</v>
      </c>
      <c r="P11" s="174">
        <f>VLOOKUP(P8,U7:V31,1)</f>
        <v>0</v>
      </c>
      <c r="Q11" s="175" t="s">
        <v>76</v>
      </c>
      <c r="R11" s="176">
        <f>VLOOKUP(P11,U7:V31,2)</f>
        <v>1.3074</v>
      </c>
      <c r="U11" s="166">
        <v>5000000</v>
      </c>
      <c r="V11" s="167">
        <f>+Sheet1!H9</f>
        <v>1.3003</v>
      </c>
      <c r="X11" s="161">
        <v>5000000</v>
      </c>
      <c r="Y11" s="177">
        <v>10000000</v>
      </c>
    </row>
    <row r="12" spans="1:25" s="86" customFormat="1" ht="21.75" customHeight="1" thickBot="1">
      <c r="A12" s="353" t="s">
        <v>54</v>
      </c>
      <c r="B12" s="354"/>
      <c r="C12" s="354"/>
      <c r="D12" s="354"/>
      <c r="E12" s="354"/>
      <c r="F12" s="354"/>
      <c r="G12" s="354"/>
      <c r="H12" s="354"/>
      <c r="I12" s="354"/>
      <c r="J12" s="355"/>
      <c r="K12" s="114">
        <v>10</v>
      </c>
      <c r="L12" s="112">
        <f t="shared" si="0"/>
        <v>1.2943</v>
      </c>
      <c r="N12" s="168"/>
      <c r="O12" s="178" t="s">
        <v>75</v>
      </c>
      <c r="P12" s="179">
        <f>VLOOKUP(P11,X7:Y31,2)</f>
        <v>500000</v>
      </c>
      <c r="Q12" s="180" t="s">
        <v>77</v>
      </c>
      <c r="R12" s="181">
        <f>VLOOKUP(P12,U7:V31,2)</f>
        <v>1.3074</v>
      </c>
      <c r="U12" s="182">
        <v>10000000</v>
      </c>
      <c r="V12" s="172">
        <f>+Sheet1!H10</f>
        <v>1.2943</v>
      </c>
      <c r="X12" s="177">
        <v>10000000</v>
      </c>
      <c r="Y12" s="177">
        <v>15000000</v>
      </c>
    </row>
    <row r="13" spans="1:25" s="86" customFormat="1" ht="21.75" customHeight="1">
      <c r="A13" s="356"/>
      <c r="B13" s="357"/>
      <c r="C13" s="357"/>
      <c r="D13" s="357"/>
      <c r="E13" s="357"/>
      <c r="F13" s="357"/>
      <c r="G13" s="357"/>
      <c r="H13" s="357"/>
      <c r="I13" s="357"/>
      <c r="J13" s="358"/>
      <c r="K13" s="114">
        <v>15</v>
      </c>
      <c r="L13" s="112">
        <f t="shared" si="0"/>
        <v>1.2594</v>
      </c>
      <c r="N13" s="84"/>
      <c r="Q13" s="84"/>
      <c r="U13" s="182">
        <v>15000000</v>
      </c>
      <c r="V13" s="167">
        <f>+Sheet1!H11</f>
        <v>1.2594</v>
      </c>
      <c r="X13" s="177">
        <v>15000000</v>
      </c>
      <c r="Y13" s="161">
        <v>20000000</v>
      </c>
    </row>
    <row r="14" spans="1:25" s="86" customFormat="1" ht="21.75" customHeight="1">
      <c r="A14" s="359" t="s">
        <v>65</v>
      </c>
      <c r="B14" s="360"/>
      <c r="C14" s="360"/>
      <c r="D14" s="360"/>
      <c r="E14" s="365" t="s">
        <v>67</v>
      </c>
      <c r="F14" s="368" t="s">
        <v>70</v>
      </c>
      <c r="G14" s="360"/>
      <c r="H14" s="360"/>
      <c r="I14" s="365" t="s">
        <v>66</v>
      </c>
      <c r="J14" s="383"/>
      <c r="K14" s="113">
        <v>20</v>
      </c>
      <c r="L14" s="112">
        <f t="shared" si="0"/>
        <v>1.2518</v>
      </c>
      <c r="N14" s="84"/>
      <c r="Q14" s="84"/>
      <c r="U14" s="166">
        <v>20000000</v>
      </c>
      <c r="V14" s="172">
        <f>+Sheet1!H12</f>
        <v>1.2518</v>
      </c>
      <c r="X14" s="161">
        <v>20000000</v>
      </c>
      <c r="Y14" s="161">
        <v>25000000</v>
      </c>
    </row>
    <row r="15" spans="1:25" s="86" customFormat="1" ht="21" customHeight="1">
      <c r="A15" s="361"/>
      <c r="B15" s="362"/>
      <c r="C15" s="362"/>
      <c r="D15" s="362"/>
      <c r="E15" s="366"/>
      <c r="F15" s="364"/>
      <c r="G15" s="364"/>
      <c r="H15" s="364"/>
      <c r="I15" s="366"/>
      <c r="J15" s="378"/>
      <c r="K15" s="113">
        <v>25</v>
      </c>
      <c r="L15" s="112">
        <f t="shared" si="0"/>
        <v>1.2248</v>
      </c>
      <c r="N15" s="84"/>
      <c r="Q15" s="84" t="s">
        <v>73</v>
      </c>
      <c r="U15" s="166">
        <v>25000000</v>
      </c>
      <c r="V15" s="167">
        <f>+Sheet1!H13</f>
        <v>1.2248</v>
      </c>
      <c r="X15" s="161">
        <v>25000000</v>
      </c>
      <c r="Y15" s="161">
        <v>30000000</v>
      </c>
    </row>
    <row r="16" spans="1:25" s="86" customFormat="1" ht="21" customHeight="1">
      <c r="A16" s="363"/>
      <c r="B16" s="364"/>
      <c r="C16" s="364"/>
      <c r="D16" s="364"/>
      <c r="E16" s="367"/>
      <c r="F16" s="348" t="s">
        <v>55</v>
      </c>
      <c r="G16" s="348"/>
      <c r="H16" s="348"/>
      <c r="I16" s="367"/>
      <c r="J16" s="384"/>
      <c r="K16" s="113">
        <v>30</v>
      </c>
      <c r="L16" s="112">
        <f t="shared" si="0"/>
        <v>1.2164</v>
      </c>
      <c r="N16" s="84"/>
      <c r="Q16" s="84"/>
      <c r="R16" s="86" t="s">
        <v>73</v>
      </c>
      <c r="U16" s="166">
        <v>30000000</v>
      </c>
      <c r="V16" s="172">
        <f>+Sheet1!H14</f>
        <v>1.2164</v>
      </c>
      <c r="X16" s="161">
        <v>30000000</v>
      </c>
      <c r="Y16" s="161">
        <v>40000000</v>
      </c>
    </row>
    <row r="17" spans="1:25" s="86" customFormat="1" ht="21.75" thickBot="1">
      <c r="A17" s="370" t="s">
        <v>78</v>
      </c>
      <c r="B17" s="116" t="s">
        <v>56</v>
      </c>
      <c r="C17" s="116"/>
      <c r="D17" s="116"/>
      <c r="E17" s="116"/>
      <c r="F17" s="116"/>
      <c r="G17" s="117" t="s">
        <v>79</v>
      </c>
      <c r="H17" s="373">
        <f>+Sheet1!G2</f>
        <v>121221.55</v>
      </c>
      <c r="I17" s="374"/>
      <c r="J17" s="375"/>
      <c r="K17" s="113">
        <v>40</v>
      </c>
      <c r="L17" s="112">
        <f t="shared" si="0"/>
        <v>1.2161</v>
      </c>
      <c r="N17" s="84"/>
      <c r="Q17" s="84"/>
      <c r="U17" s="166">
        <v>40000000</v>
      </c>
      <c r="V17" s="167">
        <f>+Sheet1!H15</f>
        <v>1.2161</v>
      </c>
      <c r="X17" s="161">
        <v>40000000</v>
      </c>
      <c r="Y17" s="161">
        <v>50000000</v>
      </c>
    </row>
    <row r="18" spans="1:25" s="86" customFormat="1" ht="21.75" thickBot="1">
      <c r="A18" s="371"/>
      <c r="B18" s="119" t="s">
        <v>57</v>
      </c>
      <c r="C18" s="119"/>
      <c r="D18" s="119"/>
      <c r="E18" s="119"/>
      <c r="F18" s="119"/>
      <c r="G18" s="120" t="s">
        <v>79</v>
      </c>
      <c r="H18" s="376">
        <f>P11</f>
        <v>0</v>
      </c>
      <c r="I18" s="377"/>
      <c r="J18" s="378"/>
      <c r="K18" s="113">
        <v>50</v>
      </c>
      <c r="L18" s="112">
        <f t="shared" si="0"/>
        <v>1.2159</v>
      </c>
      <c r="N18" s="84"/>
      <c r="P18" s="183">
        <f>+(($C$23-$E$23)*($G$23-$I$23))/($E$24-$G$24)</f>
        <v>0</v>
      </c>
      <c r="Q18" s="84"/>
      <c r="U18" s="166">
        <v>50000000</v>
      </c>
      <c r="V18" s="172">
        <f>+Sheet1!H16</f>
        <v>1.2159</v>
      </c>
      <c r="X18" s="161">
        <v>50000000</v>
      </c>
      <c r="Y18" s="161">
        <v>60000000</v>
      </c>
    </row>
    <row r="19" spans="1:25" s="86" customFormat="1" ht="21.75" thickBot="1">
      <c r="A19" s="371"/>
      <c r="B19" s="119" t="s">
        <v>58</v>
      </c>
      <c r="C19" s="119"/>
      <c r="D19" s="119"/>
      <c r="E19" s="119"/>
      <c r="F19" s="119"/>
      <c r="G19" s="120" t="s">
        <v>79</v>
      </c>
      <c r="H19" s="376">
        <f>P12</f>
        <v>500000</v>
      </c>
      <c r="I19" s="377"/>
      <c r="J19" s="378"/>
      <c r="K19" s="113">
        <v>60</v>
      </c>
      <c r="L19" s="112">
        <f t="shared" si="0"/>
        <v>1.2061</v>
      </c>
      <c r="N19" s="84"/>
      <c r="P19" s="184">
        <f>ROUNDDOWN(P18,4)</f>
        <v>0</v>
      </c>
      <c r="Q19" s="185"/>
      <c r="U19" s="166">
        <v>60000000</v>
      </c>
      <c r="V19" s="167">
        <f>+Sheet1!H17</f>
        <v>1.2061</v>
      </c>
      <c r="X19" s="161">
        <v>60000000</v>
      </c>
      <c r="Y19" s="161">
        <v>70000000</v>
      </c>
    </row>
    <row r="20" spans="1:25" s="86" customFormat="1" ht="21.75" thickBot="1">
      <c r="A20" s="371"/>
      <c r="B20" s="119" t="s">
        <v>59</v>
      </c>
      <c r="C20" s="119"/>
      <c r="D20" s="119"/>
      <c r="E20" s="119"/>
      <c r="F20" s="119"/>
      <c r="G20" s="120" t="s">
        <v>79</v>
      </c>
      <c r="H20" s="379">
        <f>R11</f>
        <v>1.3074</v>
      </c>
      <c r="I20" s="379"/>
      <c r="J20" s="380"/>
      <c r="K20" s="113">
        <v>70</v>
      </c>
      <c r="L20" s="165">
        <f t="shared" si="0"/>
        <v>1.205</v>
      </c>
      <c r="N20" s="84"/>
      <c r="P20" s="186">
        <f>+A23-P19</f>
        <v>1.3074</v>
      </c>
      <c r="Q20" s="84"/>
      <c r="U20" s="166">
        <v>70000000</v>
      </c>
      <c r="V20" s="187">
        <f>+Sheet1!H18</f>
        <v>1.205</v>
      </c>
      <c r="X20" s="161">
        <v>70000000</v>
      </c>
      <c r="Y20" s="161">
        <v>80000000</v>
      </c>
    </row>
    <row r="21" spans="1:25" s="86" customFormat="1" ht="21">
      <c r="A21" s="372"/>
      <c r="B21" s="121" t="s">
        <v>60</v>
      </c>
      <c r="C21" s="121"/>
      <c r="D21" s="121"/>
      <c r="E21" s="121"/>
      <c r="F21" s="121"/>
      <c r="G21" s="122" t="s">
        <v>79</v>
      </c>
      <c r="H21" s="381">
        <f>R12</f>
        <v>1.3074</v>
      </c>
      <c r="I21" s="381"/>
      <c r="J21" s="382"/>
      <c r="K21" s="113">
        <v>80</v>
      </c>
      <c r="L21" s="165">
        <f t="shared" si="0"/>
        <v>1.205</v>
      </c>
      <c r="N21" s="84"/>
      <c r="Q21" s="188"/>
      <c r="U21" s="166">
        <v>80000000</v>
      </c>
      <c r="V21" s="167">
        <f>+Sheet1!H19</f>
        <v>1.205</v>
      </c>
      <c r="X21" s="161">
        <v>80000000</v>
      </c>
      <c r="Y21" s="161">
        <v>90000000</v>
      </c>
    </row>
    <row r="22" spans="1:25" s="86" customFormat="1" ht="21">
      <c r="A22" s="123"/>
      <c r="B22" s="124" t="s">
        <v>80</v>
      </c>
      <c r="C22" s="125"/>
      <c r="D22" s="125"/>
      <c r="E22" s="125"/>
      <c r="F22" s="125"/>
      <c r="G22" s="125"/>
      <c r="H22" s="125"/>
      <c r="I22" s="125"/>
      <c r="J22" s="126"/>
      <c r="K22" s="113">
        <v>90</v>
      </c>
      <c r="L22" s="112">
        <f t="shared" si="0"/>
        <v>1.2049</v>
      </c>
      <c r="N22" s="84"/>
      <c r="Q22" s="84"/>
      <c r="U22" s="166">
        <v>90000000</v>
      </c>
      <c r="V22" s="172">
        <f>+Sheet1!H20</f>
        <v>1.2049</v>
      </c>
      <c r="X22" s="161">
        <v>90000000</v>
      </c>
      <c r="Y22" s="161">
        <v>100000000</v>
      </c>
    </row>
    <row r="23" spans="1:25" s="86" customFormat="1" ht="21">
      <c r="A23" s="127">
        <f>R11</f>
        <v>1.3074</v>
      </c>
      <c r="B23" s="128" t="s">
        <v>86</v>
      </c>
      <c r="C23" s="129">
        <f>R11</f>
        <v>1.3074</v>
      </c>
      <c r="D23" s="129" t="s">
        <v>42</v>
      </c>
      <c r="E23" s="189">
        <f>R12</f>
        <v>1.3074</v>
      </c>
      <c r="F23" s="190" t="s">
        <v>83</v>
      </c>
      <c r="G23" s="190">
        <f>P10</f>
        <v>121221.55</v>
      </c>
      <c r="H23" s="190" t="s">
        <v>42</v>
      </c>
      <c r="I23" s="130">
        <f>P11</f>
        <v>0</v>
      </c>
      <c r="J23" s="131" t="s">
        <v>82</v>
      </c>
      <c r="K23" s="113">
        <v>100</v>
      </c>
      <c r="L23" s="112">
        <f t="shared" si="0"/>
        <v>1.2049</v>
      </c>
      <c r="N23" s="84"/>
      <c r="U23" s="166">
        <v>100000000</v>
      </c>
      <c r="V23" s="167">
        <f>+Sheet1!H21</f>
        <v>1.2049</v>
      </c>
      <c r="X23" s="161">
        <v>100000000</v>
      </c>
      <c r="Y23" s="161">
        <v>150000000</v>
      </c>
    </row>
    <row r="24" spans="1:25" s="86" customFormat="1" ht="21">
      <c r="A24" s="118"/>
      <c r="B24" s="132"/>
      <c r="C24" s="132"/>
      <c r="D24" s="128" t="s">
        <v>81</v>
      </c>
      <c r="E24" s="133">
        <f>P12</f>
        <v>500000</v>
      </c>
      <c r="F24" s="132" t="s">
        <v>42</v>
      </c>
      <c r="G24" s="133">
        <f>P11</f>
        <v>0</v>
      </c>
      <c r="H24" s="134" t="s">
        <v>82</v>
      </c>
      <c r="I24" s="132"/>
      <c r="J24" s="135"/>
      <c r="K24" s="113">
        <v>150</v>
      </c>
      <c r="L24" s="112">
        <f t="shared" si="0"/>
        <v>1.2023</v>
      </c>
      <c r="N24" s="84"/>
      <c r="Q24" s="84"/>
      <c r="U24" s="166">
        <v>150000000</v>
      </c>
      <c r="V24" s="172">
        <f>+Sheet1!H22</f>
        <v>1.2023</v>
      </c>
      <c r="X24" s="161">
        <v>150000000</v>
      </c>
      <c r="Y24" s="161">
        <v>200000000</v>
      </c>
    </row>
    <row r="25" spans="1:25" s="86" customFormat="1" ht="21.75" customHeight="1">
      <c r="A25" s="118"/>
      <c r="B25" s="136"/>
      <c r="C25" s="128"/>
      <c r="D25" s="128"/>
      <c r="E25" s="128"/>
      <c r="F25" s="191"/>
      <c r="G25" s="191"/>
      <c r="H25" s="191"/>
      <c r="I25" s="191"/>
      <c r="J25" s="137"/>
      <c r="K25" s="113">
        <v>200</v>
      </c>
      <c r="L25" s="112">
        <f t="shared" si="0"/>
        <v>1.2023</v>
      </c>
      <c r="N25" s="84"/>
      <c r="Q25" s="83"/>
      <c r="R25" s="87"/>
      <c r="U25" s="166">
        <v>200000000</v>
      </c>
      <c r="V25" s="167">
        <f>+Sheet1!H23</f>
        <v>1.2023</v>
      </c>
      <c r="X25" s="161">
        <v>200000000</v>
      </c>
      <c r="Y25" s="161">
        <v>250000000</v>
      </c>
    </row>
    <row r="26" spans="1:25" s="86" customFormat="1" ht="21">
      <c r="A26" s="118"/>
      <c r="B26" s="132"/>
      <c r="C26" s="138" t="s">
        <v>84</v>
      </c>
      <c r="D26" s="132"/>
      <c r="E26" s="132"/>
      <c r="F26" s="132"/>
      <c r="G26" s="133">
        <f>P8</f>
        <v>121221.55</v>
      </c>
      <c r="H26" s="132"/>
      <c r="I26" s="134" t="s">
        <v>68</v>
      </c>
      <c r="J26" s="132"/>
      <c r="K26" s="113">
        <v>250</v>
      </c>
      <c r="L26" s="112">
        <f t="shared" si="0"/>
        <v>1.2013</v>
      </c>
      <c r="N26" s="84"/>
      <c r="Q26" s="83"/>
      <c r="R26" s="87"/>
      <c r="U26" s="166">
        <v>250000000</v>
      </c>
      <c r="V26" s="172">
        <f>+Sheet1!H24</f>
        <v>1.2013</v>
      </c>
      <c r="X26" s="161">
        <v>250000000</v>
      </c>
      <c r="Y26" s="161">
        <v>300000000</v>
      </c>
    </row>
    <row r="27" spans="1:25" s="86" customFormat="1" ht="21.75" thickBot="1">
      <c r="A27" s="118"/>
      <c r="B27" s="115"/>
      <c r="C27" s="138" t="s">
        <v>85</v>
      </c>
      <c r="D27" s="115"/>
      <c r="E27" s="115"/>
      <c r="F27" s="115"/>
      <c r="G27" s="139">
        <f>+P20</f>
        <v>1.3074</v>
      </c>
      <c r="H27" s="115"/>
      <c r="I27" s="115"/>
      <c r="J27" s="115"/>
      <c r="K27" s="113">
        <v>300</v>
      </c>
      <c r="L27" s="112">
        <f t="shared" si="0"/>
        <v>1.1951</v>
      </c>
      <c r="N27" s="84"/>
      <c r="Q27" s="83"/>
      <c r="R27" s="87"/>
      <c r="U27" s="166">
        <v>300000000</v>
      </c>
      <c r="V27" s="167">
        <f>+Sheet1!H25</f>
        <v>1.1951</v>
      </c>
      <c r="X27" s="161">
        <v>300000000</v>
      </c>
      <c r="Y27" s="161">
        <v>350000000</v>
      </c>
    </row>
    <row r="28" spans="1:25" s="86" customFormat="1" ht="21.75" thickTop="1">
      <c r="A28" s="118"/>
      <c r="B28" s="115"/>
      <c r="C28" s="115"/>
      <c r="D28" s="115"/>
      <c r="E28" s="115"/>
      <c r="F28" s="115"/>
      <c r="G28" s="115"/>
      <c r="H28" s="115"/>
      <c r="I28" s="115"/>
      <c r="J28" s="115"/>
      <c r="K28" s="113">
        <v>350</v>
      </c>
      <c r="L28" s="112">
        <f t="shared" si="0"/>
        <v>1.1866</v>
      </c>
      <c r="N28" s="84"/>
      <c r="Q28" s="83"/>
      <c r="R28" s="88"/>
      <c r="U28" s="166">
        <v>350000000</v>
      </c>
      <c r="V28" s="172">
        <f>+Sheet1!H26</f>
        <v>1.1866</v>
      </c>
      <c r="X28" s="161">
        <v>350000000</v>
      </c>
      <c r="Y28" s="161">
        <v>400000000</v>
      </c>
    </row>
    <row r="29" spans="1:25" s="86" customFormat="1" ht="21">
      <c r="A29" s="118"/>
      <c r="B29" s="115"/>
      <c r="C29" s="115"/>
      <c r="D29" s="115"/>
      <c r="E29" s="115"/>
      <c r="F29" s="115"/>
      <c r="G29" s="115"/>
      <c r="H29" s="115"/>
      <c r="I29" s="115" t="s">
        <v>73</v>
      </c>
      <c r="J29" s="115"/>
      <c r="K29" s="113">
        <v>400</v>
      </c>
      <c r="L29" s="112">
        <f t="shared" si="0"/>
        <v>1.1858</v>
      </c>
      <c r="N29" s="84"/>
      <c r="Q29" s="83"/>
      <c r="R29" s="87"/>
      <c r="U29" s="166">
        <v>400000000</v>
      </c>
      <c r="V29" s="167">
        <f>+Sheet1!H27</f>
        <v>1.1858</v>
      </c>
      <c r="X29" s="161">
        <v>400000000</v>
      </c>
      <c r="Y29" s="161">
        <v>500000000</v>
      </c>
    </row>
    <row r="30" spans="1:25" s="86" customFormat="1" ht="21">
      <c r="A30" s="118"/>
      <c r="B30" s="115"/>
      <c r="C30" s="115"/>
      <c r="D30" s="115"/>
      <c r="E30" s="115"/>
      <c r="F30" s="115"/>
      <c r="G30" s="115"/>
      <c r="H30" s="115"/>
      <c r="I30" s="115"/>
      <c r="J30" s="115"/>
      <c r="K30" s="113">
        <v>500</v>
      </c>
      <c r="L30" s="112">
        <f t="shared" si="0"/>
        <v>1.1853</v>
      </c>
      <c r="N30" s="84"/>
      <c r="Q30" s="83"/>
      <c r="R30" s="87"/>
      <c r="U30" s="166">
        <v>500000000</v>
      </c>
      <c r="V30" s="172">
        <f>+Sheet1!H28</f>
        <v>1.1853</v>
      </c>
      <c r="X30" s="161">
        <v>500000000</v>
      </c>
      <c r="Y30" s="161">
        <v>500000001</v>
      </c>
    </row>
    <row r="31" spans="1:25" s="86" customFormat="1" ht="21.75" thickBo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2" t="s">
        <v>61</v>
      </c>
      <c r="L31" s="143">
        <f t="shared" si="0"/>
        <v>1.1788</v>
      </c>
      <c r="N31" s="84"/>
      <c r="Q31" s="83"/>
      <c r="R31" s="87"/>
      <c r="U31" s="192">
        <v>500000001</v>
      </c>
      <c r="V31" s="193">
        <f>+Sheet1!H29</f>
        <v>1.1788</v>
      </c>
      <c r="X31" s="161">
        <v>500000001</v>
      </c>
      <c r="Y31" s="194"/>
    </row>
    <row r="32" ht="21">
      <c r="A32" s="86" t="s">
        <v>69</v>
      </c>
    </row>
    <row r="33" ht="21">
      <c r="A33" s="86" t="s">
        <v>71</v>
      </c>
    </row>
    <row r="34" spans="7:11" ht="21">
      <c r="G34" s="369" t="s">
        <v>133</v>
      </c>
      <c r="H34" s="369"/>
      <c r="I34" s="369"/>
      <c r="J34" s="369"/>
      <c r="K34" s="369"/>
    </row>
  </sheetData>
  <sheetProtection selectLockedCells="1" selectUnlockedCells="1"/>
  <mergeCells count="25">
    <mergeCell ref="I14:I16"/>
    <mergeCell ref="G34:K34"/>
    <mergeCell ref="A17:A21"/>
    <mergeCell ref="H17:J17"/>
    <mergeCell ref="H18:J18"/>
    <mergeCell ref="H19:J19"/>
    <mergeCell ref="H20:J20"/>
    <mergeCell ref="H21:J21"/>
    <mergeCell ref="J14:J16"/>
    <mergeCell ref="F16:H16"/>
    <mergeCell ref="A8:A11"/>
    <mergeCell ref="B8:I8"/>
    <mergeCell ref="B9:I9"/>
    <mergeCell ref="B10:I10"/>
    <mergeCell ref="B11:I11"/>
    <mergeCell ref="A12:J13"/>
    <mergeCell ref="A14:D16"/>
    <mergeCell ref="E14:E16"/>
    <mergeCell ref="F14:H15"/>
    <mergeCell ref="A6:J7"/>
    <mergeCell ref="L6:L7"/>
    <mergeCell ref="A1:L1"/>
    <mergeCell ref="C3:I3"/>
    <mergeCell ref="K3:L3"/>
    <mergeCell ref="A5:L5"/>
  </mergeCells>
  <printOptions horizontalCentered="1"/>
  <pageMargins left="0.44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&amp;R&amp;"TH SarabunPSK,ธรรมดา"&amp;12&amp;F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6" width="9.140625" style="197" customWidth="1"/>
    <col min="7" max="7" width="23.00390625" style="195" customWidth="1"/>
    <col min="8" max="9" width="10.28125" style="196" customWidth="1"/>
    <col min="10" max="10" width="23.140625" style="195" customWidth="1"/>
    <col min="11" max="11" width="18.8515625" style="195" bestFit="1" customWidth="1"/>
    <col min="12" max="16384" width="9.140625" style="197" customWidth="1"/>
  </cols>
  <sheetData>
    <row r="1" ht="21.75" thickBot="1"/>
    <row r="2" ht="21.75" thickBot="1">
      <c r="G2" s="198">
        <f>'ปร.5'!K9</f>
        <v>121221.55</v>
      </c>
    </row>
    <row r="3" ht="21">
      <c r="G3" s="199"/>
    </row>
    <row r="4" ht="21">
      <c r="G4" s="200"/>
    </row>
    <row r="5" spans="7:11" ht="21.75" thickBot="1">
      <c r="G5" s="195">
        <v>0</v>
      </c>
      <c r="H5" s="196">
        <v>1.3074</v>
      </c>
      <c r="J5" s="201">
        <v>0</v>
      </c>
      <c r="K5" s="201">
        <v>500000</v>
      </c>
    </row>
    <row r="6" spans="7:11" ht="21">
      <c r="G6" s="202">
        <v>500000</v>
      </c>
      <c r="H6" s="203">
        <v>1.3074</v>
      </c>
      <c r="J6" s="201">
        <v>500000</v>
      </c>
      <c r="K6" s="201">
        <v>1000000</v>
      </c>
    </row>
    <row r="7" spans="7:11" ht="21">
      <c r="G7" s="204">
        <v>1000000</v>
      </c>
      <c r="H7" s="205">
        <v>1.305</v>
      </c>
      <c r="J7" s="201">
        <v>1000000</v>
      </c>
      <c r="K7" s="201">
        <v>2000000</v>
      </c>
    </row>
    <row r="8" spans="7:11" ht="21">
      <c r="G8" s="204">
        <v>2000000</v>
      </c>
      <c r="H8" s="205">
        <v>1.3035</v>
      </c>
      <c r="I8" s="206"/>
      <c r="J8" s="201">
        <v>2000000</v>
      </c>
      <c r="K8" s="201">
        <v>5000000</v>
      </c>
    </row>
    <row r="9" spans="7:11" ht="21">
      <c r="G9" s="204">
        <v>5000000</v>
      </c>
      <c r="H9" s="205">
        <v>1.3003</v>
      </c>
      <c r="I9" s="206"/>
      <c r="J9" s="201">
        <v>5000000</v>
      </c>
      <c r="K9" s="207">
        <v>10000000</v>
      </c>
    </row>
    <row r="10" spans="7:11" ht="21">
      <c r="G10" s="208">
        <v>10000000</v>
      </c>
      <c r="H10" s="209">
        <v>1.2943</v>
      </c>
      <c r="I10" s="206"/>
      <c r="J10" s="207">
        <v>10000000</v>
      </c>
      <c r="K10" s="207">
        <v>15000000</v>
      </c>
    </row>
    <row r="11" spans="7:11" ht="21">
      <c r="G11" s="208">
        <v>15000000</v>
      </c>
      <c r="H11" s="209">
        <v>1.2594</v>
      </c>
      <c r="I11" s="206"/>
      <c r="J11" s="207">
        <v>15000000</v>
      </c>
      <c r="K11" s="201">
        <v>20000000</v>
      </c>
    </row>
    <row r="12" spans="7:11" ht="21">
      <c r="G12" s="204">
        <v>20000000</v>
      </c>
      <c r="H12" s="209">
        <v>1.2518</v>
      </c>
      <c r="I12" s="206"/>
      <c r="J12" s="201">
        <v>20000000</v>
      </c>
      <c r="K12" s="201">
        <v>25000000</v>
      </c>
    </row>
    <row r="13" spans="7:11" ht="21">
      <c r="G13" s="204">
        <v>25000000</v>
      </c>
      <c r="H13" s="205">
        <v>1.2248</v>
      </c>
      <c r="I13" s="206"/>
      <c r="J13" s="201">
        <v>25000000</v>
      </c>
      <c r="K13" s="201">
        <v>30000000</v>
      </c>
    </row>
    <row r="14" spans="7:11" ht="21">
      <c r="G14" s="204">
        <v>30000000</v>
      </c>
      <c r="H14" s="205">
        <v>1.2164</v>
      </c>
      <c r="I14" s="206"/>
      <c r="J14" s="201">
        <v>30000000</v>
      </c>
      <c r="K14" s="201">
        <v>40000000</v>
      </c>
    </row>
    <row r="15" spans="7:11" ht="21">
      <c r="G15" s="204">
        <v>40000000</v>
      </c>
      <c r="H15" s="205">
        <v>1.2161</v>
      </c>
      <c r="I15" s="206"/>
      <c r="J15" s="201">
        <v>40000000</v>
      </c>
      <c r="K15" s="201">
        <v>50000000</v>
      </c>
    </row>
    <row r="16" spans="7:11" ht="21">
      <c r="G16" s="204">
        <v>50000000</v>
      </c>
      <c r="H16" s="205">
        <v>1.2159</v>
      </c>
      <c r="I16" s="206"/>
      <c r="J16" s="201">
        <v>50000000</v>
      </c>
      <c r="K16" s="201">
        <v>60000000</v>
      </c>
    </row>
    <row r="17" spans="7:11" ht="21">
      <c r="G17" s="204">
        <v>60000000</v>
      </c>
      <c r="H17" s="205">
        <v>1.2061</v>
      </c>
      <c r="I17" s="206"/>
      <c r="J17" s="201">
        <v>60000000</v>
      </c>
      <c r="K17" s="201">
        <v>70000000</v>
      </c>
    </row>
    <row r="18" spans="7:11" ht="21">
      <c r="G18" s="204">
        <v>70000000</v>
      </c>
      <c r="H18" s="205">
        <v>1.205</v>
      </c>
      <c r="I18" s="206"/>
      <c r="J18" s="201">
        <v>70000000</v>
      </c>
      <c r="K18" s="201">
        <v>80000000</v>
      </c>
    </row>
    <row r="19" spans="7:11" ht="21">
      <c r="G19" s="204">
        <v>80000000</v>
      </c>
      <c r="H19" s="205">
        <v>1.205</v>
      </c>
      <c r="I19" s="206"/>
      <c r="J19" s="201">
        <v>80000000</v>
      </c>
      <c r="K19" s="201">
        <v>90000000</v>
      </c>
    </row>
    <row r="20" spans="7:11" ht="21">
      <c r="G20" s="204">
        <v>90000000</v>
      </c>
      <c r="H20" s="205">
        <v>1.2049</v>
      </c>
      <c r="I20" s="206"/>
      <c r="J20" s="201">
        <v>90000000</v>
      </c>
      <c r="K20" s="201">
        <v>100000000</v>
      </c>
    </row>
    <row r="21" spans="7:11" ht="21">
      <c r="G21" s="204">
        <v>100000000</v>
      </c>
      <c r="H21" s="205">
        <v>1.2049</v>
      </c>
      <c r="I21" s="206"/>
      <c r="J21" s="201">
        <v>100000000</v>
      </c>
      <c r="K21" s="201">
        <v>150000000</v>
      </c>
    </row>
    <row r="22" spans="7:11" ht="21">
      <c r="G22" s="204">
        <v>150000000</v>
      </c>
      <c r="H22" s="205">
        <v>1.2023</v>
      </c>
      <c r="I22" s="206"/>
      <c r="J22" s="201">
        <v>150000000</v>
      </c>
      <c r="K22" s="201">
        <v>200000000</v>
      </c>
    </row>
    <row r="23" spans="7:11" ht="21">
      <c r="G23" s="204">
        <v>200000000</v>
      </c>
      <c r="H23" s="205">
        <v>1.2023</v>
      </c>
      <c r="I23" s="206"/>
      <c r="J23" s="201">
        <v>200000000</v>
      </c>
      <c r="K23" s="201">
        <v>250000000</v>
      </c>
    </row>
    <row r="24" spans="7:11" ht="21">
      <c r="G24" s="204">
        <v>250000000</v>
      </c>
      <c r="H24" s="205">
        <v>1.2013</v>
      </c>
      <c r="I24" s="206"/>
      <c r="J24" s="201">
        <v>250000000</v>
      </c>
      <c r="K24" s="201">
        <v>300000000</v>
      </c>
    </row>
    <row r="25" spans="7:11" ht="21">
      <c r="G25" s="204">
        <v>300000000</v>
      </c>
      <c r="H25" s="205">
        <v>1.1951</v>
      </c>
      <c r="I25" s="206"/>
      <c r="J25" s="201">
        <v>300000000</v>
      </c>
      <c r="K25" s="201">
        <v>350000000</v>
      </c>
    </row>
    <row r="26" spans="7:11" ht="21">
      <c r="G26" s="204">
        <v>350000000</v>
      </c>
      <c r="H26" s="205">
        <v>1.1866</v>
      </c>
      <c r="I26" s="206"/>
      <c r="J26" s="201">
        <v>350000000</v>
      </c>
      <c r="K26" s="201">
        <v>400000000</v>
      </c>
    </row>
    <row r="27" spans="7:11" ht="21">
      <c r="G27" s="204">
        <v>400000000</v>
      </c>
      <c r="H27" s="205">
        <v>1.1858</v>
      </c>
      <c r="I27" s="206"/>
      <c r="J27" s="201">
        <v>400000000</v>
      </c>
      <c r="K27" s="201">
        <v>500000000</v>
      </c>
    </row>
    <row r="28" spans="7:11" ht="21">
      <c r="G28" s="204">
        <v>500000000</v>
      </c>
      <c r="H28" s="205">
        <v>1.1853</v>
      </c>
      <c r="I28" s="206"/>
      <c r="J28" s="201">
        <v>500000000</v>
      </c>
      <c r="K28" s="201">
        <v>500000000</v>
      </c>
    </row>
    <row r="29" spans="7:11" ht="21.75" thickBot="1">
      <c r="G29" s="210">
        <v>500000000</v>
      </c>
      <c r="H29" s="211">
        <v>1.1788</v>
      </c>
      <c r="I29" s="206"/>
      <c r="J29" s="201">
        <v>500000000</v>
      </c>
      <c r="K29" s="212"/>
    </row>
    <row r="30" ht="21">
      <c r="H30" s="2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ccs</cp:lastModifiedBy>
  <cp:lastPrinted>2018-06-26T02:37:20Z</cp:lastPrinted>
  <dcterms:created xsi:type="dcterms:W3CDTF">2012-02-29T01:43:10Z</dcterms:created>
  <dcterms:modified xsi:type="dcterms:W3CDTF">2018-10-25T02:41:10Z</dcterms:modified>
  <cp:category/>
  <cp:version/>
  <cp:contentType/>
  <cp:contentStatus/>
</cp:coreProperties>
</file>