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YAHA.DESKTOP-M0HU5HU\Documents\"/>
    </mc:Choice>
  </mc:AlternateContent>
  <bookViews>
    <workbookView xWindow="480" yWindow="5655" windowWidth="11355" windowHeight="3030" firstSheet="30" activeTab="32"/>
  </bookViews>
  <sheets>
    <sheet name="ร้อยละ 62-63" sheetId="248" r:id="rId1"/>
    <sheet name="รวมงบ%ปี2563" sheetId="1" r:id="rId2"/>
    <sheet name="%ปี63(2งบ)" sheetId="173" r:id="rId3"/>
    <sheet name="งบประจำคุม 1ล้าน" sheetId="178" r:id="rId4"/>
    <sheet name="เงินกัน เหลื่อมปี62" sheetId="236" r:id="rId5"/>
    <sheet name="งบโครงการ002" sheetId="199" r:id="rId6"/>
    <sheet name="งบโครงการ001" sheetId="200" r:id="rId7"/>
    <sheet name="รหัส39001 " sheetId="245" r:id="rId8"/>
    <sheet name="พนง.ราชการ" sheetId="110" r:id="rId9"/>
    <sheet name="ธุรการ9,000" sheetId="235" r:id="rId10"/>
    <sheet name="ธุรการ 15000" sheetId="237" r:id="rId11"/>
    <sheet name="ค่าจ้างนักการฯ" sheetId="239" r:id="rId12"/>
    <sheet name="ครูวิกฤต-วิทย์-คณิต" sheetId="238" r:id="rId13"/>
    <sheet name="ครูพี่เลี้ยง" sheetId="240" r:id="rId14"/>
    <sheet name="ครูทรงคุณค่าฯ" sheetId="250" r:id="rId15"/>
    <sheet name="เขต 9ราย-แม่บ้านฯ" sheetId="241" r:id="rId16"/>
    <sheet name="เช่าบ้าน-ประกันฯ14708" sheetId="18" r:id="rId17"/>
    <sheet name="ประกันสังคม พนง." sheetId="258" r:id="rId18"/>
    <sheet name="เงินกองทุนทดแทนฯ0.2" sheetId="247" r:id="rId19"/>
    <sheet name="พาหนะนักเรียน" sheetId="242" r:id="rId20"/>
    <sheet name="รถตู้+กระบะ" sheetId="243" r:id="rId21"/>
    <sheet name="รหัส39002" sheetId="244" r:id="rId22"/>
    <sheet name="ยาเสพติด05736" sheetId="249" r:id="rId23"/>
    <sheet name="งบCovid19" sheetId="261" r:id="rId24"/>
    <sheet name="รหัส34762" sheetId="252" r:id="rId25"/>
    <sheet name="รหัสงบNT" sheetId="256" r:id="rId26"/>
    <sheet name="รหัสงบ53737สุจริต" sheetId="259" r:id="rId27"/>
    <sheet name="งบDLTV" sheetId="260" r:id="rId28"/>
    <sheet name="รายจ่ายอื่น500" sheetId="251" r:id="rId29"/>
    <sheet name="รายจ่ายอื่น500 (3)" sheetId="262" r:id="rId30"/>
    <sheet name="รายจ่ายอื่น500 (2)" sheetId="253" r:id="rId31"/>
    <sheet name="รหัส35702อินเทอร์เน็ต" sheetId="246" r:id="rId32"/>
    <sheet name="อุดหนุนร.ร." sheetId="176" r:id="rId33"/>
  </sheets>
  <definedNames>
    <definedName name="_xlnm.Print_Titles" localSheetId="15">'เขต 9ราย-แม่บ้านฯ'!$4:$5</definedName>
    <definedName name="_xlnm.Print_Titles" localSheetId="14">ครูทรงคุณค่าฯ!$4:$5</definedName>
    <definedName name="_xlnm.Print_Titles" localSheetId="13">ครูพี่เลี้ยง!$4:$5</definedName>
    <definedName name="_xlnm.Print_Titles" localSheetId="12">'ครูวิกฤต-วิทย์-คณิต'!$4:$5</definedName>
    <definedName name="_xlnm.Print_Titles" localSheetId="11">ค่าจ้างนักการฯ!$4:$5</definedName>
    <definedName name="_xlnm.Print_Titles" localSheetId="23">งบCovid19!$5:$6</definedName>
    <definedName name="_xlnm.Print_Titles" localSheetId="27">งบDLTV!$5:$6</definedName>
    <definedName name="_xlnm.Print_Titles" localSheetId="6">งบโครงการ001!$4:$5</definedName>
    <definedName name="_xlnm.Print_Titles" localSheetId="5">งบโครงการ002!$4:$5</definedName>
    <definedName name="_xlnm.Print_Titles" localSheetId="3">'งบประจำคุม 1ล้าน'!$4:$5</definedName>
    <definedName name="_xlnm.Print_Titles" localSheetId="18">เงินกองทุนทดแทนฯ0.2!$5:$6</definedName>
    <definedName name="_xlnm.Print_Titles" localSheetId="16">'เช่าบ้าน-ประกันฯ14708'!$5:$6</definedName>
    <definedName name="_xlnm.Print_Titles" localSheetId="10">'ธุรการ 15000'!$4:$5</definedName>
    <definedName name="_xlnm.Print_Titles" localSheetId="9">'ธุรการ9,000'!$4:$5</definedName>
    <definedName name="_xlnm.Print_Titles" localSheetId="17">'ประกันสังคม พนง.'!$5:$6</definedName>
    <definedName name="_xlnm.Print_Titles" localSheetId="8">พนง.ราชการ!$4:$5</definedName>
    <definedName name="_xlnm.Print_Titles" localSheetId="19">พาหนะนักเรียน!$5:$6</definedName>
    <definedName name="_xlnm.Print_Titles" localSheetId="22">ยาเสพติด05736!$5:$6</definedName>
    <definedName name="_xlnm.Print_Titles" localSheetId="20">'รถตู้+กระบะ'!$5:$6</definedName>
    <definedName name="_xlnm.Print_Titles" localSheetId="24">รหัส34762!$5:$6</definedName>
    <definedName name="_xlnm.Print_Titles" localSheetId="31">รหัส35702อินเทอร์เน็ต!$5:$6</definedName>
    <definedName name="_xlnm.Print_Titles" localSheetId="7">'รหัส39001 '!$4:$5</definedName>
    <definedName name="_xlnm.Print_Titles" localSheetId="21">รหัส39002!$5:$6</definedName>
    <definedName name="_xlnm.Print_Titles" localSheetId="26">รหัสงบ53737สุจริต!$5:$6</definedName>
    <definedName name="_xlnm.Print_Titles" localSheetId="25">รหัสงบNT!$5:$6</definedName>
    <definedName name="_xlnm.Print_Titles" localSheetId="28">รายจ่ายอื่น500!$5:$6</definedName>
    <definedName name="_xlnm.Print_Titles" localSheetId="30">'รายจ่ายอื่น500 (2)'!$5:$6</definedName>
    <definedName name="_xlnm.Print_Titles" localSheetId="29">'รายจ่ายอื่น500 (3)'!$5:$6</definedName>
    <definedName name="_xlnm.Print_Titles" localSheetId="32">อุดหนุนร.ร.!$4:$5</definedName>
  </definedNames>
  <calcPr calcId="152511"/>
</workbook>
</file>

<file path=xl/calcChain.xml><?xml version="1.0" encoding="utf-8"?>
<calcChain xmlns="http://schemas.openxmlformats.org/spreadsheetml/2006/main">
  <c r="G23" i="18" l="1"/>
  <c r="G54" i="199"/>
  <c r="F15" i="1"/>
  <c r="G30" i="176"/>
  <c r="E31" i="176"/>
  <c r="G14" i="246" l="1"/>
  <c r="E42" i="242"/>
  <c r="G115" i="199"/>
  <c r="G14" i="238"/>
  <c r="G8" i="258"/>
  <c r="G14" i="110"/>
  <c r="G17" i="237"/>
  <c r="G36" i="246"/>
  <c r="G15" i="241"/>
  <c r="G113" i="178"/>
  <c r="G114" i="178" s="1"/>
  <c r="G115" i="178" s="1"/>
  <c r="G13" i="246"/>
  <c r="G35" i="246"/>
  <c r="E32" i="242"/>
  <c r="E34" i="242"/>
  <c r="E22" i="242"/>
  <c r="G78" i="199"/>
  <c r="E12" i="242"/>
  <c r="E14" i="242"/>
  <c r="E18" i="242"/>
  <c r="E30" i="242"/>
  <c r="E20" i="242"/>
  <c r="E13" i="242"/>
  <c r="E28" i="242"/>
  <c r="E41" i="242"/>
  <c r="E31" i="242"/>
  <c r="E33" i="242"/>
  <c r="E36" i="242"/>
  <c r="E25" i="242"/>
  <c r="G118" i="199"/>
  <c r="G25" i="200"/>
  <c r="E16" i="242"/>
  <c r="E15" i="242"/>
  <c r="G11" i="243"/>
  <c r="G22" i="243"/>
  <c r="E29" i="242"/>
  <c r="L38" i="262" l="1"/>
  <c r="F24" i="262"/>
  <c r="E24" i="262"/>
  <c r="D24" i="262"/>
  <c r="G7" i="262"/>
  <c r="G8" i="262" s="1"/>
  <c r="G20" i="239"/>
  <c r="L38" i="261"/>
  <c r="G24" i="261"/>
  <c r="F24" i="261"/>
  <c r="E24" i="261"/>
  <c r="D24" i="261"/>
  <c r="G7" i="261"/>
  <c r="G19" i="239"/>
  <c r="G155" i="199"/>
  <c r="G33" i="244"/>
  <c r="G37" i="246"/>
  <c r="G24" i="262" l="1"/>
  <c r="C135" i="178"/>
  <c r="D136" i="178" s="1"/>
  <c r="N131" i="178"/>
  <c r="L42" i="244"/>
  <c r="G104" i="178"/>
  <c r="G105" i="178" s="1"/>
  <c r="G106" i="178" s="1"/>
  <c r="G107" i="178" s="1"/>
  <c r="G108" i="178" s="1"/>
  <c r="G109" i="178" s="1"/>
  <c r="G110" i="178" s="1"/>
  <c r="G111" i="178" s="1"/>
  <c r="G112" i="178" s="1"/>
  <c r="G18" i="239"/>
  <c r="G22" i="238"/>
  <c r="G8" i="250"/>
  <c r="G32" i="235"/>
  <c r="G29" i="235"/>
  <c r="G30" i="235" s="1"/>
  <c r="G31" i="235" s="1"/>
  <c r="G28" i="235"/>
  <c r="G43" i="242"/>
  <c r="G18" i="240" l="1"/>
  <c r="G17" i="240"/>
  <c r="G16" i="240"/>
  <c r="G15" i="240"/>
  <c r="G14" i="240"/>
  <c r="G22" i="18"/>
  <c r="G24" i="241"/>
  <c r="G25" i="241" s="1"/>
  <c r="G14" i="241"/>
  <c r="G13" i="238"/>
  <c r="G16" i="237"/>
  <c r="G10" i="260"/>
  <c r="L38" i="260"/>
  <c r="F24" i="260"/>
  <c r="E24" i="260"/>
  <c r="D24" i="260"/>
  <c r="G24" i="260" s="1"/>
  <c r="G7" i="260"/>
  <c r="L38" i="259"/>
  <c r="F24" i="259"/>
  <c r="E24" i="259"/>
  <c r="D24" i="259"/>
  <c r="G24" i="259" s="1"/>
  <c r="G7" i="259"/>
  <c r="L35" i="258" l="1"/>
  <c r="F21" i="258"/>
  <c r="E21" i="258"/>
  <c r="D21" i="258"/>
  <c r="G21" i="258" s="1"/>
  <c r="G7" i="258"/>
  <c r="G25" i="235" l="1"/>
  <c r="G35" i="200"/>
  <c r="K130" i="178"/>
  <c r="K132" i="178" s="1"/>
  <c r="J130" i="178"/>
  <c r="J132" i="178" s="1"/>
  <c r="D45" i="200"/>
  <c r="D153" i="199" l="1"/>
  <c r="G150" i="199"/>
  <c r="G13" i="110" l="1"/>
  <c r="L38" i="256"/>
  <c r="F24" i="256"/>
  <c r="E24" i="256"/>
  <c r="D24" i="256"/>
  <c r="G7" i="256"/>
  <c r="G24" i="256" l="1"/>
  <c r="G11" i="1"/>
  <c r="F11" i="1"/>
  <c r="G12" i="173"/>
  <c r="F13" i="173"/>
  <c r="G29" i="176"/>
  <c r="G9" i="253"/>
  <c r="G8" i="253"/>
  <c r="L24" i="199" l="1"/>
  <c r="O24" i="199"/>
  <c r="G12" i="238" l="1"/>
  <c r="G11" i="238"/>
  <c r="G10" i="241"/>
  <c r="G11" i="241" s="1"/>
  <c r="G12" i="241" s="1"/>
  <c r="G13" i="241" s="1"/>
  <c r="G9" i="241"/>
  <c r="G8" i="241"/>
  <c r="G21" i="241"/>
  <c r="G22" i="241" s="1"/>
  <c r="G23" i="241" s="1"/>
  <c r="G20" i="241"/>
  <c r="G19" i="241"/>
  <c r="G17" i="239"/>
  <c r="G21" i="238"/>
  <c r="G147" i="199" l="1"/>
  <c r="G144" i="199"/>
  <c r="G141" i="199"/>
  <c r="G138" i="199"/>
  <c r="G135" i="199"/>
  <c r="G133" i="199"/>
  <c r="G130" i="199"/>
  <c r="G128" i="199"/>
  <c r="G126" i="199"/>
  <c r="G123" i="199"/>
  <c r="G120" i="199"/>
  <c r="G117" i="199"/>
  <c r="D62" i="199"/>
  <c r="D9" i="199"/>
  <c r="D157" i="199" s="1"/>
  <c r="J162" i="199" s="1"/>
  <c r="D72" i="199"/>
  <c r="D56" i="199"/>
  <c r="G20" i="200" l="1"/>
  <c r="G12" i="18" l="1"/>
  <c r="G12" i="110"/>
  <c r="L14" i="253" l="1"/>
  <c r="G28" i="176"/>
  <c r="G10" i="110"/>
  <c r="G9" i="110"/>
  <c r="G10" i="243" l="1"/>
  <c r="G13" i="245"/>
  <c r="G21" i="18" l="1"/>
  <c r="G16" i="239" l="1"/>
  <c r="G15" i="239"/>
  <c r="G14" i="239"/>
  <c r="G12" i="239"/>
  <c r="G31" i="244"/>
  <c r="E27" i="242"/>
  <c r="G21" i="243"/>
  <c r="G20" i="243"/>
  <c r="E19" i="242"/>
  <c r="G26" i="235"/>
  <c r="G27" i="235" s="1"/>
  <c r="G20" i="18"/>
  <c r="G27" i="176"/>
  <c r="G30" i="244" l="1"/>
  <c r="L38" i="253" l="1"/>
  <c r="F24" i="253"/>
  <c r="E24" i="253"/>
  <c r="D24" i="253"/>
  <c r="G7" i="253"/>
  <c r="G24" i="253" l="1"/>
  <c r="G19" i="18"/>
  <c r="G11" i="247"/>
  <c r="G11" i="18"/>
  <c r="G11" i="110"/>
  <c r="G27" i="244" l="1"/>
  <c r="G20" i="238"/>
  <c r="N97" i="199"/>
  <c r="G10" i="238"/>
  <c r="G9" i="243"/>
  <c r="E40" i="242"/>
  <c r="G24" i="235"/>
  <c r="G22" i="235"/>
  <c r="G23" i="235" s="1"/>
  <c r="G21" i="235"/>
  <c r="G19" i="235"/>
  <c r="G20" i="235" s="1"/>
  <c r="G18" i="235"/>
  <c r="G27" i="200"/>
  <c r="G28" i="200" s="1"/>
  <c r="G29" i="200" s="1"/>
  <c r="G30" i="200" s="1"/>
  <c r="G31" i="200" s="1"/>
  <c r="G32" i="200" s="1"/>
  <c r="G33" i="200" s="1"/>
  <c r="G34" i="200" s="1"/>
  <c r="G22" i="200"/>
  <c r="G23" i="200" s="1"/>
  <c r="G24" i="200" s="1"/>
  <c r="G112" i="199"/>
  <c r="G113" i="199" s="1"/>
  <c r="G114" i="199" s="1"/>
  <c r="G110" i="199"/>
  <c r="G109" i="199"/>
  <c r="G108" i="199"/>
  <c r="G107" i="199"/>
  <c r="G106" i="199"/>
  <c r="G105" i="199"/>
  <c r="G104" i="199"/>
  <c r="G103" i="199"/>
  <c r="G102" i="199"/>
  <c r="G101" i="199"/>
  <c r="G100" i="199"/>
  <c r="G99" i="199"/>
  <c r="G98" i="199"/>
  <c r="G97" i="199"/>
  <c r="G96" i="199"/>
  <c r="G95" i="199"/>
  <c r="G94" i="199"/>
  <c r="G93" i="199"/>
  <c r="G92" i="199"/>
  <c r="G91" i="199"/>
  <c r="G90" i="199"/>
  <c r="G89" i="199"/>
  <c r="G88" i="199"/>
  <c r="G81" i="199"/>
  <c r="G82" i="199" s="1"/>
  <c r="G83" i="199" s="1"/>
  <c r="G84" i="199" s="1"/>
  <c r="G85" i="199" s="1"/>
  <c r="G72" i="199"/>
  <c r="G73" i="199" s="1"/>
  <c r="G74" i="199" s="1"/>
  <c r="G75" i="199" s="1"/>
  <c r="G76" i="199" s="1"/>
  <c r="G77" i="199" s="1"/>
  <c r="G62" i="199"/>
  <c r="G63" i="199" s="1"/>
  <c r="G64" i="199" s="1"/>
  <c r="G65" i="199" s="1"/>
  <c r="G66" i="199" s="1"/>
  <c r="G67" i="199" s="1"/>
  <c r="G68" i="199" s="1"/>
  <c r="G56" i="199"/>
  <c r="G57" i="199" s="1"/>
  <c r="G58" i="199" s="1"/>
  <c r="G59" i="199" s="1"/>
  <c r="G60" i="199" s="1"/>
  <c r="G8" i="244" l="1"/>
  <c r="G8" i="251"/>
  <c r="G18" i="244"/>
  <c r="G19" i="244" s="1"/>
  <c r="G17" i="244" l="1"/>
  <c r="G16" i="235"/>
  <c r="G17" i="235" s="1"/>
  <c r="G16" i="244"/>
  <c r="L38" i="252"/>
  <c r="F24" i="252"/>
  <c r="E24" i="252"/>
  <c r="D24" i="252"/>
  <c r="G24" i="252" s="1"/>
  <c r="G7" i="252"/>
  <c r="L38" i="251"/>
  <c r="F24" i="251"/>
  <c r="E24" i="251"/>
  <c r="D24" i="251"/>
  <c r="G7" i="251"/>
  <c r="G24" i="244"/>
  <c r="J24" i="250"/>
  <c r="F24" i="250"/>
  <c r="E24" i="250"/>
  <c r="D24" i="250"/>
  <c r="G7" i="250"/>
  <c r="G6" i="250"/>
  <c r="G21" i="244"/>
  <c r="G7" i="249"/>
  <c r="L38" i="249"/>
  <c r="F24" i="249"/>
  <c r="E24" i="249"/>
  <c r="D24" i="249"/>
  <c r="G24" i="249" s="1"/>
  <c r="G24" i="250" l="1"/>
  <c r="G24" i="251"/>
  <c r="D31" i="176"/>
  <c r="G31" i="176"/>
  <c r="G23" i="176"/>
  <c r="G10" i="247" l="1"/>
  <c r="G19" i="247"/>
  <c r="G14" i="247"/>
  <c r="G16" i="247" s="1"/>
  <c r="L37" i="247"/>
  <c r="F23" i="247"/>
  <c r="E23" i="247"/>
  <c r="D23" i="247"/>
  <c r="G23" i="247" l="1"/>
  <c r="E42" i="246" l="1"/>
  <c r="D42" i="246"/>
  <c r="G16" i="246"/>
  <c r="G18" i="246" s="1"/>
  <c r="G19" i="246" s="1"/>
  <c r="G20" i="246" s="1"/>
  <c r="G21" i="246" s="1"/>
  <c r="G22" i="246" s="1"/>
  <c r="G23" i="246" s="1"/>
  <c r="G24" i="246" s="1"/>
  <c r="G25" i="246" s="1"/>
  <c r="G26" i="246" s="1"/>
  <c r="G27" i="246" s="1"/>
  <c r="G28" i="246" s="1"/>
  <c r="G29" i="246" s="1"/>
  <c r="G30" i="246" s="1"/>
  <c r="G31" i="246" s="1"/>
  <c r="G32" i="246" s="1"/>
  <c r="G33" i="246" s="1"/>
  <c r="G34" i="246" s="1"/>
  <c r="I8" i="246"/>
  <c r="G8" i="110"/>
  <c r="J82" i="199"/>
  <c r="E157" i="199"/>
  <c r="F157" i="199"/>
  <c r="G42" i="246" l="1"/>
  <c r="G157" i="199"/>
  <c r="G9" i="238"/>
  <c r="G14" i="235"/>
  <c r="G15" i="235" s="1"/>
  <c r="E8" i="242"/>
  <c r="E38" i="242"/>
  <c r="G13" i="235"/>
  <c r="G12" i="235"/>
  <c r="E39" i="242"/>
  <c r="G19" i="243" l="1"/>
  <c r="G10" i="235"/>
  <c r="G11" i="235" s="1"/>
  <c r="G9" i="246" l="1"/>
  <c r="G10" i="246" s="1"/>
  <c r="G11" i="246" s="1"/>
  <c r="G12" i="246" s="1"/>
  <c r="G19" i="176" l="1"/>
  <c r="G20" i="176" s="1"/>
  <c r="G17" i="176"/>
  <c r="G18" i="176" s="1"/>
  <c r="G15" i="176"/>
  <c r="G16" i="176" s="1"/>
  <c r="G17" i="241" l="1"/>
  <c r="G14" i="1" l="1"/>
  <c r="F10" i="1"/>
  <c r="L250" i="246" l="1"/>
  <c r="F236" i="246"/>
  <c r="E236" i="246"/>
  <c r="D236" i="246"/>
  <c r="G9" i="242"/>
  <c r="G10" i="242"/>
  <c r="G11" i="242"/>
  <c r="G12" i="242"/>
  <c r="G13" i="242"/>
  <c r="G14" i="242"/>
  <c r="G15" i="242"/>
  <c r="G16" i="242"/>
  <c r="G17" i="242"/>
  <c r="G18" i="242"/>
  <c r="G19" i="242"/>
  <c r="G20" i="242"/>
  <c r="G21" i="242"/>
  <c r="G22" i="242"/>
  <c r="G23" i="242"/>
  <c r="G24" i="242"/>
  <c r="G25" i="242"/>
  <c r="G26" i="242"/>
  <c r="G27" i="242"/>
  <c r="G28" i="242"/>
  <c r="G29" i="242"/>
  <c r="G30" i="242"/>
  <c r="G31" i="242"/>
  <c r="G32" i="242"/>
  <c r="G33" i="242"/>
  <c r="G34" i="242"/>
  <c r="G35" i="242"/>
  <c r="G36" i="242"/>
  <c r="G37" i="242"/>
  <c r="G38" i="242"/>
  <c r="G39" i="242"/>
  <c r="G40" i="242"/>
  <c r="G41" i="242"/>
  <c r="G42" i="242"/>
  <c r="G8" i="242"/>
  <c r="G236" i="246" l="1"/>
  <c r="G8" i="238"/>
  <c r="G7" i="110" l="1"/>
  <c r="G9" i="235"/>
  <c r="G8" i="235"/>
  <c r="G10" i="245" l="1"/>
  <c r="G8" i="245"/>
  <c r="F20" i="245"/>
  <c r="E20" i="245"/>
  <c r="D20" i="245"/>
  <c r="G20" i="245" l="1"/>
  <c r="L51" i="244"/>
  <c r="F37" i="244"/>
  <c r="E37" i="244"/>
  <c r="D37" i="244"/>
  <c r="G18" i="243"/>
  <c r="G13" i="243"/>
  <c r="G8" i="243"/>
  <c r="L38" i="243"/>
  <c r="F24" i="243"/>
  <c r="E24" i="243"/>
  <c r="D24" i="243"/>
  <c r="D45" i="242"/>
  <c r="L59" i="242"/>
  <c r="F45" i="242"/>
  <c r="E45" i="242"/>
  <c r="G24" i="243" l="1"/>
  <c r="G37" i="244"/>
  <c r="G45" i="242"/>
  <c r="F27" i="241" l="1"/>
  <c r="E27" i="241"/>
  <c r="D27" i="241"/>
  <c r="G7" i="241"/>
  <c r="G6" i="241"/>
  <c r="F23" i="240"/>
  <c r="E23" i="240"/>
  <c r="D23" i="240"/>
  <c r="G7" i="240"/>
  <c r="G6" i="240"/>
  <c r="G8" i="240" s="1"/>
  <c r="G9" i="240" s="1"/>
  <c r="G10" i="240" s="1"/>
  <c r="G11" i="240" s="1"/>
  <c r="G12" i="240" s="1"/>
  <c r="G13" i="240" s="1"/>
  <c r="G19" i="240" s="1"/>
  <c r="G20" i="240" s="1"/>
  <c r="G13" i="239"/>
  <c r="F22" i="239"/>
  <c r="E22" i="239"/>
  <c r="D22" i="239"/>
  <c r="G7" i="239"/>
  <c r="G6" i="239"/>
  <c r="G8" i="239" s="1"/>
  <c r="G9" i="239" s="1"/>
  <c r="G10" i="239" s="1"/>
  <c r="G11" i="239" s="1"/>
  <c r="G17" i="238"/>
  <c r="G16" i="238"/>
  <c r="G18" i="238" s="1"/>
  <c r="G19" i="238" s="1"/>
  <c r="F25" i="238"/>
  <c r="E25" i="238"/>
  <c r="D25" i="238"/>
  <c r="G7" i="238"/>
  <c r="G6" i="238"/>
  <c r="G22" i="239" l="1"/>
  <c r="G27" i="241"/>
  <c r="G23" i="240"/>
  <c r="G25" i="238"/>
  <c r="F12" i="173"/>
  <c r="G11" i="173"/>
  <c r="F11" i="173"/>
  <c r="G15" i="1"/>
  <c r="F12" i="1"/>
  <c r="F13" i="1"/>
  <c r="F14" i="1"/>
  <c r="F119" i="178"/>
  <c r="E119" i="178"/>
  <c r="D119" i="178"/>
  <c r="G9" i="199"/>
  <c r="G11" i="199" s="1"/>
  <c r="G12" i="199" s="1"/>
  <c r="G13" i="199" s="1"/>
  <c r="G14" i="199" s="1"/>
  <c r="G15" i="199" s="1"/>
  <c r="G16" i="199" s="1"/>
  <c r="G17" i="199" s="1"/>
  <c r="G18" i="199" s="1"/>
  <c r="G19" i="199" s="1"/>
  <c r="G20" i="199" s="1"/>
  <c r="G21" i="199" s="1"/>
  <c r="G22" i="199" s="1"/>
  <c r="G23" i="199" s="1"/>
  <c r="G24" i="199" s="1"/>
  <c r="G25" i="199" s="1"/>
  <c r="G26" i="199" s="1"/>
  <c r="G27" i="199" s="1"/>
  <c r="G28" i="199" s="1"/>
  <c r="G29" i="199" s="1"/>
  <c r="G30" i="199" s="1"/>
  <c r="G31" i="199" s="1"/>
  <c r="G32" i="199" s="1"/>
  <c r="G33" i="199" s="1"/>
  <c r="G34" i="199" s="1"/>
  <c r="G35" i="199" s="1"/>
  <c r="G36" i="199" s="1"/>
  <c r="G37" i="199" s="1"/>
  <c r="G38" i="199" s="1"/>
  <c r="G39" i="199" s="1"/>
  <c r="G40" i="199" s="1"/>
  <c r="G41" i="199" s="1"/>
  <c r="G42" i="199" s="1"/>
  <c r="G43" i="199" s="1"/>
  <c r="G44" i="199" s="1"/>
  <c r="G45" i="199" s="1"/>
  <c r="G46" i="199" s="1"/>
  <c r="G47" i="199" s="1"/>
  <c r="G48" i="199" s="1"/>
  <c r="G49" i="199" s="1"/>
  <c r="G50" i="199" s="1"/>
  <c r="G51" i="199" s="1"/>
  <c r="G52" i="199" s="1"/>
  <c r="G53" i="199" s="1"/>
  <c r="G9" i="236"/>
  <c r="G13" i="236"/>
  <c r="G15" i="236"/>
  <c r="G17" i="236"/>
  <c r="G19" i="236"/>
  <c r="G21" i="236"/>
  <c r="G23" i="236"/>
  <c r="F9" i="236"/>
  <c r="F11" i="236"/>
  <c r="G11" i="236" s="1"/>
  <c r="F13" i="236"/>
  <c r="F15" i="236"/>
  <c r="F17" i="236"/>
  <c r="F19" i="236"/>
  <c r="F21" i="236"/>
  <c r="F23" i="236"/>
  <c r="F7" i="236"/>
  <c r="F21" i="237" l="1"/>
  <c r="E21" i="237"/>
  <c r="D21" i="237"/>
  <c r="G7" i="237"/>
  <c r="G6" i="237"/>
  <c r="G8" i="237" s="1"/>
  <c r="G9" i="237" s="1"/>
  <c r="G10" i="237" s="1"/>
  <c r="G11" i="237" s="1"/>
  <c r="G12" i="237" s="1"/>
  <c r="G13" i="237" s="1"/>
  <c r="G14" i="237" s="1"/>
  <c r="G15" i="237" s="1"/>
  <c r="G6" i="235"/>
  <c r="G16" i="18"/>
  <c r="G17" i="18" s="1"/>
  <c r="G18" i="18" s="1"/>
  <c r="G21" i="237" l="1"/>
  <c r="K11" i="236" l="1"/>
  <c r="F26" i="236"/>
  <c r="E26" i="236"/>
  <c r="D26" i="236"/>
  <c r="G7" i="236"/>
  <c r="F35" i="235"/>
  <c r="E35" i="235"/>
  <c r="D35" i="235"/>
  <c r="G7" i="235"/>
  <c r="G26" i="236" l="1"/>
  <c r="G35" i="235"/>
  <c r="K10" i="200" l="1"/>
  <c r="F39" i="200" l="1"/>
  <c r="E39" i="200"/>
  <c r="J14" i="200" l="1"/>
  <c r="J13" i="200"/>
  <c r="J12" i="200"/>
  <c r="J11" i="200" l="1"/>
  <c r="J15" i="200" s="1"/>
  <c r="D46" i="173" l="1"/>
  <c r="D39" i="200" l="1"/>
  <c r="G39" i="200" s="1"/>
  <c r="G9" i="200"/>
  <c r="G10" i="200" s="1"/>
  <c r="G11" i="200" s="1"/>
  <c r="G12" i="200" s="1"/>
  <c r="G13" i="200" s="1"/>
  <c r="G14" i="200" s="1"/>
  <c r="G15" i="200" s="1"/>
  <c r="G16" i="200" s="1"/>
  <c r="G17" i="200" s="1"/>
  <c r="G18" i="200" s="1"/>
  <c r="G19" i="200" s="1"/>
  <c r="E24" i="173" l="1"/>
  <c r="D24" i="173"/>
  <c r="C24" i="173"/>
  <c r="E24" i="1"/>
  <c r="D24" i="1"/>
  <c r="C24" i="1"/>
  <c r="G13" i="1"/>
  <c r="G10" i="1"/>
  <c r="G9" i="1"/>
  <c r="F9" i="1"/>
  <c r="G7" i="176"/>
  <c r="G8" i="176" s="1"/>
  <c r="G9" i="176"/>
  <c r="G10" i="176" s="1"/>
  <c r="G11" i="176"/>
  <c r="G12" i="176" s="1"/>
  <c r="F31" i="176"/>
  <c r="G7" i="18"/>
  <c r="G8" i="18" s="1"/>
  <c r="G9" i="18" s="1"/>
  <c r="G10" i="18" s="1"/>
  <c r="D25" i="18"/>
  <c r="D27" i="18" s="1"/>
  <c r="D29" i="18" s="1"/>
  <c r="E25" i="18"/>
  <c r="F25" i="18"/>
  <c r="L39" i="18"/>
  <c r="G6" i="110"/>
  <c r="D25" i="110"/>
  <c r="E25" i="110"/>
  <c r="F25" i="110"/>
  <c r="G7" i="178"/>
  <c r="G8" i="178" s="1"/>
  <c r="G9" i="178" s="1"/>
  <c r="G10" i="178" s="1"/>
  <c r="G11" i="178" s="1"/>
  <c r="G12" i="178" s="1"/>
  <c r="G13" i="178" s="1"/>
  <c r="G14" i="178" s="1"/>
  <c r="G15" i="178" s="1"/>
  <c r="G16" i="178" s="1"/>
  <c r="G17" i="178" s="1"/>
  <c r="G18" i="178" s="1"/>
  <c r="G19" i="178" s="1"/>
  <c r="G20" i="178" s="1"/>
  <c r="G21" i="178" s="1"/>
  <c r="G22" i="178" s="1"/>
  <c r="G23" i="178" s="1"/>
  <c r="G24" i="178" s="1"/>
  <c r="G25" i="178" s="1"/>
  <c r="G26" i="178" s="1"/>
  <c r="G27" i="178" s="1"/>
  <c r="G28" i="178" s="1"/>
  <c r="G29" i="178" s="1"/>
  <c r="G30" i="178" s="1"/>
  <c r="G31" i="178" s="1"/>
  <c r="G32" i="178" s="1"/>
  <c r="G33" i="178" s="1"/>
  <c r="G34" i="178" s="1"/>
  <c r="G35" i="178" s="1"/>
  <c r="G36" i="178" s="1"/>
  <c r="G37" i="178" s="1"/>
  <c r="G38" i="178" s="1"/>
  <c r="G39" i="178" s="1"/>
  <c r="G40" i="178" s="1"/>
  <c r="G41" i="178" s="1"/>
  <c r="G42" i="178" s="1"/>
  <c r="G43" i="178" s="1"/>
  <c r="G44" i="178" s="1"/>
  <c r="G45" i="178" s="1"/>
  <c r="G46" i="178" s="1"/>
  <c r="G47" i="178" s="1"/>
  <c r="G48" i="178" s="1"/>
  <c r="G49" i="178" s="1"/>
  <c r="G50" i="178" s="1"/>
  <c r="G51" i="178" s="1"/>
  <c r="G52" i="178" s="1"/>
  <c r="G53" i="178" s="1"/>
  <c r="G54" i="178" s="1"/>
  <c r="G55" i="178" s="1"/>
  <c r="G56" i="178" s="1"/>
  <c r="G57" i="178" s="1"/>
  <c r="G58" i="178" s="1"/>
  <c r="G59" i="178" s="1"/>
  <c r="G60" i="178" s="1"/>
  <c r="G61" i="178" s="1"/>
  <c r="G62" i="178" s="1"/>
  <c r="G63" i="178" s="1"/>
  <c r="G64" i="178" s="1"/>
  <c r="G65" i="178" s="1"/>
  <c r="G66" i="178" s="1"/>
  <c r="G67" i="178" s="1"/>
  <c r="O34" i="173"/>
  <c r="O36" i="173"/>
  <c r="O37" i="173"/>
  <c r="O38" i="173"/>
  <c r="O39" i="173"/>
  <c r="M40" i="173"/>
  <c r="M42" i="173" s="1"/>
  <c r="N40" i="173"/>
  <c r="O40" i="173"/>
  <c r="K42" i="173"/>
  <c r="L42" i="173"/>
  <c r="N42" i="173"/>
  <c r="O42" i="173"/>
  <c r="K58" i="173"/>
  <c r="L58" i="173"/>
  <c r="N58" i="173"/>
  <c r="O60" i="173" s="1"/>
  <c r="O58" i="173"/>
  <c r="I61" i="173"/>
  <c r="J57" i="1"/>
  <c r="G68" i="178" l="1"/>
  <c r="G69" i="178" s="1"/>
  <c r="G70" i="178" s="1"/>
  <c r="G71" i="178" s="1"/>
  <c r="G72" i="178" s="1"/>
  <c r="G73" i="178" s="1"/>
  <c r="G74" i="178" s="1"/>
  <c r="G75" i="178" s="1"/>
  <c r="G76" i="178" s="1"/>
  <c r="G77" i="178" s="1"/>
  <c r="G78" i="178" s="1"/>
  <c r="G79" i="178" s="1"/>
  <c r="G80" i="178" s="1"/>
  <c r="G81" i="178" s="1"/>
  <c r="G82" i="178" s="1"/>
  <c r="G83" i="178" s="1"/>
  <c r="G84" i="178" s="1"/>
  <c r="G85" i="178" s="1"/>
  <c r="G86" i="178" s="1"/>
  <c r="G87" i="178" s="1"/>
  <c r="G88" i="178" s="1"/>
  <c r="G89" i="178" s="1"/>
  <c r="G90" i="178" s="1"/>
  <c r="G91" i="178" s="1"/>
  <c r="G92" i="178" s="1"/>
  <c r="G93" i="178" s="1"/>
  <c r="G94" i="178" s="1"/>
  <c r="G95" i="178" s="1"/>
  <c r="G96" i="178" s="1"/>
  <c r="G97" i="178" s="1"/>
  <c r="G98" i="178" s="1"/>
  <c r="G99" i="178" s="1"/>
  <c r="G100" i="178" s="1"/>
  <c r="G101" i="178" s="1"/>
  <c r="G102" i="178" s="1"/>
  <c r="G103" i="178" s="1"/>
  <c r="G25" i="18"/>
  <c r="F24" i="1"/>
  <c r="G25" i="110"/>
  <c r="F24" i="173"/>
  <c r="G24" i="1"/>
  <c r="G24" i="173"/>
  <c r="G119" i="178" l="1"/>
</calcChain>
</file>

<file path=xl/sharedStrings.xml><?xml version="1.0" encoding="utf-8"?>
<sst xmlns="http://schemas.openxmlformats.org/spreadsheetml/2006/main" count="2286" uniqueCount="1366">
  <si>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</si>
  <si>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</si>
  <si>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</si>
  <si>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</si>
  <si>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</si>
  <si>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</si>
  <si>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</si>
  <si>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</si>
  <si>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</si>
  <si>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</si>
  <si>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</si>
  <si>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</si>
  <si>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ที่เอกสาร</t>
  </si>
  <si>
    <t>สพป.เพชรบูรณ์  เขต  3</t>
  </si>
  <si>
    <t>จำนวนเงิน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</si>
  <si>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</si>
  <si>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</si>
  <si>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</si>
  <si>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ผู้รับผิดชอบ</t>
  </si>
  <si>
    <t>รวมทั้ง1-5</t>
  </si>
  <si>
    <t xml:space="preserve">                     รัฐบาลกำหนดเป้าหมายการเบิกจ่าย  ณ  สิ้นแต่ละไตรมาส    ดังนี้</t>
  </si>
  <si>
    <t>รายจ่ายงบลงทุน</t>
  </si>
  <si>
    <t>เงินอนุมัติ</t>
  </si>
  <si>
    <t>ก่อหนี้ผูกพัน</t>
  </si>
  <si>
    <t>( PO )</t>
  </si>
  <si>
    <t>PO</t>
  </si>
  <si>
    <t>ในมือ</t>
  </si>
  <si>
    <t>PO/</t>
  </si>
  <si>
    <t>เบิกจ่าย</t>
  </si>
  <si>
    <t xml:space="preserve"> รวมทั้งสิ้น</t>
  </si>
  <si>
    <t>.</t>
  </si>
  <si>
    <t>งบบุคลากร  (พนักงานราชการ)</t>
  </si>
  <si>
    <t>ในมือ/</t>
  </si>
  <si>
    <t>งบประจำ</t>
  </si>
  <si>
    <t>ค่าตอบแทนพนักงานราชการ</t>
  </si>
  <si>
    <t>ค่าจ้างฯ</t>
  </si>
  <si>
    <t xml:space="preserve"> ประกันสังคม พนง.ราชการ ค.1</t>
  </si>
  <si>
    <t>ค่าเช่าบ้าน ครั้งที่ 1</t>
  </si>
  <si>
    <t>รวมครุภัณฑ์</t>
  </si>
  <si>
    <t>รวมงบลงทุน</t>
  </si>
  <si>
    <t xml:space="preserve">                                       ยอดรวม   </t>
  </si>
  <si>
    <t>( PO/ ค้างในมือ)</t>
  </si>
  <si>
    <t>เหลือ</t>
  </si>
  <si>
    <t>2กย.</t>
  </si>
  <si>
    <t xml:space="preserve"> ร. 05046</t>
  </si>
  <si>
    <t xml:space="preserve"> ร. 411018</t>
  </si>
  <si>
    <t xml:space="preserve"> ร.26002</t>
  </si>
  <si>
    <t xml:space="preserve"> ร.26003</t>
  </si>
  <si>
    <t xml:space="preserve"> ร.26004</t>
  </si>
  <si>
    <t xml:space="preserve"> ร.26042</t>
  </si>
  <si>
    <t xml:space="preserve"> ร.28020</t>
  </si>
  <si>
    <t xml:space="preserve"> ร.28021</t>
  </si>
  <si>
    <t xml:space="preserve"> ร.28022</t>
  </si>
  <si>
    <t xml:space="preserve"> ร.28041</t>
  </si>
  <si>
    <t xml:space="preserve"> ร.439016</t>
  </si>
  <si>
    <t xml:space="preserve"> ร.45047</t>
  </si>
  <si>
    <t xml:space="preserve"> ร.53008</t>
  </si>
  <si>
    <t>ณ 29 กย. 60</t>
  </si>
  <si>
    <t>สรุปรายการเงินงบกลยุทธ์โครงการ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</si>
  <si>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</si>
  <si>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รหัส 39002</t>
  </si>
  <si>
    <t>กิจกรรม</t>
  </si>
  <si>
    <t>N3104</t>
  </si>
  <si>
    <t>รหัส 38008</t>
  </si>
  <si>
    <t>ก.ก.</t>
  </si>
  <si>
    <t>N3101</t>
  </si>
  <si>
    <t>ว. 3732</t>
  </si>
  <si>
    <t>จันทร์ทิพย์</t>
  </si>
  <si>
    <t>N 3101</t>
  </si>
  <si>
    <t>ค่าจ้างธุรการ  เดือนละ 9,000.-</t>
  </si>
  <si>
    <t>งบเงินอุดหนุน</t>
  </si>
  <si>
    <t>รายจ่ายงบประจำ</t>
  </si>
  <si>
    <t xml:space="preserve">            รายจ่ายภาพรวม</t>
  </si>
  <si>
    <t>ค่าจ้างเขต 9 ราย</t>
  </si>
  <si>
    <t xml:space="preserve">   (งบบุคลากร)</t>
  </si>
  <si>
    <t xml:space="preserve"> ค่าอุปกรณ์การเรียน</t>
  </si>
  <si>
    <t xml:space="preserve"> ค่าจัดการเรียนการสอน</t>
  </si>
  <si>
    <t xml:space="preserve">                      ยอดรวมทั้งสิ้น</t>
  </si>
  <si>
    <t>งบลงทุน (ค่าครุภัณฑ์/สิ่งก่อสร้าง)</t>
  </si>
  <si>
    <t>30 กย.</t>
  </si>
  <si>
    <t>ค่าซ่อมแซมไฟฟ้า  รร.โคกสง่า</t>
  </si>
  <si>
    <t>ค่าซ่อมแซมไฟฟ้า  รร.โพทะเลประชาสรรค์</t>
  </si>
  <si>
    <t>ค่าซ่อมแซมบริเวณ สำนักงานฯ</t>
  </si>
  <si>
    <t>ค่าวัสดุ สำนักงาน</t>
  </si>
  <si>
    <t>ค่าวารสาร/แผ่นพับประชาสัมพันธ์</t>
  </si>
  <si>
    <r>
      <t xml:space="preserve">       </t>
    </r>
    <r>
      <rPr>
        <b/>
        <u/>
        <sz val="14"/>
        <rFont val="TH SarabunPSK"/>
        <family val="2"/>
      </rPr>
      <t>งบดำเนินงาน</t>
    </r>
  </si>
  <si>
    <t>รายงการบริหารงบประมาณประจำปีงบประมาณ 2563</t>
  </si>
  <si>
    <t>25 ตค.62</t>
  </si>
  <si>
    <t>รายการงบประจำสำนักงาน</t>
  </si>
  <si>
    <t xml:space="preserve"> งบประมาณรับทั้งสิ้น (ครั้งที่ 1)</t>
  </si>
  <si>
    <t>29 ตค.62</t>
  </si>
  <si>
    <t>ว.4774</t>
  </si>
  <si>
    <t>รับงบประมาณบริหารฯ  ครั้งที่ 1</t>
  </si>
  <si>
    <t>เงินอุดหนุนภาคเรียน 2/62 (70%)</t>
  </si>
  <si>
    <t>31 ตค.62</t>
  </si>
  <si>
    <t>ว. 4848</t>
  </si>
  <si>
    <t xml:space="preserve"> กิจกรรมพัฒนาคุณภาพผู้เรียน</t>
  </si>
  <si>
    <t>ฎ.80</t>
  </si>
  <si>
    <t>ฎ.81</t>
  </si>
  <si>
    <t>เบิกเงิน 189 ร.ร.</t>
  </si>
  <si>
    <t>ฎ.79</t>
  </si>
  <si>
    <t>ว. 4748</t>
  </si>
  <si>
    <t>ว. 4827</t>
  </si>
  <si>
    <t>22 ตค.62</t>
  </si>
  <si>
    <t>ว. 4746</t>
  </si>
  <si>
    <t xml:space="preserve"> (ตค.62- ธค.62)  3 เดือน</t>
  </si>
  <si>
    <t>จันทิพย์</t>
  </si>
  <si>
    <t xml:space="preserve"> (ตค.62- มค.63)  4 เดือน</t>
  </si>
  <si>
    <t>ค่าจ้างธุรการ 15,000.- (+750)</t>
  </si>
  <si>
    <t>เงินกันไว้เบิกเหลื่อมปี งบประมาณปี พ.ศ. 2562</t>
  </si>
  <si>
    <t>18 ตค.62</t>
  </si>
  <si>
    <t>Inv.8</t>
  </si>
  <si>
    <t>Inv.9</t>
  </si>
  <si>
    <t>Inv.10</t>
  </si>
  <si>
    <t>Inv.11</t>
  </si>
  <si>
    <t>Inv.13</t>
  </si>
  <si>
    <t>Inv.14</t>
  </si>
  <si>
    <t>โครงการขับเคลื่อนคุณภาพการศึกษาด้วยกระบวนการ</t>
  </si>
  <si>
    <t>มีส่วนร่วม โดยคณะ ก.ต.ป.น.</t>
  </si>
  <si>
    <t>ปาริชาติ/คณะ</t>
  </si>
  <si>
    <t>ฎ.52</t>
  </si>
  <si>
    <t xml:space="preserve"> เงินยืม ศน.ปาริชาติ เข่งแก้ว</t>
  </si>
  <si>
    <t>พี.23</t>
  </si>
  <si>
    <t xml:space="preserve">ค่าเดินทาง 5 ราย </t>
  </si>
  <si>
    <t>Inv.37</t>
  </si>
  <si>
    <t>ค่าไฟฟ้า เดือน ตค.62</t>
  </si>
  <si>
    <t>Inv.40</t>
  </si>
  <si>
    <t xml:space="preserve">                                    ยอดคงเหลือ</t>
  </si>
  <si>
    <t>โครงการพัฒนานำนโยบายจัดการศึกษาสู่การปฏิบัติ</t>
  </si>
  <si>
    <t>คชจ.การระชุม ก.ต.ป.น. (วันที่ 22 ตค.62)</t>
  </si>
  <si>
    <t>กลุ่มแผนฯ</t>
  </si>
  <si>
    <t>ร้อยละการเบิก</t>
  </si>
  <si>
    <t>ร้อยละของการ</t>
  </si>
  <si>
    <t>ปี. 2562</t>
  </si>
  <si>
    <t>ของ</t>
  </si>
  <si>
    <t>การก่อหนี้</t>
  </si>
  <si>
    <t>ผูกพัน</t>
  </si>
  <si>
    <t>ยอดคงเหลือ</t>
  </si>
  <si>
    <t xml:space="preserve">   - ไตรมาสที่ 1      ร้อยละ  </t>
  </si>
  <si>
    <t xml:space="preserve">  - ไตรมาสที่ 2      ร้อยละ    </t>
  </si>
  <si>
    <t xml:space="preserve">  - ไตรมาสที่ 3      ร้อยละ   </t>
  </si>
  <si>
    <t xml:space="preserve">  - ไตรมาสที่ 4      ร้อยละ   </t>
  </si>
  <si>
    <t>ค่าโทรศัพท์ ทีโอที  เดือน กย.62</t>
  </si>
  <si>
    <t>ยอดเงิน</t>
  </si>
  <si>
    <t>นันทนา</t>
  </si>
  <si>
    <t>-</t>
  </si>
  <si>
    <t>ของปี 2562</t>
  </si>
  <si>
    <t>สรุปผลการเบิกจ่ายเงินงบประมาณ  ปี  2563</t>
  </si>
  <si>
    <t>รายงานผลการบริหารงบประมาณประจำปีงบประมาณ 2563</t>
  </si>
  <si>
    <t>8 พย.62</t>
  </si>
  <si>
    <t>ว.5180</t>
  </si>
  <si>
    <t>ครูวิกฤต 15,000.- (+750)</t>
  </si>
  <si>
    <t>ว.4889</t>
  </si>
  <si>
    <t>22 พย.62</t>
  </si>
  <si>
    <t>36 ราย</t>
  </si>
  <si>
    <t>ครูวิทย์+คณิต  15,000+750</t>
  </si>
  <si>
    <t>11 พย.62</t>
  </si>
  <si>
    <t>ว. 4916</t>
  </si>
  <si>
    <t xml:space="preserve"> (ตค.62- ธค.63) 3 เดือน</t>
  </si>
  <si>
    <t>32 ราย</t>
  </si>
  <si>
    <t>39 ราย</t>
  </si>
  <si>
    <t>จ้างนักการฯ (9,000 +450)</t>
  </si>
  <si>
    <t>จ้างนักการ(ปกติ) (9,000 +450)</t>
  </si>
  <si>
    <t>14 พย.62</t>
  </si>
  <si>
    <t>ว.4991</t>
  </si>
  <si>
    <t>ครูพี่เลี้ยงฯ 9,000.- (+450)</t>
  </si>
  <si>
    <t>25 ราย</t>
  </si>
  <si>
    <t>15 พย.62</t>
  </si>
  <si>
    <t>ว.5010</t>
  </si>
  <si>
    <t>9 ราย</t>
  </si>
  <si>
    <t>N 3092</t>
  </si>
  <si>
    <t>บ้านซับตะแบก</t>
  </si>
  <si>
    <t>บ้านซับไม้แดง</t>
  </si>
  <si>
    <t>บ้านทรัพย์เกษตร</t>
  </si>
  <si>
    <t>บ้านท่าด้วง</t>
  </si>
  <si>
    <t>บ้านนาเฉลียง</t>
  </si>
  <si>
    <t>บ้านนาเฉลียงใต้</t>
  </si>
  <si>
    <t>บ้านน้ำเดือด</t>
  </si>
  <si>
    <t>บ้านเนินถาวร</t>
  </si>
  <si>
    <t>บ้านโป่งบุญเจริญ</t>
  </si>
  <si>
    <t>บ้านพญาวัง</t>
  </si>
  <si>
    <t>บ้านพุขาม</t>
  </si>
  <si>
    <t>บ้านโพทะเลประชาสรรค์</t>
  </si>
  <si>
    <t>บ้านรวมทรัพย์</t>
  </si>
  <si>
    <t>บ้านราหุล</t>
  </si>
  <si>
    <t>บ้านลำตะคร้อ</t>
  </si>
  <si>
    <t>บ้านวังลึก</t>
  </si>
  <si>
    <t>บ้านศรีมงคล</t>
  </si>
  <si>
    <t>บ้านสระประดู่</t>
  </si>
  <si>
    <t>บ้านสันเจริญโป่งสะทอน</t>
  </si>
  <si>
    <t>บ้านสามัคคีพัฒนา</t>
  </si>
  <si>
    <t>บ้านหนองบัวทอง</t>
  </si>
  <si>
    <t>บ้านหนองสะแกสี่</t>
  </si>
  <si>
    <t>บ้านห้วยทราย</t>
  </si>
  <si>
    <t>บ้านห้วยโป่ง-ไผ่ขวาง</t>
  </si>
  <si>
    <t>รัฐประชานุสรณ์</t>
  </si>
  <si>
    <t>อนุบาลบึงสามพัน</t>
  </si>
  <si>
    <t>บ้านสระเกษ</t>
  </si>
  <si>
    <t>บ้านซับน้อย</t>
  </si>
  <si>
    <t>บ้านซับสามัคคี</t>
  </si>
  <si>
    <t>บ้านท่าโรง</t>
  </si>
  <si>
    <t>บ้านสระกรวด</t>
  </si>
  <si>
    <t>บ้านกองทูล ฯ</t>
  </si>
  <si>
    <t>บ้านเขาสูงราษฎร์บำรุง</t>
  </si>
  <si>
    <t>บ้านคลองดู่</t>
  </si>
  <si>
    <t>บ้านคลองตะคร้อ</t>
  </si>
  <si>
    <t>19 พย.62</t>
  </si>
  <si>
    <t>ว. 5013</t>
  </si>
  <si>
    <t>พาหนะนักเรียน เทอม 2/62</t>
  </si>
  <si>
    <t>บริหารรถกระบะ-รถตู้ เทอม 2/62</t>
  </si>
  <si>
    <t>บย.3594</t>
  </si>
  <si>
    <t>พช.</t>
  </si>
  <si>
    <t>บย.3595</t>
  </si>
  <si>
    <t>นข.3372</t>
  </si>
  <si>
    <t>N 3104</t>
  </si>
  <si>
    <t>21 พย.62</t>
  </si>
  <si>
    <t>ว. 5169</t>
  </si>
  <si>
    <t>คัดเลือกสถานศึกษา IQA Award</t>
  </si>
  <si>
    <t>นิเทศฯ</t>
  </si>
  <si>
    <t>26 พย.62</t>
  </si>
  <si>
    <t>ว. 5190</t>
  </si>
  <si>
    <t>ค่าตรวจประเมินจัดการเรียนรู้ รูปแบบ Active Lernฯ</t>
  </si>
  <si>
    <t>รหัส 39001</t>
  </si>
  <si>
    <t>N3102</t>
  </si>
  <si>
    <t>โครงการบ้านนักวิทยาศาสตร์น้อย  ปฐมวัย</t>
  </si>
  <si>
    <t>2.คชจ.จัดอบรมแทนแทน บ้านนักวิทย์ฯ</t>
  </si>
  <si>
    <t>1. คชจ.ประเมิน ร.ร.รับตราพระราชทานฯ</t>
  </si>
  <si>
    <t>โครงการศิลปะหัตถกรรมฯ</t>
  </si>
  <si>
    <t>โครงการประชุมผู้บริหาร/จนท.</t>
  </si>
  <si>
    <t>ค่าจ้างเวรยาม 1 ราย  6 เดือน (9,000)</t>
  </si>
  <si>
    <t>4 พย.62</t>
  </si>
  <si>
    <t>ฎ.69</t>
  </si>
  <si>
    <t>เงินยืม ธีรพงศ์</t>
  </si>
  <si>
    <t>ค่าเดินทาง ธีรพงศ์</t>
  </si>
  <si>
    <t>ฎ.70</t>
  </si>
  <si>
    <t>5 พย.62</t>
  </si>
  <si>
    <t>ฎ.71</t>
  </si>
  <si>
    <t>ค่าโทรศัพท์ มือถอ ผอ./ กย.62</t>
  </si>
  <si>
    <t>ค่าน้ำมัน ต.ค.62</t>
  </si>
  <si>
    <t>6 พย.62</t>
  </si>
  <si>
    <t>ฎ.75</t>
  </si>
  <si>
    <t>ฎ.76</t>
  </si>
  <si>
    <t>ฎ.77</t>
  </si>
  <si>
    <t>ค่าไปรษณีย์ / ตค.62</t>
  </si>
  <si>
    <t>ฎ.84</t>
  </si>
  <si>
    <t>ฎ.82</t>
  </si>
  <si>
    <t>ค่าเดินทาง พรรณทิพย์</t>
  </si>
  <si>
    <t>7 พย.62</t>
  </si>
  <si>
    <t>ฎ.83</t>
  </si>
  <si>
    <t>ค่าประปา / ตค.62</t>
  </si>
  <si>
    <t>ไอ.57</t>
  </si>
  <si>
    <t>ค่าวัสดุ ก.ต.ป.น.</t>
  </si>
  <si>
    <t>ไอ.56</t>
  </si>
  <si>
    <t>ค่าจ้างถ่ายเอกสาร</t>
  </si>
  <si>
    <t>12 พย.62</t>
  </si>
  <si>
    <t>ค่าโทรศัพท์ มือถอ ผอ./ ตค.62</t>
  </si>
  <si>
    <t>13 พย.62</t>
  </si>
  <si>
    <t>ฎ.109</t>
  </si>
  <si>
    <t>อัมพร</t>
  </si>
  <si>
    <t>จ้างถ่ายเอกสารเลื่อนขั้นเงินเดือน</t>
  </si>
  <si>
    <t>ฎ.113</t>
  </si>
  <si>
    <t>ซ่อมPrinter /ก.ส่งเสิรมฯ</t>
  </si>
  <si>
    <t>ฎ.114</t>
  </si>
  <si>
    <t>ฎ.112</t>
  </si>
  <si>
    <t>อริศรา</t>
  </si>
  <si>
    <t>ค่าจ้างถ่ายเอกสารคู่มือประเมิน กตปน.</t>
  </si>
  <si>
    <t>กิจ.5</t>
  </si>
  <si>
    <t>ค่าเดินทาง ศน.รังสิมา</t>
  </si>
  <si>
    <t>ฎ.117</t>
  </si>
  <si>
    <t>ค่าเดินทางรังสิมา+อนวัฒน์</t>
  </si>
  <si>
    <t>ฎ.116</t>
  </si>
  <si>
    <t>18 พย..62</t>
  </si>
  <si>
    <t>ฎ.105</t>
  </si>
  <si>
    <t>เงินยืม นส.ปวงอร</t>
  </si>
  <si>
    <t>ฎ.122</t>
  </si>
  <si>
    <t>เงินยืม นางคนึง คุ้มตระกูล</t>
  </si>
  <si>
    <t>ฎ.131</t>
  </si>
  <si>
    <t>ฎ.139</t>
  </si>
  <si>
    <t>ค่าเดินทาง อรพรรณ</t>
  </si>
  <si>
    <t>25 พย.62</t>
  </si>
  <si>
    <t>ค่าเดินทาง ศน. 4 ราย</t>
  </si>
  <si>
    <t>ฎ.142</t>
  </si>
  <si>
    <t>ฎ.149</t>
  </si>
  <si>
    <t>เงินยืม รองสันติชัย</t>
  </si>
  <si>
    <t>เงินยืม สุทัศน์ (ผอ.ประชุม)</t>
  </si>
  <si>
    <t>ฎ.150</t>
  </si>
  <si>
    <t>28 พย.62</t>
  </si>
  <si>
    <t>ไอ.54</t>
  </si>
  <si>
    <t>ซ่อมรถยนต์ นข.2394</t>
  </si>
  <si>
    <t>ไอ.63</t>
  </si>
  <si>
    <t>ไอ.76</t>
  </si>
  <si>
    <t>ฎ.100</t>
  </si>
  <si>
    <t>เบิกเงินของ ตค.62</t>
  </si>
  <si>
    <t>ฎ.108</t>
  </si>
  <si>
    <t>เบิกเงินของ ตค.62/ โคกตะขบ</t>
  </si>
  <si>
    <t>83 ราย</t>
  </si>
  <si>
    <t>ค่าตอบแทนพนง ครั้งที่ 1/ 4 เดือน</t>
  </si>
  <si>
    <t>ตค.-มค.63</t>
  </si>
  <si>
    <t>18 พย.62</t>
  </si>
  <si>
    <t>ฎ.120</t>
  </si>
  <si>
    <t>เบิกของเดือน ตค. - พย.62  86 ราย</t>
  </si>
  <si>
    <t>ฎ.121</t>
  </si>
  <si>
    <t>พี.66</t>
  </si>
  <si>
    <t>เบิกของเดือน ตค. - พย.62  39 ราย</t>
  </si>
  <si>
    <t>ฎ.133</t>
  </si>
  <si>
    <t>เบิกของเดือน ตค. 62</t>
  </si>
  <si>
    <t>ฎ.135</t>
  </si>
  <si>
    <t>เบิกของเดือน พย. 62</t>
  </si>
  <si>
    <t>ฎ.136</t>
  </si>
  <si>
    <t>ฎ.138</t>
  </si>
  <si>
    <t>เบิกของเดือน ตค. - พย.62  25 ราย</t>
  </si>
  <si>
    <t>27 พย.62</t>
  </si>
  <si>
    <t>ฎ.143</t>
  </si>
  <si>
    <t>คืนเงิน 1 วัน  เนื่องจากเบิกเกิน</t>
  </si>
  <si>
    <t>29 พย.62</t>
  </si>
  <si>
    <t>เบิกของ  ตค. - พย.62 / 36 ราย</t>
  </si>
  <si>
    <t>ฎ.156</t>
  </si>
  <si>
    <t>ฎ.1567</t>
  </si>
  <si>
    <t>ไอ.78</t>
  </si>
  <si>
    <t>ค่าน้ำมัน ตัดหญ้า</t>
  </si>
  <si>
    <t>ค่าวัสดุ</t>
  </si>
  <si>
    <t>ยอด 370,000</t>
  </si>
  <si>
    <t>ยอด 493,050</t>
  </si>
  <si>
    <t>ยอด 195,800</t>
  </si>
  <si>
    <t>คืนเงินยืม ธีพงศ์ ฎ.69</t>
  </si>
  <si>
    <t>สมหมาย</t>
  </si>
  <si>
    <t>ว. 5034</t>
  </si>
  <si>
    <t>ค่าอินเทอร์เน็ต ค.1 (ตค-มค.63 )  4 เดือน</t>
  </si>
  <si>
    <t>รหัส39002</t>
  </si>
  <si>
    <t>เงินกันเหลื่อมปี 2562 (งบดำเนินงาน )</t>
  </si>
  <si>
    <t>เงินกันเหลื่อมปี 2562 (งบลงทุน )</t>
  </si>
  <si>
    <t>สพป.เพชรบูรณ์ เขต 3</t>
  </si>
  <si>
    <t>ชุมชนบ้านโคกปรง</t>
  </si>
  <si>
    <t>บ้านเขายางโปร่ง</t>
  </si>
  <si>
    <t>บ้านซับอีลุม</t>
  </si>
  <si>
    <t>บ้านซับสวัสดิ์</t>
  </si>
  <si>
    <t>บ้านคลองทราย</t>
  </si>
  <si>
    <t>บ้านฟุบสะแก</t>
  </si>
  <si>
    <t>บ้านซับสมบูรณ์</t>
  </si>
  <si>
    <t>บ้านกระทุ่มทองประชาสรรค์</t>
  </si>
  <si>
    <t>บ้านแสงมณีวิทยา</t>
  </si>
  <si>
    <t>บ้านนาไร่เดียว</t>
  </si>
  <si>
    <t>อนุบาลวัดในเรืองศรีวิเชียรฯ</t>
  </si>
  <si>
    <t>บ้านทุ่งใหญ่</t>
  </si>
  <si>
    <t>บ้านบุมะกรูด</t>
  </si>
  <si>
    <t>บ้านมาบสมอสามัคคี</t>
  </si>
  <si>
    <t>บ้านโคกสำราญ</t>
  </si>
  <si>
    <t>บ้านไทรงาม</t>
  </si>
  <si>
    <t>บ้านคลองบง</t>
  </si>
  <si>
    <t>บ้านถ้ำมงคลชัย</t>
  </si>
  <si>
    <t>บ้านน้ำร้อน</t>
  </si>
  <si>
    <t>บ้านวังไผ่</t>
  </si>
  <si>
    <t>บ้านหนองสะแก</t>
  </si>
  <si>
    <t>บ้านหนองบัวขาว</t>
  </si>
  <si>
    <t>บ้านใหม่วิไลวัลย์</t>
  </si>
  <si>
    <t>บ้านหนองไม้สอ</t>
  </si>
  <si>
    <t>บ้านบ่อรัง</t>
  </si>
  <si>
    <t>บ้านหนองโป่ง</t>
  </si>
  <si>
    <t>บ้านบึงกระจับ</t>
  </si>
  <si>
    <t>บ้านโคกปรือ</t>
  </si>
  <si>
    <t>บ้านโคกสง่า</t>
  </si>
  <si>
    <t>บ้านหนองกระทุ่ม</t>
  </si>
  <si>
    <t>บ้านหนองคล้า</t>
  </si>
  <si>
    <t>ชุมชนบ้านพุเตย</t>
  </si>
  <si>
    <t>บ้านตะกุดไผ่</t>
  </si>
  <si>
    <t>บ้านภูน้ำหยด</t>
  </si>
  <si>
    <t>บ้านพระที่นั่ง</t>
  </si>
  <si>
    <t>บ้านเนินสะอาด</t>
  </si>
  <si>
    <t>บ้านโคกกรวด</t>
  </si>
  <si>
    <t>บ้านซับกระโซ่</t>
  </si>
  <si>
    <t>บ้านน้ำอ้อม</t>
  </si>
  <si>
    <t>บ้านวังน้อย</t>
  </si>
  <si>
    <t>บ้านวังใหญ่</t>
  </si>
  <si>
    <t>บ้านดาดอุดม</t>
  </si>
  <si>
    <t>วัลลภานุสรณ์</t>
  </si>
  <si>
    <t>บ้านไทรทอง</t>
  </si>
  <si>
    <t>บ้านลำนารวย</t>
  </si>
  <si>
    <t>บ้านพรหมยาม</t>
  </si>
  <si>
    <t>บ้านแก่งหินปูน</t>
  </si>
  <si>
    <t>บ้านเข็มทอง</t>
  </si>
  <si>
    <t>บ้านไร่ตาพุฒ</t>
  </si>
  <si>
    <t>บ้านม่วงชุม</t>
  </si>
  <si>
    <t>บ้านคลองกระจังวังไทร</t>
  </si>
  <si>
    <t>บ้านเขาคลัง</t>
  </si>
  <si>
    <t>บ้านหนองสรวง</t>
  </si>
  <si>
    <t>บ้านเกาะแก้ว</t>
  </si>
  <si>
    <t>บ้านวังขอน</t>
  </si>
  <si>
    <t>บ้านนาสวรรค์</t>
  </si>
  <si>
    <t>ชุมชนบ้านโคกสะอาด</t>
  </si>
  <si>
    <t>บ้านซับหินเพลิง</t>
  </si>
  <si>
    <t>บ้านนาสนุ่น</t>
  </si>
  <si>
    <t>บ้านหนองบัว</t>
  </si>
  <si>
    <t>บ้านโคกตะขบ</t>
  </si>
  <si>
    <t>บ้านนาน้ำโครม</t>
  </si>
  <si>
    <t>บ้านจัดสรร</t>
  </si>
  <si>
    <t>บ้านแควป่าสัก</t>
  </si>
  <si>
    <t>บ้านสันติธรรม</t>
  </si>
  <si>
    <t>บ้านด่านไทรสามัคคี</t>
  </si>
  <si>
    <t>บ้านหนองหมู</t>
  </si>
  <si>
    <t>บ้านท่าไม้ทอง</t>
  </si>
  <si>
    <t>บ้านนาตะกุด</t>
  </si>
  <si>
    <t>บ้านศรีเทพน้อย</t>
  </si>
  <si>
    <t>บ้านโคกสะแกลาด</t>
  </si>
  <si>
    <t>บ้านบึงนาจาน</t>
  </si>
  <si>
    <t>บ้านหนองจอกวังกำแพง</t>
  </si>
  <si>
    <t>บ้านร่องหอยพัฒนา</t>
  </si>
  <si>
    <t>บ้านทุ่งเศรษฐี</t>
  </si>
  <si>
    <t>บ้านวังขาม</t>
  </si>
  <si>
    <t>อนุบาลศรีเทพ (สว่างวัฒนา)</t>
  </si>
  <si>
    <t>บ้านโคกหิน</t>
  </si>
  <si>
    <t>บ้านซับน้อยพัฒนา</t>
  </si>
  <si>
    <t>บ้านหนองย่างทอย</t>
  </si>
  <si>
    <t>บ้านโคกรังน้อย</t>
  </si>
  <si>
    <t>บ้านรังย้อย</t>
  </si>
  <si>
    <t>บ้านด่านเจริญชัย</t>
  </si>
  <si>
    <t>บ้านน้ำเขียว</t>
  </si>
  <si>
    <t>บ้านกองทูล(พิทักษ์ราษฎร์วิทยาคาร)</t>
  </si>
  <si>
    <t>บ้านเนินพัฒนา</t>
  </si>
  <si>
    <t>บ้านห้วยตลาด</t>
  </si>
  <si>
    <t>บ้านปางยาง</t>
  </si>
  <si>
    <t>บ้านเฉลียงทอง</t>
  </si>
  <si>
    <t>บ้านเนินคนธา</t>
  </si>
  <si>
    <t>บ้านท่าสวาย</t>
  </si>
  <si>
    <t>บ้านไร่ขอนยางขวาง</t>
  </si>
  <si>
    <t>บ้านท่าแดง</t>
  </si>
  <si>
    <t>บ้านนาทุ่ง</t>
  </si>
  <si>
    <t>บ้านท่าเยี่ยม</t>
  </si>
  <si>
    <t>บ้านหัวโตก</t>
  </si>
  <si>
    <t>บ้านคลองกรวด</t>
  </si>
  <si>
    <t>บ้านบ่อไทย</t>
  </si>
  <si>
    <t>บ้านตีบใต้</t>
  </si>
  <si>
    <t>บ้านนาวังแหน</t>
  </si>
  <si>
    <t>บ้านโคกเจริญ</t>
  </si>
  <si>
    <t>บ้านซับกระถินทอง</t>
  </si>
  <si>
    <t>บ้านป่าคาย</t>
  </si>
  <si>
    <t>บ้านบัววัฒนา</t>
  </si>
  <si>
    <t>บ้านไร่เหนือ</t>
  </si>
  <si>
    <t>บ้านเนินมะค่า</t>
  </si>
  <si>
    <t>บ้านวังอ่าง</t>
  </si>
  <si>
    <t>บ้านซับวารินทร์</t>
  </si>
  <si>
    <t>บ้านลำตาเณร</t>
  </si>
  <si>
    <t>ชุมชนบ้านโภชน์</t>
  </si>
  <si>
    <t>บ้านโคกคงสมโภชน์</t>
  </si>
  <si>
    <t>บ้านซับชมภู</t>
  </si>
  <si>
    <t>บ้านคลองกระโบน</t>
  </si>
  <si>
    <t>บ้านเนินสวรรค์</t>
  </si>
  <si>
    <t>บ้านซับเดื่อ</t>
  </si>
  <si>
    <t>บ้านเพชรละคร</t>
  </si>
  <si>
    <t>ชุมชนบ้านท่าเสา</t>
  </si>
  <si>
    <t>บ้านซับตะเคียนทอง</t>
  </si>
  <si>
    <t xml:space="preserve">บ้าน กม.30 </t>
  </si>
  <si>
    <t>บ้านปากตก</t>
  </si>
  <si>
    <t>บ้านวังเหว</t>
  </si>
  <si>
    <t>บ้านนาเฉลียง(เฉลียงทองราษฎร์บำรุง)</t>
  </si>
  <si>
    <t>บ้านกลาง</t>
  </si>
  <si>
    <t>บ้านวังท่าดี</t>
  </si>
  <si>
    <t>บ้านวังโบสถ์</t>
  </si>
  <si>
    <t>บ้านตะกุดงาม</t>
  </si>
  <si>
    <t>บ้านสระหมื่นเชียง</t>
  </si>
  <si>
    <t>บ้านโคกสง่านาข้าวดอ</t>
  </si>
  <si>
    <t>บ้านคลองตะพานหิน</t>
  </si>
  <si>
    <t>บ้านพงษ์เพชรอนุสรณ์</t>
  </si>
  <si>
    <t>อนุบาลหนองไผ่</t>
  </si>
  <si>
    <t>บ้าน กม.35</t>
  </si>
  <si>
    <t xml:space="preserve">บ้านคลองยาง </t>
  </si>
  <si>
    <t>บ้านลำพาด</t>
  </si>
  <si>
    <t>บ้านปู่จ้าว</t>
  </si>
  <si>
    <t>บ้านกันจุ</t>
  </si>
  <si>
    <t>บ้านซับบอน</t>
  </si>
  <si>
    <t>บ้านหนองพลวง</t>
  </si>
  <si>
    <t>บ้านโคกสะอาด</t>
  </si>
  <si>
    <t>บ้านราษฎร์เจริญ</t>
  </si>
  <si>
    <t>อนุบาลบึงสามพัน(ซับสมอทอด)</t>
  </si>
  <si>
    <t>บ้านตะกรุดหิน</t>
  </si>
  <si>
    <t>บ้านบึงสามพัน</t>
  </si>
  <si>
    <t>บ้านวังปลา</t>
  </si>
  <si>
    <t>บ้านซับสำราญเหนือ</t>
  </si>
  <si>
    <t>บ้านเนินสมบูรณ์</t>
  </si>
  <si>
    <t>ชุมชนบ้านวังพิกุล</t>
  </si>
  <si>
    <t xml:space="preserve">บ้านพนมเพชร </t>
  </si>
  <si>
    <t>บ้านยางสาว</t>
  </si>
  <si>
    <t>บ้านเขาพลวง</t>
  </si>
  <si>
    <t>บ้านสระแก้ว</t>
  </si>
  <si>
    <t>บ้านวังไลย์</t>
  </si>
  <si>
    <t>วัดเขาเจริญธรรม</t>
  </si>
  <si>
    <t>บ้านหนองแจง</t>
  </si>
  <si>
    <t>บ้านหนองชุมแสง</t>
  </si>
  <si>
    <t>11 ธค.62</t>
  </si>
  <si>
    <t>ว.5453</t>
  </si>
  <si>
    <t>ค่าจ้างเวรยาม/แม่บ้าน 4 ราย</t>
  </si>
  <si>
    <t>18 ธค.62</t>
  </si>
  <si>
    <t>ว. 5470</t>
  </si>
  <si>
    <t>ค่าเดินทางอบรมผู้ตรวจสอบภายใน</t>
  </si>
  <si>
    <t>นวลจันทร์</t>
  </si>
  <si>
    <t>เงินอุดหนุนภาคเรียน 2/62 (30%)</t>
  </si>
  <si>
    <t>ว. 5550</t>
  </si>
  <si>
    <t>ค่าเดินทางอนวัฒน์</t>
  </si>
  <si>
    <t>2 ธค.62</t>
  </si>
  <si>
    <t>ฎ.158</t>
  </si>
  <si>
    <t>ฎ.159</t>
  </si>
  <si>
    <t>เบิกค่าจ้าง ตค.-พย.62</t>
  </si>
  <si>
    <t>ไอ.80</t>
  </si>
  <si>
    <t>ค่าน้ำมัน พย.62</t>
  </si>
  <si>
    <t>ไอ.81</t>
  </si>
  <si>
    <t>ค่าไฟฟ้า เดือน พย.62</t>
  </si>
  <si>
    <t>ฎ.168</t>
  </si>
  <si>
    <t>3 ธค.62</t>
  </si>
  <si>
    <t>พี.92</t>
  </si>
  <si>
    <t>ค่าถ่ายเอกสาร สมุดจีเอฟ</t>
  </si>
  <si>
    <t>ค่าเดินทาง ศน.สุปัญญา</t>
  </si>
  <si>
    <t>ค่าเดินทาง ศน.ปัณณธร</t>
  </si>
  <si>
    <t>ฎ.217</t>
  </si>
  <si>
    <t>ค่าเดินทาง ศน.วิลัยภรณ์</t>
  </si>
  <si>
    <t>ฎ.234</t>
  </si>
  <si>
    <t>17 ธค.62</t>
  </si>
  <si>
    <t>23 ธค.62</t>
  </si>
  <si>
    <t>ค่าเดินทาง ศน.พัชรินทร์</t>
  </si>
  <si>
    <t>ฎ.271</t>
  </si>
  <si>
    <t>24 ธค.62</t>
  </si>
  <si>
    <t>ซ่อมPrinter /ก.การเงินฯ</t>
  </si>
  <si>
    <t>ค่าไปรษณีย์ / พย.62</t>
  </si>
  <si>
    <t>ไอ.85</t>
  </si>
  <si>
    <t>ฎ.179</t>
  </si>
  <si>
    <t>6ธค.62</t>
  </si>
  <si>
    <t>ค่าน้ำประปา / พย.62</t>
  </si>
  <si>
    <t>ฎ.181</t>
  </si>
  <si>
    <t>ค่าถ่ายเอกสาร แฟ้มประวัติ</t>
  </si>
  <si>
    <t>บุคคล</t>
  </si>
  <si>
    <t>การเงิน</t>
  </si>
  <si>
    <t>ไอ.90</t>
  </si>
  <si>
    <t>ค่าโทรศัพท์ ทีโอที  เดือน ตค62</t>
  </si>
  <si>
    <t>ฎ.188</t>
  </si>
  <si>
    <t>ฎ.196</t>
  </si>
  <si>
    <t>ค่าถ่ายเอกสาร เลื่อนขั้นฯ</t>
  </si>
  <si>
    <t>ไอ.95</t>
  </si>
  <si>
    <t>ฎ.200</t>
  </si>
  <si>
    <t>ค่าเดินทาง 4 ราย (ก.สิ่งเสริมฯ)</t>
  </si>
  <si>
    <t>ฎ.201</t>
  </si>
  <si>
    <t>12 ธค.62</t>
  </si>
  <si>
    <t>ค่าเดินทาง ศน.สุปัญญา, วิลัยภรณ์</t>
  </si>
  <si>
    <t>ฎ.224</t>
  </si>
  <si>
    <t>ค่าโทรศัพท์ ทีโอที  เดือน พย62</t>
  </si>
  <si>
    <t>ฎ.227</t>
  </si>
  <si>
    <t>ซ่อมPrinter /ก.บุคคลฯ</t>
  </si>
  <si>
    <t>พี.110</t>
  </si>
  <si>
    <t>ค่าซ่อมรถ นข.3689</t>
  </si>
  <si>
    <t>ไอ.117</t>
  </si>
  <si>
    <t>ค่าเดินทางปวงอร</t>
  </si>
  <si>
    <t>ฎ.267</t>
  </si>
  <si>
    <t>25 ธค.62</t>
  </si>
  <si>
    <t>ฎ.272</t>
  </si>
  <si>
    <t>ค่าเดินทาง พิชิตชัย</t>
  </si>
  <si>
    <t>ค่าพวงมาลา ร.9</t>
  </si>
  <si>
    <t>ค่าพวงมาลา ร.5</t>
  </si>
  <si>
    <t>ค่าน้ำดื่ม ตค.62</t>
  </si>
  <si>
    <t>ถ่ายเอกสารควบคุมภายใน</t>
  </si>
  <si>
    <t>ไอ.88</t>
  </si>
  <si>
    <t>ไอ.94</t>
  </si>
  <si>
    <t>พานพุ่ม ร.10</t>
  </si>
  <si>
    <t>ไอ.93</t>
  </si>
  <si>
    <t>ค่าน้ำดื่ม พย.62</t>
  </si>
  <si>
    <t>ไอ.96</t>
  </si>
  <si>
    <t>ถ่ายเอกสารทำแผน</t>
  </si>
  <si>
    <t>ถ่ายเอกสารทำ งปม.</t>
  </si>
  <si>
    <t>ไอ.108</t>
  </si>
  <si>
    <t>17 ธ๕.62</t>
  </si>
  <si>
    <t>รังสิมา</t>
  </si>
  <si>
    <t>ไอ.116</t>
  </si>
  <si>
    <t>จ้างทำป้าย O-net นับถอยหลัง/ลูกโป่ง</t>
  </si>
  <si>
    <t>พี.144</t>
  </si>
  <si>
    <t>ค่าเก็บขยะ ตค -ธค.62</t>
  </si>
  <si>
    <t xml:space="preserve"> โครงการพัฒนาระบบ บริหารช้าราชการฯ</t>
  </si>
  <si>
    <t xml:space="preserve"> โครงการเพิ่มประสิทธิภาพฯ สำนักงานสีเชียว</t>
  </si>
  <si>
    <t>ปัทมาภรณ์/</t>
  </si>
  <si>
    <t>พิชิตชัย</t>
  </si>
  <si>
    <t>ปาริชาติก้าน</t>
  </si>
  <si>
    <t>ฎ.193</t>
  </si>
  <si>
    <t>พี.112</t>
  </si>
  <si>
    <t>เบิกเดือน ตค.- พย.62</t>
  </si>
  <si>
    <t>ฎ.203</t>
  </si>
  <si>
    <t>13 ธค.62</t>
  </si>
  <si>
    <t>เงินยืม กิตติกาญจน์</t>
  </si>
  <si>
    <t>คืนเงินยืม ฎ.203</t>
  </si>
  <si>
    <t>พี.91</t>
  </si>
  <si>
    <t>ฎ.232</t>
  </si>
  <si>
    <t>เบิกเดือน ธค.62</t>
  </si>
  <si>
    <t>ค่าเบี้ยเลี้ยง ออกปชส./ รร.ขนาดเล็ก</t>
  </si>
  <si>
    <t xml:space="preserve">เงินยืม 5 ส. / ปาริชาติ </t>
  </si>
  <si>
    <t>เงินยืมประชุมผอ.รร. / ศิริพรรณ</t>
  </si>
  <si>
    <t>คืนเงินสด คนึง ฎ.122</t>
  </si>
  <si>
    <t>ฎ.186</t>
  </si>
  <si>
    <t>เงินยืม อัจฉรา</t>
  </si>
  <si>
    <t>ฎ.233</t>
  </si>
  <si>
    <t>สุทัศน์ คืนเงินยืม ฎ.150</t>
  </si>
  <si>
    <t>รองสันติชัย คืนเงินยืม ฎ.149</t>
  </si>
  <si>
    <t xml:space="preserve"> รอเบิกค่าวัสดุ 5 ส.</t>
  </si>
  <si>
    <t>ค่าจ้างถ่ายเอกสาร ก.ต.ป.น.</t>
  </si>
  <si>
    <t>ค่าล่วงเวลา ศน.พัชรินทร์,สุระศักดิ์, ผอ.สมศักดิ์</t>
  </si>
  <si>
    <t>ค่าพาหนะ ครูณัฐวัตร รอดน้อย</t>
  </si>
  <si>
    <t>ค่าเดินทาง กตปน./25-27 พย.62 ศน.ปิยะวรรณ์</t>
  </si>
  <si>
    <t>ค่าเดินทาง กตปน./25-27 พย.62 ศน.เสาวภา</t>
  </si>
  <si>
    <t xml:space="preserve"> 2-4 ธค.</t>
  </si>
  <si>
    <t>ก.4</t>
  </si>
  <si>
    <t>ค่าเดินทาง ผอ.เขต / 20 ธค.62</t>
  </si>
  <si>
    <t>พี.93</t>
  </si>
  <si>
    <t>เบิกของ ตค.62</t>
  </si>
  <si>
    <t>เบิกของ พย.62</t>
  </si>
  <si>
    <t>พี.256</t>
  </si>
  <si>
    <t>เบิกเงินของ พย.62 / 58 ราย</t>
  </si>
  <si>
    <t>เบิกเงินของ พย.62 / 1 ราย</t>
  </si>
  <si>
    <t>ฎ.182</t>
  </si>
  <si>
    <t>ฎ.183</t>
  </si>
  <si>
    <t>9 ธค.62</t>
  </si>
  <si>
    <t>ไอ.92</t>
  </si>
  <si>
    <t>ค่าจ้าง พนง.ขับรถ</t>
  </si>
  <si>
    <t>พี.100</t>
  </si>
  <si>
    <t>วิจิตน์</t>
  </si>
  <si>
    <t>พี.100=84,560</t>
  </si>
  <si>
    <t>เบิกเงินของ พย.62 / 22 ราย</t>
  </si>
  <si>
    <t>12 ธ๕.62</t>
  </si>
  <si>
    <t>ฎ.194</t>
  </si>
  <si>
    <t>ฎ.195</t>
  </si>
  <si>
    <t>พี.105=19,845</t>
  </si>
  <si>
    <t>พี.105</t>
  </si>
  <si>
    <t>พี.108</t>
  </si>
  <si>
    <t>I.99</t>
  </si>
  <si>
    <t>เบิกของ ตค.- พย.62</t>
  </si>
  <si>
    <t>ฎ.207</t>
  </si>
  <si>
    <t>เบิกเงินของ พย.62 / 25 ราย</t>
  </si>
  <si>
    <t>ฎ.208</t>
  </si>
  <si>
    <t>พี.113</t>
  </si>
  <si>
    <t>p100-4</t>
  </si>
  <si>
    <t>p.111</t>
  </si>
  <si>
    <t>เบิกเงินของ พย.62 / 9 ราย</t>
  </si>
  <si>
    <t>พั.123</t>
  </si>
  <si>
    <t>ซ่อมรถยนต์ นข.3689 กรณีเร่งด่วน</t>
  </si>
  <si>
    <t>พี.127</t>
  </si>
  <si>
    <t>เบิก 13 รร.</t>
  </si>
  <si>
    <t>เบิก 68 รร.</t>
  </si>
  <si>
    <t>เบิกของ ธค.62 /36 ราย</t>
  </si>
  <si>
    <t>ฎ.236</t>
  </si>
  <si>
    <t>ฎ.237</t>
  </si>
  <si>
    <t>เบิกของเดือน ธค. 62</t>
  </si>
  <si>
    <t>ฎ.239</t>
  </si>
  <si>
    <t>เบิกของ ธค.62 / 83 ราย</t>
  </si>
  <si>
    <t>ฎ.240</t>
  </si>
  <si>
    <t>เบิกของเดือน ธค.62 / 25 ราย</t>
  </si>
  <si>
    <t>ฎ.242</t>
  </si>
  <si>
    <t>เบิกของเดือน ธค. 62 / 71 ราย</t>
  </si>
  <si>
    <t>ฎ.243</t>
  </si>
  <si>
    <t>ฎ.244</t>
  </si>
  <si>
    <t>เบิกของ ธค.62 / 28 ราย</t>
  </si>
  <si>
    <t>ฎ.245</t>
  </si>
  <si>
    <t>เบิกของ ธค.62 / 35 ราย</t>
  </si>
  <si>
    <t>I.112-5</t>
  </si>
  <si>
    <t>23 ธค</t>
  </si>
  <si>
    <t>เบิก ตค.-พย.</t>
  </si>
  <si>
    <t>เบิก 53 รร.</t>
  </si>
  <si>
    <t>อุดหนุนการศึกษาโดยครอบครัว</t>
  </si>
  <si>
    <t>26 ธค.62</t>
  </si>
  <si>
    <t>ว. 5664</t>
  </si>
  <si>
    <t xml:space="preserve">   ของ ร.ร.ในสังกัด  189 ร.ร.</t>
  </si>
  <si>
    <t xml:space="preserve">                                    รวมเงิน</t>
  </si>
  <si>
    <t xml:space="preserve"> N3102</t>
  </si>
  <si>
    <t>พี.89</t>
  </si>
  <si>
    <t>พี.90</t>
  </si>
  <si>
    <t xml:space="preserve"> คืนเงินโครงการ เข้ากองกลาง</t>
  </si>
  <si>
    <t>สิทธิกร</t>
  </si>
  <si>
    <t>โครงการวันสำคัญ</t>
  </si>
  <si>
    <t>ศนรังสิมา/</t>
  </si>
  <si>
    <t>เบิกของ ธค.62 / 16 ราย</t>
  </si>
  <si>
    <t xml:space="preserve"> (ตค.62- มีค.63) 6 เดือน  17 ราย</t>
  </si>
  <si>
    <t>เงินสมทบกองทุนทดแทน  (0.2%)</t>
  </si>
  <si>
    <t>เงินสมทบกองทุนทดแทน 0.2%</t>
  </si>
  <si>
    <t>ของพนง.ราชการ 4 ด.</t>
  </si>
  <si>
    <t>ร.38008</t>
  </si>
  <si>
    <t>ร.39002</t>
  </si>
  <si>
    <t>ครูวิทย์-คณิตฯ 6 เดือน   17 ราย</t>
  </si>
  <si>
    <t>24 มค.63</t>
  </si>
  <si>
    <t>ว.305</t>
  </si>
  <si>
    <t>ของ ธุรการ,นักการฯ,ครูขั้นวิกฤต,</t>
  </si>
  <si>
    <t>แม่บ้านเวรยาม , เขต 9 ราย</t>
  </si>
  <si>
    <t>มค.-ธค.63</t>
  </si>
  <si>
    <t>ฎ.362</t>
  </si>
  <si>
    <t>เบิกเงินสมทบกองทุนฯ</t>
  </si>
  <si>
    <t>นาเฉลียง ห้วยโป่งยางงาม</t>
  </si>
  <si>
    <t>หนองไผ่</t>
  </si>
  <si>
    <t>บ้านโภชน์บัววัฒนา</t>
  </si>
  <si>
    <t>ท่าแดงวังท่าดี</t>
  </si>
  <si>
    <t>วังโบสถ์บ่อไทย</t>
  </si>
  <si>
    <t>ท่าด้วง</t>
  </si>
  <si>
    <t>กองทูลเพชรละคร</t>
  </si>
  <si>
    <t>บึงสามพันหนองแจง</t>
  </si>
  <si>
    <t>ซับสมอทอดซับไม้แดง</t>
  </si>
  <si>
    <t>วังพิกุลศรีมงคล</t>
  </si>
  <si>
    <t>กันจุสระแก้ว</t>
  </si>
  <si>
    <t>ท่าโรงโคกปรง</t>
  </si>
  <si>
    <t>สระประดู่</t>
  </si>
  <si>
    <t>พุเตยพุขาม</t>
  </si>
  <si>
    <t>วังใหญ่ภูน้ำหยด</t>
  </si>
  <si>
    <t>ซับสมบูรณ์ซับน้อย</t>
  </si>
  <si>
    <t>บ่อรัง</t>
  </si>
  <si>
    <t>น้ำร้อนยางสาว</t>
  </si>
  <si>
    <t>โคกสะอาดประดู่งาม</t>
  </si>
  <si>
    <t>นาสนุ่น</t>
  </si>
  <si>
    <t>ศรีเทพหนองย่างทอย</t>
  </si>
  <si>
    <t>คลองกระจัง</t>
  </si>
  <si>
    <t>โครงการยกระดับฯ โอเน็ต 22 ศูนย์วิชาการ</t>
  </si>
  <si>
    <t>เบิกจ่าย นส.สุพัตรา  ทรัพย์มี</t>
  </si>
  <si>
    <t>27 มค.63</t>
  </si>
  <si>
    <t>ว.308</t>
  </si>
  <si>
    <t>เงินอุดหนุนยากจน ภาค 2/62</t>
  </si>
  <si>
    <t>ฎ.374</t>
  </si>
  <si>
    <t>28 มค.63</t>
  </si>
  <si>
    <t>เบิกครั้ง 1   สีเชียว</t>
  </si>
  <si>
    <t>เบิกครั้ง 2   สีเหลือง</t>
  </si>
  <si>
    <t>ร้อยละการเบิกจ่ายเงินงบประมาณเปรียบเทียบ พ.ศ. 2561 , พ.ศ.2562  และ พ.ศ. 2563</t>
  </si>
  <si>
    <t>สำนักงานเขตพื้นที่การศึกษาประถมศึกษาเพชรบูรณ์เขต 3</t>
  </si>
  <si>
    <t>งบรายจ่าย</t>
  </si>
  <si>
    <t xml:space="preserve">   งบดำเนินงาน</t>
  </si>
  <si>
    <t xml:space="preserve">    งบลงทุน</t>
  </si>
  <si>
    <t xml:space="preserve">    งบภาพรวม</t>
  </si>
  <si>
    <t>ไตรมาสที่ 1 (ร้อยละ)</t>
  </si>
  <si>
    <t>ไตรมาสที่ 2 (ร้อยละ)</t>
  </si>
  <si>
    <t>ไตรมาสที่ 3 (ร้อยละ)</t>
  </si>
  <si>
    <t>ไตรมาสที่ 4 (ร้อยละ)</t>
  </si>
  <si>
    <t xml:space="preserve"> -</t>
  </si>
  <si>
    <t>N 3074</t>
  </si>
  <si>
    <t>ว.380</t>
  </si>
  <si>
    <t>งบป้องกันและแก้ไขปัญหายาเสพติด</t>
  </si>
  <si>
    <t>อนวัฒน์</t>
  </si>
  <si>
    <t>ว.217</t>
  </si>
  <si>
    <t>อรพรรณ</t>
  </si>
  <si>
    <t>N3107</t>
  </si>
  <si>
    <t xml:space="preserve">ระบบดูแลช่วยเหลือนักเรียน </t>
  </si>
  <si>
    <t>รหัส 33061</t>
  </si>
  <si>
    <t>18 ราย</t>
  </si>
  <si>
    <t>10 มค.63</t>
  </si>
  <si>
    <t>ว.60</t>
  </si>
  <si>
    <t>ครูผู้ทรงคุณค่าแห่งแผ่นดิน</t>
  </si>
  <si>
    <t xml:space="preserve"> (มค.63- มีค.63)  3 เดือน</t>
  </si>
  <si>
    <t>ว.208</t>
  </si>
  <si>
    <t>ค่าเดินทางประชุมผู้นำเครือข่ายท้องถิ่น LN</t>
  </si>
  <si>
    <t>30 มค.63</t>
  </si>
  <si>
    <t>กิตติกาญจ์</t>
  </si>
  <si>
    <t>N3106</t>
  </si>
  <si>
    <t>การรับนักเรียนปีการศึกษา 2563</t>
  </si>
  <si>
    <t>ว.207</t>
  </si>
  <si>
    <t>N 3076</t>
  </si>
  <si>
    <t>งบรายจ่ายอื่น</t>
  </si>
  <si>
    <t>15 มค.63</t>
  </si>
  <si>
    <t>ว.114</t>
  </si>
  <si>
    <t>คชจ.โครงการเรียนรู้สะเต็มศึกษา</t>
  </si>
  <si>
    <t>นิเทศ</t>
  </si>
  <si>
    <t>ค่าเดินทางประชุมต่อยอดสหกรณ์โรงเรียน</t>
  </si>
  <si>
    <t>6 มค.63</t>
  </si>
  <si>
    <t>ว.15</t>
  </si>
  <si>
    <t>แข่งขันทางวิชาการนานาชาติปี63 รอบแรก</t>
  </si>
  <si>
    <t>N3105</t>
  </si>
  <si>
    <t>วิลัยภรณ์</t>
  </si>
  <si>
    <t>ว.279</t>
  </si>
  <si>
    <t xml:space="preserve">จ้างนักการ(ปกติ) ครั้งที่ 2 </t>
  </si>
  <si>
    <t>มค.-มีค.63</t>
  </si>
  <si>
    <t>ว.278</t>
  </si>
  <si>
    <t xml:space="preserve">จ้างนักการ ฯ ครั้งที่ 2 </t>
  </si>
  <si>
    <t>ว.397</t>
  </si>
  <si>
    <t>รับงบประมาณบริหารฯ  ครั้งที่ 2</t>
  </si>
  <si>
    <t>ฎ.274</t>
  </si>
  <si>
    <t>ค่าไฟฟ้า ธค.62</t>
  </si>
  <si>
    <t>ฎ.275</t>
  </si>
  <si>
    <t>ค่าเดินทาง นางคนึง</t>
  </si>
  <si>
    <t>ไอ.125</t>
  </si>
  <si>
    <t>ค่าน้ำมัน ธค.62</t>
  </si>
  <si>
    <t>ฎ.294</t>
  </si>
  <si>
    <t>ค่าน้ำประปา / ธค.62</t>
  </si>
  <si>
    <t>ไอ.130</t>
  </si>
  <si>
    <t>ค่าวัดุสำนักงาน</t>
  </si>
  <si>
    <t>ซ่อมปริ้นเตอร์( กลุ่มบุคคลฯ)</t>
  </si>
  <si>
    <t>ไอ.132</t>
  </si>
  <si>
    <t>ฎ.318</t>
  </si>
  <si>
    <t>ค่าโทรศัพท์มือถือ / ธค.62</t>
  </si>
  <si>
    <t>ฎ.380</t>
  </si>
  <si>
    <t>29 มค.63</t>
  </si>
  <si>
    <t>ฎ.386</t>
  </si>
  <si>
    <t>ค่าไฟฟ้า มค.63</t>
  </si>
  <si>
    <t>เงินยืม ประชุมจัดจ้างก่อสร้าง</t>
  </si>
  <si>
    <t>ฎ.361</t>
  </si>
  <si>
    <t>ฎ.363</t>
  </si>
  <si>
    <t>ฎ.364</t>
  </si>
  <si>
    <t>ค่าเดินทาง ดร.สมศักดิ์</t>
  </si>
  <si>
    <t>เบิกเงินของ ธค.62 / 71 ราย</t>
  </si>
  <si>
    <t>ฎ.289</t>
  </si>
  <si>
    <t>เบิกเงินของ พย.62 / 3 ราย เพิ่ม</t>
  </si>
  <si>
    <t>ฎ.284</t>
  </si>
  <si>
    <t>ไอ.126</t>
  </si>
  <si>
    <t>พี159</t>
  </si>
  <si>
    <t>พี.189</t>
  </si>
  <si>
    <t>เบิก 23 รร.</t>
  </si>
  <si>
    <t>I.122-124</t>
  </si>
  <si>
    <t>7 มค.63</t>
  </si>
  <si>
    <t>ฎ.172</t>
  </si>
  <si>
    <t>7มค.63</t>
  </si>
  <si>
    <t>พี.173</t>
  </si>
  <si>
    <t>6มค.63</t>
  </si>
  <si>
    <t>เดินทาง ศน.วรรณ/ 4 พย.</t>
  </si>
  <si>
    <t>ฎ.288</t>
  </si>
  <si>
    <t>ค่าไปรษณีย์/ ธค.62</t>
  </si>
  <si>
    <t>ฎ.290</t>
  </si>
  <si>
    <t>ฎ.291</t>
  </si>
  <si>
    <t>เงินยืม วิลัยภรณ์</t>
  </si>
  <si>
    <t>ไอ.128</t>
  </si>
  <si>
    <t>ฎ.293</t>
  </si>
  <si>
    <t>เงินยืม อริศรา/ ประชุม 10 มค.63</t>
  </si>
  <si>
    <t>ประชุม พุธเช้าสพฐ. 2ตค.-27 พย.</t>
  </si>
  <si>
    <t>ฎ.296</t>
  </si>
  <si>
    <t>ไอ.131</t>
  </si>
  <si>
    <t>ฎ.304</t>
  </si>
  <si>
    <t>9 มค.63</t>
  </si>
  <si>
    <t>เบิก ของรร.โคกสะอาด ธค.62</t>
  </si>
  <si>
    <t>พี.174</t>
  </si>
  <si>
    <t>เบิก ธค.62</t>
  </si>
  <si>
    <t>ไอ.134</t>
  </si>
  <si>
    <t>ฎ.297</t>
  </si>
  <si>
    <t>ค่าน้ำดื่ม ธค.62</t>
  </si>
  <si>
    <t>ไอ.136</t>
  </si>
  <si>
    <t>ค่าเอกสาร</t>
  </si>
  <si>
    <t>ไอ.137</t>
  </si>
  <si>
    <t>ไอ.138</t>
  </si>
  <si>
    <t>17 มค.63</t>
  </si>
  <si>
    <t>วารสารประชาสัมพันธ์ ฉบับที่ 1</t>
  </si>
  <si>
    <t>ฎ.321</t>
  </si>
  <si>
    <t>คชจ.ประชุม (ปัทมาภรณ์)</t>
  </si>
  <si>
    <t>คชจ.ประชุม (พรเมษา)</t>
  </si>
  <si>
    <t>ค่าเดินทาง ปัทมาภรณ์</t>
  </si>
  <si>
    <t>ฎ.334</t>
  </si>
  <si>
    <t>เดินทาง ศน.สุปัญญา/  พย.</t>
  </si>
  <si>
    <t>เดินทาง ศน.รังสิมา/3-6 ธค.</t>
  </si>
  <si>
    <t>ไอ.143</t>
  </si>
  <si>
    <t>21 มค.63</t>
  </si>
  <si>
    <t>พานพุ่ม สมเด็จนเรศวรมหาราช</t>
  </si>
  <si>
    <t>ค่าเดินทาง อนวัฒน์</t>
  </si>
  <si>
    <t>ฎ.339</t>
  </si>
  <si>
    <t>คชจ.การระชุม ก.ต.ป.น. (วันที่ .พ.ย.62 ครั้ง)</t>
  </si>
  <si>
    <t>ฎ.340</t>
  </si>
  <si>
    <t>ประชุม รับ ศน.ใหม่</t>
  </si>
  <si>
    <t>ฎ.342</t>
  </si>
  <si>
    <t>ฎ.360</t>
  </si>
  <si>
    <t>ฎ.341</t>
  </si>
  <si>
    <t>พี.202</t>
  </si>
  <si>
    <t>ค่าโทรศัพท์ ทีโอที/ ธค.62</t>
  </si>
  <si>
    <t>ค่าเดินทางสุกันยา 16 มค.</t>
  </si>
  <si>
    <t>เงินยืมประชุม อริศรา 31 มค.</t>
  </si>
  <si>
    <t>ไอ.150</t>
  </si>
  <si>
    <t>ซ่อมรถ นข 3689</t>
  </si>
  <si>
    <t>ซ่อมรถ นข 2394</t>
  </si>
  <si>
    <t>ไอ.151</t>
  </si>
  <si>
    <t>ไอ.152</t>
  </si>
  <si>
    <t>ค่าวัสดุซ่อมห้องน้ำ</t>
  </si>
  <si>
    <t>ฎ.376</t>
  </si>
  <si>
    <t>ค่าเดินทาง ศนเสาวภา/ 24 ธค.62</t>
  </si>
  <si>
    <t>ฎ.377</t>
  </si>
  <si>
    <t>ฎ.335</t>
  </si>
  <si>
    <t>คชจ.ประชุม (อัมพร/ปัทมาภรณ์)</t>
  </si>
  <si>
    <t>ฎ.375</t>
  </si>
  <si>
    <t>ไอ.154</t>
  </si>
  <si>
    <t>จ้างทำเอกสาร / อริศรา หน้าห้อง</t>
  </si>
  <si>
    <t>ฎ.381</t>
  </si>
  <si>
    <t>คชจ.ประชุม อริศรา/13-14 มค, 24</t>
  </si>
  <si>
    <t>ฎ.378</t>
  </si>
  <si>
    <t xml:space="preserve"> ค่าไปรษณียื มค.63</t>
  </si>
  <si>
    <t>จ้างทำโล่ห์ IQA</t>
  </si>
  <si>
    <t xml:space="preserve"> น้ำดื่ม มค.63</t>
  </si>
  <si>
    <t>ค่าเปลี่ยนยางรถ นข.2394</t>
  </si>
  <si>
    <t>ไอ.160</t>
  </si>
  <si>
    <t>เดินทาง ศน.รังสิมา / 7-9 มค.</t>
  </si>
  <si>
    <t>*ขอรับ 2 พัน</t>
  </si>
  <si>
    <t>ฎ.399</t>
  </si>
  <si>
    <t>ฎ.372</t>
  </si>
  <si>
    <t>คชจ.ประชุมกลั่นกรอง (คนึง)</t>
  </si>
  <si>
    <t>เดินทาง ศน.อมรินทร์/ 28พย.-12 ธค</t>
  </si>
  <si>
    <t>ฎ.371</t>
  </si>
  <si>
    <t>เดินทางอมรินทร์ ปัณณธร ,สรวงสุดา ปฏิวัติ ชาญณรง/7-9 มค</t>
  </si>
  <si>
    <t>งบ 2 พัน</t>
  </si>
  <si>
    <t>เดินทาง ศน.เสาวภา,พัชรินทร์ / 7-9 มค.</t>
  </si>
  <si>
    <t>โครงการประชาสัมพันธ์</t>
  </si>
  <si>
    <t>ฎ.307</t>
  </si>
  <si>
    <t>เบิกเงินของ ธค.62 / 27 ราย</t>
  </si>
  <si>
    <t>เบิกเงินของ ธค.62 / 3 ราย</t>
  </si>
  <si>
    <t>เบิกเงินของ ธค.62 / 1 ราย</t>
  </si>
  <si>
    <t>ฎ.310</t>
  </si>
  <si>
    <t>ฎ.308</t>
  </si>
  <si>
    <t>ฎ.306</t>
  </si>
  <si>
    <t>เบิกเงินของ ธค. 2 ราย (เพิ่มเติม)</t>
  </si>
  <si>
    <t>ฎ.315</t>
  </si>
  <si>
    <t>เบิกเงินของ ธค.62 / 15 ราย</t>
  </si>
  <si>
    <t>ฎ.316</t>
  </si>
  <si>
    <t>ฎ.317</t>
  </si>
  <si>
    <t>เบิก 34 รร.</t>
  </si>
  <si>
    <t>พี.1983</t>
  </si>
  <si>
    <t>เบิก 20 รร.</t>
  </si>
  <si>
    <t>27มค.63</t>
  </si>
  <si>
    <t>พี.220</t>
  </si>
  <si>
    <t>i147</t>
  </si>
  <si>
    <t>จ้างพนง.ขับรถ ธค.62</t>
  </si>
  <si>
    <t>ไอ.148</t>
  </si>
  <si>
    <t>ไอ.149</t>
  </si>
  <si>
    <t>ฎ.356</t>
  </si>
  <si>
    <t>เบิกของเดือน ธค. 62 / 2 ราย</t>
  </si>
  <si>
    <t>ฎ.346</t>
  </si>
  <si>
    <t>เบิกของ มค.63/36 ราย</t>
  </si>
  <si>
    <t>เบิกของเดือน ม.ค.63 / 1 ราย</t>
  </si>
  <si>
    <t>ฎ.357</t>
  </si>
  <si>
    <t>เบิกของเดือน มค. 63</t>
  </si>
  <si>
    <t>ฎ.347</t>
  </si>
  <si>
    <t>เบิกของเดือน มค. 63 / 5 ราย</t>
  </si>
  <si>
    <t>ฎ.348</t>
  </si>
  <si>
    <t>เบิกของเดือน ม.ค.63 / 24 ราย</t>
  </si>
  <si>
    <t>ฎ.351</t>
  </si>
  <si>
    <t>ฎ.349</t>
  </si>
  <si>
    <t>เบิกของ มค.63 / 83 ราย</t>
  </si>
  <si>
    <t>ฎ.352</t>
  </si>
  <si>
    <t>เบิกของเดือน มค. 63 / 61 ราย</t>
  </si>
  <si>
    <t>ฎ.350</t>
  </si>
  <si>
    <t>เบิกของ มค.63 / 16 ราย</t>
  </si>
  <si>
    <t>ฎ.353</t>
  </si>
  <si>
    <t>ไอ.183</t>
  </si>
  <si>
    <t>เบิกของ ธค.62</t>
  </si>
  <si>
    <t>ฎ.379</t>
  </si>
  <si>
    <t>ฎ.385</t>
  </si>
  <si>
    <t>31 มค.63</t>
  </si>
  <si>
    <t>ไอ.233</t>
  </si>
  <si>
    <t>i157-59</t>
  </si>
  <si>
    <t>เบิก 11 รร.</t>
  </si>
  <si>
    <t>เบิก 33 รร.</t>
  </si>
  <si>
    <t>ฎ.402</t>
  </si>
  <si>
    <t>ฎ.398</t>
  </si>
  <si>
    <t>พ.240</t>
  </si>
  <si>
    <t>เบิกของ มค.63</t>
  </si>
  <si>
    <t>เดินทาง ศน.กัญจนา / 2-3 ธค., 26 พย.</t>
  </si>
  <si>
    <t>ไอ.162</t>
  </si>
  <si>
    <t>น้ำมันเดือน มค.63</t>
  </si>
  <si>
    <t>ว. 446</t>
  </si>
  <si>
    <t>ค่าใช้จ่ายในการนิเทศการศึกษา</t>
  </si>
  <si>
    <t xml:space="preserve"> ค่าเดินทาง ศน.2 ราย</t>
  </si>
  <si>
    <t>4 กพ.63</t>
  </si>
  <si>
    <t>ว.474</t>
  </si>
  <si>
    <t>ค่าตอบแทนพนง ครั้งที่ 2 (ของก.พ.63)</t>
  </si>
  <si>
    <t xml:space="preserve"> 1 เดือน</t>
  </si>
  <si>
    <t xml:space="preserve"> ประกันสังคม พนง.ค.2 ( 1 เดือน)</t>
  </si>
  <si>
    <t>ของ กพ.63</t>
  </si>
  <si>
    <t>เงินสมทบกองทุน (0.2%) กพ.63</t>
  </si>
  <si>
    <t>ว.</t>
  </si>
  <si>
    <t>ค่าเช่าบ้าน ครั้งที่ 2</t>
  </si>
  <si>
    <t>รหัส/ 2000432031700002</t>
  </si>
  <si>
    <t>คชจ.สอบปลายปี 2562 ระยะที่ 1</t>
  </si>
  <si>
    <t>6 กพ.63</t>
  </si>
  <si>
    <t>ว. 530</t>
  </si>
  <si>
    <t>ฎ.442</t>
  </si>
  <si>
    <t>13 กพ.63</t>
  </si>
  <si>
    <t>ฎ.429</t>
  </si>
  <si>
    <t>11 กพ.63</t>
  </si>
  <si>
    <t>3 กพ.63</t>
  </si>
  <si>
    <t>12 กพ.63</t>
  </si>
  <si>
    <t>ว. 545</t>
  </si>
  <si>
    <t>ประเมินด้านการอ่าน ป.1</t>
  </si>
  <si>
    <t>ศน.พัชรินทร์</t>
  </si>
  <si>
    <t>ว. 574</t>
  </si>
  <si>
    <t>มค.-กพ.63</t>
  </si>
  <si>
    <t>ค่าจ้างธุรการ ครั้งที่ 2/ 2 ด.</t>
  </si>
  <si>
    <t>รับคืนเงิน  8  รร.</t>
  </si>
  <si>
    <t>พี.248</t>
  </si>
  <si>
    <t>7 กพ.63</t>
  </si>
  <si>
    <t>ฎ.411</t>
  </si>
  <si>
    <t>ค่าประปา / มค.63</t>
  </si>
  <si>
    <t>ฎ.401</t>
  </si>
  <si>
    <t>เบิกของเดือน ม.ค.63 / 6 ราย</t>
  </si>
  <si>
    <t>ค่าเก็บขยะ มค -กพ.63</t>
  </si>
  <si>
    <t>ฎ.413</t>
  </si>
  <si>
    <t>ประชุม พุธเช้าสพฐ. ธค</t>
  </si>
  <si>
    <t>ฎ.414</t>
  </si>
  <si>
    <t>ฎ.253</t>
  </si>
  <si>
    <t>เบิกเดือน มค.63</t>
  </si>
  <si>
    <t>เบิกเงินของ มค.63/ 4 ราย</t>
  </si>
  <si>
    <t>ฎ.412</t>
  </si>
  <si>
    <t>เบิก 31 รร. / 4 บริษัทฯ</t>
  </si>
  <si>
    <t>เบิก 32 รร.</t>
  </si>
  <si>
    <t>i157-68</t>
  </si>
  <si>
    <t>พี.254</t>
  </si>
  <si>
    <t>ฎ.430</t>
  </si>
  <si>
    <t>ประชุมประธานศูนย์</t>
  </si>
  <si>
    <t>พ.259</t>
  </si>
  <si>
    <t>ค่าจ้าง พนง.ขับรถ มค.63</t>
  </si>
  <si>
    <t>ไอ.170</t>
  </si>
  <si>
    <t>พี.260</t>
  </si>
  <si>
    <t>ฎ.432</t>
  </si>
  <si>
    <t>ฎ.436</t>
  </si>
  <si>
    <t>ฎ.435</t>
  </si>
  <si>
    <t>เบิกเงินของ มค.63/ 1 ราย</t>
  </si>
  <si>
    <t>ไอ.171</t>
  </si>
  <si>
    <t>ค่าป้ายไวนิล</t>
  </si>
  <si>
    <t>ไอ.172</t>
  </si>
  <si>
    <t>ค่าโทรศัพท์มือถือ / มค.63</t>
  </si>
  <si>
    <t>ฎ.400</t>
  </si>
  <si>
    <t>i.173</t>
  </si>
  <si>
    <t>ฎ.443</t>
  </si>
  <si>
    <t>เบิกของ มค.63 /รวม63 ราย</t>
  </si>
  <si>
    <t>ฎ.446</t>
  </si>
  <si>
    <t>ฎ.448</t>
  </si>
  <si>
    <t>14 กพ.63</t>
  </si>
  <si>
    <t>ค่าเดินทาง สุระศักดิ์ (5ราย)</t>
  </si>
  <si>
    <t>ค่าเดินทาง จุฑารัตน์3, 11กพ.</t>
  </si>
  <si>
    <t>ฎ.453</t>
  </si>
  <si>
    <t>17 กพ.63</t>
  </si>
  <si>
    <t>ฎ.452</t>
  </si>
  <si>
    <t>ค่าเดินทาง+เบี้ยเลี้ยง (5รร.) ประเมิน ผอ.เขต</t>
  </si>
  <si>
    <t>p276</t>
  </si>
  <si>
    <t>เบิกเดือน กพ.63</t>
  </si>
  <si>
    <t>19 กพ.63</t>
  </si>
  <si>
    <t>ว. 656</t>
  </si>
  <si>
    <t>คชจ.ประเมินผลงานเลื่อนวิทยฐานะ</t>
  </si>
  <si>
    <t>ประชา</t>
  </si>
  <si>
    <t>18 กพ.63</t>
  </si>
  <si>
    <t>ว.645</t>
  </si>
  <si>
    <t xml:space="preserve"> -ครูพี่เลี้ยงฯ 9,000.- (+450) กพ.63</t>
  </si>
  <si>
    <t xml:space="preserve"> -ประกันสังคม 25 ราย</t>
  </si>
  <si>
    <t xml:space="preserve"> -ครูฯ 7 ราย</t>
  </si>
  <si>
    <t>เงินสมทบกองทุนฯ ครูพี่เลี้ยง 25 ราย</t>
  </si>
  <si>
    <t>รหัส 004</t>
  </si>
  <si>
    <t>20 กพ.63</t>
  </si>
  <si>
    <t>ฎ.462</t>
  </si>
  <si>
    <t>ฎ.458</t>
  </si>
  <si>
    <t>ค่าน้ำมันตัดหญ้า</t>
  </si>
  <si>
    <t>อ.182</t>
  </si>
  <si>
    <t>ฎ.459</t>
  </si>
  <si>
    <t>ค่าโทรศัพท์ TOT มค.63</t>
  </si>
  <si>
    <t>พี.279</t>
  </si>
  <si>
    <t>จ้างพนง.ขับรถ มค.63</t>
  </si>
  <si>
    <t>ไอ.177</t>
  </si>
  <si>
    <t>ส่งคืนเงิน พนง.ลาออก</t>
  </si>
  <si>
    <t>เบิกของเดือน กพ. 63 / 5 ราย</t>
  </si>
  <si>
    <t>21 กพ.63</t>
  </si>
  <si>
    <t>ฎ.468</t>
  </si>
  <si>
    <t>ฎ.469</t>
  </si>
  <si>
    <t>เบิกของเดือน กพ.63 / 3 ราย</t>
  </si>
  <si>
    <t>24 กพ.63</t>
  </si>
  <si>
    <t>คชจ.ประชุมแผนโครงการ (คนึง)</t>
  </si>
  <si>
    <t>ฎ.470</t>
  </si>
  <si>
    <t>ผอ.ณัฐมน</t>
  </si>
  <si>
    <t>ค่าเดินทาง มค.63 ก.ต.ป.น..</t>
  </si>
  <si>
    <t>ฎ.471</t>
  </si>
  <si>
    <t>ฎ.472</t>
  </si>
  <si>
    <t>เบิกของ กพ.63 / 83 ราย</t>
  </si>
  <si>
    <t>ฎ.473</t>
  </si>
  <si>
    <t>จะเพิ่ม 83,500</t>
  </si>
  <si>
    <t>จะเพิ่ม 428,050</t>
  </si>
  <si>
    <t>โครงฯส่งเสริมยกย่องเชิดชูเกียรติ</t>
  </si>
  <si>
    <t>ธนิษฐา/อ้อ</t>
  </si>
  <si>
    <t>จะเพิ่ม 203,040</t>
  </si>
  <si>
    <t>ของประชา 114,100</t>
  </si>
  <si>
    <t>โครงฯพัฒนาครู-บุคลากรฯ ทุกประเภท</t>
  </si>
  <si>
    <t>จะเพิ่ม 404,485</t>
  </si>
  <si>
    <t>โครงฯพัฒนาจัดการเรียนการสอน ดิจิตัลฐ</t>
  </si>
  <si>
    <t>ศน.กัญจนา</t>
  </si>
  <si>
    <t>โครงฯ ประกันคุณภาพภายใน</t>
  </si>
  <si>
    <t>ศน.ปิยวรรณ์</t>
  </si>
  <si>
    <t>โครงฯ สะเต็มศึกษา</t>
  </si>
  <si>
    <t>โครงฯ รักษ์ภาษาไทยปี 2563</t>
  </si>
  <si>
    <t>โครงฯ เศรษฐกิจพอเพียง</t>
  </si>
  <si>
    <t>ศน.สุปัญญา</t>
  </si>
  <si>
    <t>โครงฯ รร.คุณธรรม สพฐ.</t>
  </si>
  <si>
    <t>โครงฯ เพิ่มบริหารฯ KRS มาตรฐาน ควบคุมฯ</t>
  </si>
  <si>
    <t>อัจฉรา/สุกัญญ</t>
  </si>
  <si>
    <t>โครงฯ ส่งเสริมทักษะการคิด</t>
  </si>
  <si>
    <t>ศนปาริชาติ</t>
  </si>
  <si>
    <t>โครงฯ พัฒนาการเรียนการสอนภาษาอังกฤษ</t>
  </si>
  <si>
    <t>ศนเสาวภา</t>
  </si>
  <si>
    <t>โครงฯ ยกระดับภาษาไทย</t>
  </si>
  <si>
    <t>คืนงบศิลปฯ</t>
  </si>
  <si>
    <t>ฎ.476</t>
  </si>
  <si>
    <t>เดินทาง ศน.รังสิมา / 21 มค.</t>
  </si>
  <si>
    <t>ฎ.477</t>
  </si>
  <si>
    <t>ค่าเดินทางธีรพงศ์</t>
  </si>
  <si>
    <t>ค่าเดินทางธีรพงศ์ 14 กพ.63</t>
  </si>
  <si>
    <t>ไอ.186</t>
  </si>
  <si>
    <t>ฎ.474</t>
  </si>
  <si>
    <t>เบิกของ กพ.63 / 15 ราย</t>
  </si>
  <si>
    <t>ฎ.475</t>
  </si>
  <si>
    <t>เบิกของ กพ.63/ 63 ราย</t>
  </si>
  <si>
    <t>พี.300</t>
  </si>
  <si>
    <t>ค่าซ่อมรถ นข.2394</t>
  </si>
  <si>
    <t>พี.301</t>
  </si>
  <si>
    <t>ค่าจ้างธุรการ 15,000.- (กพ.63)</t>
  </si>
  <si>
    <t>ว.573</t>
  </si>
  <si>
    <t>ว. 570</t>
  </si>
  <si>
    <t>ค่าจ้างเขต ครั้ง2 (ก.พ.63)</t>
  </si>
  <si>
    <t>ว. 571</t>
  </si>
  <si>
    <t>ครูวิกฤต ครั้ง 2 (ก.พ. 63)</t>
  </si>
  <si>
    <t>ว. 572</t>
  </si>
  <si>
    <t>ฎ.485</t>
  </si>
  <si>
    <t>เบิกของ กพ.63/35 ราย</t>
  </si>
  <si>
    <t>ฎ.484</t>
  </si>
  <si>
    <t>เบิก กพ.63 / 67 ราย</t>
  </si>
  <si>
    <t>พี.299</t>
  </si>
  <si>
    <t>เบิก 41 รร. / 3 บ.</t>
  </si>
  <si>
    <t>i183-85</t>
  </si>
  <si>
    <t>เดินทาง ศน.วิลัยภรณ์ / 20 กพ.</t>
  </si>
  <si>
    <t>ฎ.488</t>
  </si>
  <si>
    <t>รับงบประมาณฯ  ครั้งที่ 2</t>
  </si>
  <si>
    <t>เบิก งบนิเทศ</t>
  </si>
  <si>
    <t>สุปัญญา</t>
  </si>
  <si>
    <t>ปัณณธร</t>
  </si>
  <si>
    <t>พัชรินทร์</t>
  </si>
  <si>
    <t>ปิยะวรรณ์</t>
  </si>
  <si>
    <t>เสาวภา</t>
  </si>
  <si>
    <t>กัญจนา</t>
  </si>
  <si>
    <t>ณัฐวัตร</t>
  </si>
  <si>
    <t>อัมรินท,ปัณณธร,สรวงสุดา,ปฏิบัติ,ชาณรงค์</t>
  </si>
  <si>
    <t>เสาวภา, พัชรินทร์</t>
  </si>
  <si>
    <t>อัมรินทร์</t>
  </si>
  <si>
    <t>เบิก 5 รร. (ประเมินผอ.เขต)</t>
  </si>
  <si>
    <t>ณัฐมน</t>
  </si>
  <si>
    <t xml:space="preserve">        </t>
  </si>
  <si>
    <t>ยอดเบิก = 82,724</t>
  </si>
  <si>
    <t>ค่าจ้างเวรยาม กพ.63</t>
  </si>
  <si>
    <t xml:space="preserve"> -ค่าวัสดุ</t>
  </si>
  <si>
    <t xml:space="preserve"> -จ้างทำข้อสอบ</t>
  </si>
  <si>
    <t>รับคืน  6  รร.</t>
  </si>
  <si>
    <t>รับคืน  1  รร.</t>
  </si>
  <si>
    <t xml:space="preserve">ร้อยละ   28   </t>
  </si>
  <si>
    <t>ร้อยละ   58</t>
  </si>
  <si>
    <t>ร้อยละ   80</t>
  </si>
  <si>
    <t>ร้อยละ   100</t>
  </si>
  <si>
    <t xml:space="preserve">ร้อยละ   8   </t>
  </si>
  <si>
    <t>ร้อยละ   40</t>
  </si>
  <si>
    <t>ร้อยละ   65</t>
  </si>
  <si>
    <t>9 มีค.63</t>
  </si>
  <si>
    <t>ว 970</t>
  </si>
  <si>
    <t>คชจ.สอบ NT</t>
  </si>
  <si>
    <t>ว 969</t>
  </si>
  <si>
    <t>ค่าตอบแทน ครั้งที่ 3 (มีค.63-กค.63)</t>
  </si>
  <si>
    <t>5 เดือน</t>
  </si>
  <si>
    <t>โครงฯ สภานักเรียน</t>
  </si>
  <si>
    <t>อุมาพร</t>
  </si>
  <si>
    <t>ค่าจ้างเวรยาม 1 ราย  6 เดือน (9,450)</t>
  </si>
  <si>
    <t>16 มีค.</t>
  </si>
  <si>
    <t>ณ  วันที่  31 มีนาคม  2563</t>
  </si>
  <si>
    <t>ว5356</t>
  </si>
  <si>
    <t xml:space="preserve"> สพฐ. ดึงงบกลับคืน</t>
  </si>
  <si>
    <t>คืนเงินยืม ฎ.234</t>
  </si>
  <si>
    <t>ณ  วันที่   31 มีนาคม   2563</t>
  </si>
  <si>
    <t>รหัส 14708</t>
  </si>
  <si>
    <t>O 2911</t>
  </si>
  <si>
    <t xml:space="preserve"> ประกันสังคม พนง.ราชการ ค.3</t>
  </si>
  <si>
    <t>ว.969</t>
  </si>
  <si>
    <r>
      <t>(มีค.</t>
    </r>
    <r>
      <rPr>
        <sz val="14"/>
        <rFont val="TH SarabunPSK"/>
        <family val="2"/>
      </rPr>
      <t>-</t>
    </r>
    <r>
      <rPr>
        <sz val="13"/>
        <rFont val="TH SarabunPSK"/>
        <family val="2"/>
      </rPr>
      <t xml:space="preserve"> กค.63)</t>
    </r>
  </si>
  <si>
    <t>รหัส14708</t>
  </si>
  <si>
    <t xml:space="preserve">                       ณ  วันที่ 31 มีนาคม   2563</t>
  </si>
  <si>
    <t>O2930</t>
  </si>
  <si>
    <t xml:space="preserve">ณ  วันที่  31  มีนาคม   2563       </t>
  </si>
  <si>
    <t>รหัส 53737</t>
  </si>
  <si>
    <t>O 2962</t>
  </si>
  <si>
    <t>16 มีค.63</t>
  </si>
  <si>
    <t>ว 1050</t>
  </si>
  <si>
    <t>คชจ.โครงการโรงเรียนสุจริต</t>
  </si>
  <si>
    <t>ซ่อมบำรุง DLTV</t>
  </si>
  <si>
    <t>สุระศักดิ์</t>
  </si>
  <si>
    <t>คชจ. DLTV</t>
  </si>
  <si>
    <t>รหัส42747</t>
  </si>
  <si>
    <t>O 2960</t>
  </si>
  <si>
    <t>ร.34761</t>
  </si>
  <si>
    <t>ว. 1503</t>
  </si>
  <si>
    <t>ค่าจ้างธุรการ ครั้งที่ 3/ 3 ด.</t>
  </si>
  <si>
    <r>
      <t>มีค.</t>
    </r>
    <r>
      <rPr>
        <sz val="14"/>
        <rFont val="TH SarabunPSK"/>
        <family val="2"/>
      </rPr>
      <t>-</t>
    </r>
    <r>
      <rPr>
        <sz val="13"/>
        <rFont val="TH SarabunPSK"/>
        <family val="2"/>
      </rPr>
      <t>พค</t>
    </r>
  </si>
  <si>
    <t>16มีค.63</t>
  </si>
  <si>
    <t>ว. 1020</t>
  </si>
  <si>
    <t>รหัส34761</t>
  </si>
  <si>
    <t>O 2931</t>
  </si>
  <si>
    <t>กิจกรรมคืนครูฯ</t>
  </si>
  <si>
    <t>ร. 35702</t>
  </si>
  <si>
    <t>กิจฯ ประถมฯ</t>
  </si>
  <si>
    <t>ว. 1068</t>
  </si>
  <si>
    <t>รหัส35702</t>
  </si>
  <si>
    <t>O 2939</t>
  </si>
  <si>
    <t>ว. 1101</t>
  </si>
  <si>
    <t>ค่าจ้างฯ  ครั้งที่ 3/ 3 ด.</t>
  </si>
  <si>
    <t>ค่าครูวิกฤต ครั้งที่ 3/ 4 ด.</t>
  </si>
  <si>
    <r>
      <t>มีค.</t>
    </r>
    <r>
      <rPr>
        <sz val="14"/>
        <rFont val="TH SarabunPSK"/>
        <family val="2"/>
      </rPr>
      <t>-</t>
    </r>
    <r>
      <rPr>
        <sz val="13"/>
        <rFont val="TH SarabunPSK"/>
        <family val="2"/>
      </rPr>
      <t>มิย.</t>
    </r>
  </si>
  <si>
    <t>ว. 1109</t>
  </si>
  <si>
    <t>รหัส35704</t>
  </si>
  <si>
    <t>O 2951</t>
  </si>
  <si>
    <t>26มีค.63</t>
  </si>
  <si>
    <t>ว. 1339</t>
  </si>
  <si>
    <t>ค่าครูพี่เลี้ยง ครั้งที่ 3/ 6 ด.</t>
  </si>
  <si>
    <r>
      <t>มีค.</t>
    </r>
    <r>
      <rPr>
        <sz val="14"/>
        <rFont val="TH SarabunPSK"/>
        <family val="2"/>
      </rPr>
      <t>-</t>
    </r>
    <r>
      <rPr>
        <sz val="13"/>
        <rFont val="TH SarabunPSK"/>
        <family val="2"/>
      </rPr>
      <t>สค.</t>
    </r>
  </si>
  <si>
    <t>ว. 1320</t>
  </si>
  <si>
    <t>รับค่าเช่าฯ  ครั้งที่ 3/ 4 ด.</t>
  </si>
  <si>
    <t>ร. 14708</t>
  </si>
  <si>
    <t>ฎ.518</t>
  </si>
  <si>
    <t>ฎ.519</t>
  </si>
  <si>
    <t>เบิกของ กพ.63/ 6 ราย</t>
  </si>
  <si>
    <t>เบิกของ กพ.63/ 25 ราย</t>
  </si>
  <si>
    <t xml:space="preserve">ณ  วันที่  31 มีนาคม   2563             </t>
  </si>
  <si>
    <t>รหัส05736</t>
  </si>
  <si>
    <t>O 2907</t>
  </si>
  <si>
    <t>รหัส34762</t>
  </si>
  <si>
    <t>347317++1</t>
  </si>
  <si>
    <t>347317++2</t>
  </si>
  <si>
    <t>347317++5</t>
  </si>
  <si>
    <t>รหัส/ 2000434731700005</t>
  </si>
  <si>
    <t>เบิก มค.-กพ.63/ 105 ราย</t>
  </si>
  <si>
    <t>ฎ.508</t>
  </si>
  <si>
    <t>ฎ.507</t>
  </si>
  <si>
    <t>เบิก กพ.63/ 5 ราย</t>
  </si>
  <si>
    <t>เบิก กพ.63/ 1 ราย</t>
  </si>
  <si>
    <t>เบิก กพ.63/ 9 ราย</t>
  </si>
  <si>
    <t>24 ,ค.63</t>
  </si>
  <si>
    <t>พี.329</t>
  </si>
  <si>
    <t>เบิก กพ. 18 นสบ</t>
  </si>
  <si>
    <t>24 มีค.63</t>
  </si>
  <si>
    <t>ฎ.520</t>
  </si>
  <si>
    <t>เบิกของ มีค.63 / 15 ราย</t>
  </si>
  <si>
    <t>เบิกของ มีค.63/ 63 ราย</t>
  </si>
  <si>
    <t>ฎ.821</t>
  </si>
  <si>
    <t>เงินยื ปาริชาติ ก้าน</t>
  </si>
  <si>
    <t>24มีค.63</t>
  </si>
  <si>
    <t>ฎ.517</t>
  </si>
  <si>
    <t>ค่าไฟฟ้า กพ.63</t>
  </si>
  <si>
    <t>ค่าประปา กพ.63</t>
  </si>
  <si>
    <t>ค่าไปรษณีย์ กพ.63</t>
  </si>
  <si>
    <t>ค่าโทร มือถือ AIS กพ.63</t>
  </si>
  <si>
    <t>ค่าโทร ทีโอที กพ.63</t>
  </si>
  <si>
    <t>ฎ.516</t>
  </si>
  <si>
    <t>ฎ.515</t>
  </si>
  <si>
    <t>ฎ.514</t>
  </si>
  <si>
    <t>ฎ.513</t>
  </si>
  <si>
    <t>ค่าเดินทาง อนวัฒน์ 12 กพ. -11 มีค.</t>
  </si>
  <si>
    <t>ฎ.539</t>
  </si>
  <si>
    <t>ไอ.197</t>
  </si>
  <si>
    <t>ซื้อเจลแอลกอฮอล์</t>
  </si>
  <si>
    <t>ค่าเดินทางรัชณีย์+ปาจรีย์</t>
  </si>
  <si>
    <t>ฎ.556</t>
  </si>
  <si>
    <t>ไอ.209</t>
  </si>
  <si>
    <t>ค่าน้ำมัน / กพ.63</t>
  </si>
  <si>
    <t>ค่าเดินทางคนึง / 6 มีค</t>
  </si>
  <si>
    <t>ค่าเดินทางอรพรรณ /16 มีค</t>
  </si>
  <si>
    <t>ค่าเดินทางปาริชาติ ก้านฯ/ 4 มีค</t>
  </si>
  <si>
    <t>ค่าเดินทางจุฑารัตน์/ 20 กพ.</t>
  </si>
  <si>
    <t>ค่าเดินทางพรรณทิพย์/ 26-28 กพ.</t>
  </si>
  <si>
    <t>ค่าเดินทางธนิษฐา / 3 มีค</t>
  </si>
  <si>
    <t>ค่าเดินทางจุฑารัตน์/ 10 มีค.</t>
  </si>
  <si>
    <t>ฎ.541</t>
  </si>
  <si>
    <t>ประชุม พุธเช้าสพฐ. กพ</t>
  </si>
  <si>
    <t>เดินทาง ศน.สุปัญญา O-net/ 22 มค.</t>
  </si>
  <si>
    <t>บล. กตปน  อุบล หมายเทียมฯ 2-6 ธค.</t>
  </si>
  <si>
    <t>ค่าเดินทาง สุรชัย จันทาทับ / วังโบสถ์-บ่อไทย</t>
  </si>
  <si>
    <t>ฎ.540</t>
  </si>
  <si>
    <t>ค่าเดินทาง คมสันต์ / สระกรวด-ประดู่งาม</t>
  </si>
  <si>
    <t>ค่าเดินทาง พีรพงษ์ / พุเตย-ขาม</t>
  </si>
  <si>
    <t>ค่าเดินทาง ปิยะวรรณ / สระประดู่</t>
  </si>
  <si>
    <t>พี334</t>
  </si>
  <si>
    <t>พี335</t>
  </si>
  <si>
    <t>ไอ.191-4</t>
  </si>
  <si>
    <t>ไอ.195-6</t>
  </si>
  <si>
    <t>Net / 6 รร.</t>
  </si>
  <si>
    <t>Net / 23 รร.</t>
  </si>
  <si>
    <t>Net / 24 รร.</t>
  </si>
  <si>
    <t>GF</t>
  </si>
  <si>
    <t>มือ</t>
  </si>
  <si>
    <t>มือน้อยกว่า</t>
  </si>
  <si>
    <t>กิจกรรมคืนครู ให้นร.  รหัส 34761</t>
  </si>
  <si>
    <t xml:space="preserve">ณ  วันที่ 31  มีนาคม  2563       </t>
  </si>
  <si>
    <t>ค่าเน็ดครั้งที่ 2/ 184 ร.ร.</t>
  </si>
  <si>
    <t>30 มีค.63</t>
  </si>
  <si>
    <t>ว.1321</t>
  </si>
  <si>
    <t>ว.1334</t>
  </si>
  <si>
    <t>ค่าจัดซื้อหนังสือพระราชนิพนธ์ฯ</t>
  </si>
  <si>
    <t>ว.1355</t>
  </si>
  <si>
    <t>รับงบประมาณบริหารฯ  ครั้งที่ 3</t>
  </si>
  <si>
    <t>ว.1353</t>
  </si>
  <si>
    <r>
      <t>เมย.</t>
    </r>
    <r>
      <rPr>
        <sz val="14"/>
        <rFont val="TH SarabunPSK"/>
        <family val="2"/>
      </rPr>
      <t>-</t>
    </r>
    <r>
      <rPr>
        <sz val="13"/>
        <rFont val="TH SarabunPSK"/>
        <family val="2"/>
      </rPr>
      <t>มิย.63</t>
    </r>
  </si>
  <si>
    <t xml:space="preserve">ณ  วันที่   31 มีนาคม  2563             </t>
  </si>
  <si>
    <t xml:space="preserve">ณ  วันที่  31  มีนาคม  2563       </t>
  </si>
  <si>
    <t>ว.1368</t>
  </si>
  <si>
    <t>งบป้องกันและติดตาม Covid</t>
  </si>
  <si>
    <t>แผนฯ</t>
  </si>
  <si>
    <t>จ้างนักการ ฯ ครั้งที่ 3 / 32 ราย</t>
  </si>
  <si>
    <t>31 มีค.63</t>
  </si>
  <si>
    <t>ว.1354</t>
  </si>
  <si>
    <t>นักการเจียดจ่าย ค.ที่ 3 / 31 ราย</t>
  </si>
  <si>
    <t>347317++3</t>
  </si>
  <si>
    <t>O 2914</t>
  </si>
  <si>
    <t>รหัส/ 2000434731700003</t>
  </si>
  <si>
    <t>ว.1361</t>
  </si>
  <si>
    <t>ค่าเดินทางประชุม PISA</t>
  </si>
  <si>
    <t xml:space="preserve">ณ  วันที่ 31 มีนาคม  2563       </t>
  </si>
  <si>
    <t>p220+336</t>
  </si>
  <si>
    <t>ไอ.198</t>
  </si>
  <si>
    <t>ไอ.200</t>
  </si>
  <si>
    <t>ค่าจ้าง พนง.ขับรถ กพ.63</t>
  </si>
  <si>
    <t>ไอ.201</t>
  </si>
  <si>
    <t>พี183+338</t>
  </si>
  <si>
    <t>พ.338</t>
  </si>
  <si>
    <t>ค่าเดินทางนุตประวีย์ /ราหุล</t>
  </si>
  <si>
    <t>ฎ.553</t>
  </si>
  <si>
    <t>25 มีค.63</t>
  </si>
  <si>
    <t>คชจ.ประชุม (ปัทมาภรณ์) 26- 6ทีค</t>
  </si>
  <si>
    <t>25มีค63</t>
  </si>
  <si>
    <t>ฎ.554</t>
  </si>
  <si>
    <t>คชจ.ประชุม ธนิษฐา  5, 24 กพ.63</t>
  </si>
  <si>
    <t>ฎ.555</t>
  </si>
  <si>
    <t>ฎ.552</t>
  </si>
  <si>
    <t>เบิกเดือน มีค.63</t>
  </si>
  <si>
    <t>พ337+357</t>
  </si>
  <si>
    <t>พ338+357</t>
  </si>
  <si>
    <t>25มีค.63</t>
  </si>
  <si>
    <t>พ.357</t>
  </si>
  <si>
    <t>p357</t>
  </si>
  <si>
    <t>ไอ.133+169+199+208</t>
  </si>
  <si>
    <t>i207</t>
  </si>
  <si>
    <t>i206</t>
  </si>
  <si>
    <t>p357+i128</t>
  </si>
  <si>
    <t>I178+i213</t>
  </si>
  <si>
    <t>ฎ.563</t>
  </si>
  <si>
    <t>25มีค.3</t>
  </si>
  <si>
    <t>ค่าจ้างเวรยามใหม่ มีค.63</t>
  </si>
  <si>
    <t>p359</t>
  </si>
  <si>
    <t>p.359</t>
  </si>
  <si>
    <t>p.360</t>
  </si>
  <si>
    <t>Net / 11 รร.</t>
  </si>
  <si>
    <t>เบิกของ กพ.63</t>
  </si>
  <si>
    <t>ไอ217</t>
  </si>
  <si>
    <t>ไอ.215</t>
  </si>
  <si>
    <t>ไอ.216</t>
  </si>
  <si>
    <t>ค่าวัสดุติดตั้งพัดลม</t>
  </si>
  <si>
    <t>ค่าตรายาง รอง ผอ.ฯ</t>
  </si>
  <si>
    <t>เบิกของเดือน มีค. 63 / 5 ราย</t>
  </si>
  <si>
    <t>ฎ.575</t>
  </si>
  <si>
    <t>27มีค.63</t>
  </si>
  <si>
    <t>27,ค.63</t>
  </si>
  <si>
    <t>ฎ.576</t>
  </si>
  <si>
    <t>เบิกของเดือน มีค.63 / 3 ราย</t>
  </si>
  <si>
    <t>Net / 19 รร.</t>
  </si>
  <si>
    <t>ไ210-2</t>
  </si>
  <si>
    <t>ฎ.577</t>
  </si>
  <si>
    <t>เบิก มีค.63 / 67 ราย</t>
  </si>
  <si>
    <t>ฎ.578</t>
  </si>
  <si>
    <t>เบิกของ มีค.63 / 82 ราย</t>
  </si>
  <si>
    <t>ฎ.579</t>
  </si>
  <si>
    <t>30มีค.63</t>
  </si>
  <si>
    <t>ฎ.583</t>
  </si>
  <si>
    <t>เบิกของ มีค.63/35 ราย</t>
  </si>
  <si>
    <t>ไอ.218</t>
  </si>
  <si>
    <t>ค่าจ้างถ่ายเอกสาร สนง.</t>
  </si>
  <si>
    <t>ค่าป้ายไวนิล ปชส.โควิด19</t>
  </si>
  <si>
    <t>ไอ.219</t>
  </si>
  <si>
    <t>ไอ220</t>
  </si>
  <si>
    <t xml:space="preserve">ณ  วันที่  31  มีนาคม  2563             </t>
  </si>
  <si>
    <t>ค่าเดินทาง ศน.ปาริชาติ</t>
  </si>
  <si>
    <t xml:space="preserve">ค่าเน็ดครั้งที่ 2/ </t>
  </si>
  <si>
    <t>ณ  วันที่ 31 มีนาคม   2563</t>
  </si>
  <si>
    <t>ณ  วันที่  31  มีนาคม   2563</t>
  </si>
  <si>
    <t>ณ  วันที่   31  มีนาคม  2563</t>
  </si>
  <si>
    <t>ณ  วันที่  31  มีนาคม  2563</t>
  </si>
  <si>
    <t>รับคืน  3  รร.</t>
  </si>
  <si>
    <t>O 2916</t>
  </si>
  <si>
    <t>งบลงทุน (ค่าครุภัณฑ์/--)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</si>
</sst>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50" x14ac:knownFonts="1">
    <font>
      <sz val="10"/>
      <name val="Arial"/>
      <charset val="222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2"/>
      <name val="AngsanaUPC"/>
      <family val="1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sz val="12"/>
      <name val="Angsana New"/>
      <family val="1"/>
    </font>
    <font>
      <b/>
      <sz val="14"/>
      <color indexed="8"/>
      <name val="TH SarabunPSK"/>
      <family val="2"/>
    </font>
    <font>
      <b/>
      <u/>
      <sz val="13"/>
      <name val="TH SarabunPSK"/>
      <family val="2"/>
    </font>
    <font>
      <u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ngsana New"/>
      <family val="1"/>
    </font>
    <font>
      <sz val="10"/>
      <color rgb="FFFF0000"/>
      <name val="Arial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b/>
      <sz val="14"/>
      <color rgb="FFFF0000"/>
      <name val="AngsanaUPC"/>
      <family val="1"/>
    </font>
    <font>
      <sz val="14"/>
      <color rgb="FFFF0000"/>
      <name val="TH SarabunPSK"/>
      <family val="2"/>
    </font>
    <font>
      <sz val="13"/>
      <color rgb="FFC00000"/>
      <name val="TH SarabunPSK"/>
      <family val="2"/>
    </font>
    <font>
      <b/>
      <u/>
      <sz val="14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i/>
      <sz val="14"/>
      <name val="TH SarabunPSK"/>
      <family val="2"/>
    </font>
    <font>
      <sz val="11"/>
      <color theme="1"/>
      <name val="TH SarabunPSK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color theme="0"/>
      <name val="AngsanaUPC"/>
      <family val="1"/>
    </font>
    <font>
      <sz val="14"/>
      <color theme="0"/>
      <name val="AngsanaUPC"/>
      <family val="1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</cellStyleXfs>
  <cellXfs count="573">
    <xf numFmtId="0" fontId="0" fillId="0" borderId="0" xfId="0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7" xfId="0" applyFont="1" applyBorder="1"/>
    <xf numFmtId="43" fontId="6" fillId="0" borderId="6" xfId="1" applyFont="1" applyBorder="1"/>
    <xf numFmtId="43" fontId="6" fillId="0" borderId="0" xfId="1" applyFont="1"/>
    <xf numFmtId="43" fontId="6" fillId="0" borderId="7" xfId="1" applyFont="1" applyBorder="1"/>
    <xf numFmtId="0" fontId="0" fillId="0" borderId="0" xfId="0" applyBorder="1"/>
    <xf numFmtId="0" fontId="9" fillId="0" borderId="0" xfId="0" applyFont="1"/>
    <xf numFmtId="0" fontId="10" fillId="0" borderId="0" xfId="0" applyFont="1"/>
    <xf numFmtId="43" fontId="0" fillId="0" borderId="0" xfId="1" applyFont="1"/>
    <xf numFmtId="0" fontId="3" fillId="0" borderId="0" xfId="0" applyFont="1"/>
    <xf numFmtId="0" fontId="2" fillId="0" borderId="0" xfId="0" applyFont="1"/>
    <xf numFmtId="0" fontId="12" fillId="0" borderId="1" xfId="0" applyFont="1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2" fillId="0" borderId="0" xfId="0" applyFont="1"/>
    <xf numFmtId="0" fontId="11" fillId="0" borderId="0" xfId="0" applyFont="1"/>
    <xf numFmtId="43" fontId="9" fillId="0" borderId="0" xfId="1" applyFont="1"/>
    <xf numFmtId="43" fontId="0" fillId="0" borderId="0" xfId="0" applyNumberFormat="1"/>
    <xf numFmtId="43" fontId="8" fillId="0" borderId="0" xfId="1" applyFont="1"/>
    <xf numFmtId="0" fontId="1" fillId="0" borderId="0" xfId="0" applyFont="1"/>
    <xf numFmtId="0" fontId="15" fillId="0" borderId="0" xfId="0" applyFont="1"/>
    <xf numFmtId="0" fontId="6" fillId="0" borderId="8" xfId="0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/>
    <xf numFmtId="0" fontId="6" fillId="0" borderId="9" xfId="0" applyFont="1" applyBorder="1"/>
    <xf numFmtId="43" fontId="6" fillId="0" borderId="10" xfId="1" applyFont="1" applyBorder="1"/>
    <xf numFmtId="43" fontId="6" fillId="0" borderId="11" xfId="1" applyFont="1" applyBorder="1"/>
    <xf numFmtId="0" fontId="6" fillId="0" borderId="10" xfId="0" applyFont="1" applyBorder="1"/>
    <xf numFmtId="0" fontId="6" fillId="0" borderId="11" xfId="0" applyFont="1" applyBorder="1"/>
    <xf numFmtId="43" fontId="6" fillId="0" borderId="10" xfId="0" applyNumberFormat="1" applyFont="1" applyBorder="1" applyAlignment="1">
      <alignment horizontal="center"/>
    </xf>
    <xf numFmtId="43" fontId="6" fillId="0" borderId="2" xfId="0" applyNumberFormat="1" applyFont="1" applyBorder="1"/>
    <xf numFmtId="2" fontId="6" fillId="0" borderId="2" xfId="0" applyNumberFormat="1" applyFont="1" applyBorder="1"/>
    <xf numFmtId="187" fontId="13" fillId="0" borderId="12" xfId="2" applyFont="1" applyBorder="1"/>
    <xf numFmtId="187" fontId="13" fillId="0" borderId="13" xfId="2" applyFont="1" applyBorder="1"/>
    <xf numFmtId="188" fontId="0" fillId="0" borderId="0" xfId="1" applyNumberFormat="1" applyFont="1"/>
    <xf numFmtId="43" fontId="0" fillId="0" borderId="0" xfId="1" applyFont="1" applyBorder="1"/>
    <xf numFmtId="43" fontId="15" fillId="0" borderId="6" xfId="1" applyFont="1" applyBorder="1"/>
    <xf numFmtId="188" fontId="8" fillId="0" borderId="0" xfId="1" applyNumberFormat="1" applyFont="1"/>
    <xf numFmtId="0" fontId="9" fillId="0" borderId="0" xfId="0" applyFont="1" applyBorder="1"/>
    <xf numFmtId="188" fontId="8" fillId="0" borderId="0" xfId="1" applyNumberFormat="1" applyFont="1" applyBorder="1"/>
    <xf numFmtId="43" fontId="8" fillId="0" borderId="0" xfId="1" applyFont="1" applyBorder="1"/>
    <xf numFmtId="43" fontId="9" fillId="0" borderId="0" xfId="0" applyNumberFormat="1" applyFont="1" applyBorder="1"/>
    <xf numFmtId="188" fontId="6" fillId="0" borderId="0" xfId="1" applyNumberFormat="1" applyFont="1"/>
    <xf numFmtId="188" fontId="6" fillId="0" borderId="6" xfId="1" applyNumberFormat="1" applyFont="1" applyBorder="1"/>
    <xf numFmtId="0" fontId="17" fillId="0" borderId="0" xfId="0" applyFont="1"/>
    <xf numFmtId="2" fontId="0" fillId="0" borderId="0" xfId="0" applyNumberFormat="1"/>
    <xf numFmtId="188" fontId="0" fillId="0" borderId="0" xfId="1" applyNumberFormat="1" applyFont="1" applyBorder="1"/>
    <xf numFmtId="0" fontId="18" fillId="0" borderId="17" xfId="3" applyFont="1" applyBorder="1"/>
    <xf numFmtId="43" fontId="6" fillId="0" borderId="0" xfId="0" applyNumberFormat="1" applyFont="1"/>
    <xf numFmtId="0" fontId="18" fillId="0" borderId="7" xfId="0" applyFont="1" applyBorder="1"/>
    <xf numFmtId="0" fontId="6" fillId="0" borderId="0" xfId="0" applyFont="1" applyBorder="1" applyAlignment="1">
      <alignment horizontal="center"/>
    </xf>
    <xf numFmtId="188" fontId="0" fillId="0" borderId="0" xfId="1" applyNumberFormat="1" applyFont="1" applyFill="1" applyBorder="1"/>
    <xf numFmtId="188" fontId="0" fillId="0" borderId="0" xfId="0" applyNumberFormat="1"/>
    <xf numFmtId="188" fontId="7" fillId="0" borderId="0" xfId="1" applyNumberFormat="1" applyFont="1" applyBorder="1"/>
    <xf numFmtId="188" fontId="8" fillId="0" borderId="0" xfId="1" applyNumberFormat="1" applyFont="1" applyFill="1" applyBorder="1"/>
    <xf numFmtId="188" fontId="6" fillId="0" borderId="7" xfId="1" applyNumberFormat="1" applyFont="1" applyBorder="1"/>
    <xf numFmtId="188" fontId="15" fillId="0" borderId="6" xfId="1" applyNumberFormat="1" applyFont="1" applyBorder="1"/>
    <xf numFmtId="188" fontId="6" fillId="0" borderId="6" xfId="0" applyNumberFormat="1" applyFont="1" applyBorder="1" applyAlignment="1">
      <alignment horizontal="center"/>
    </xf>
    <xf numFmtId="43" fontId="9" fillId="0" borderId="0" xfId="1" applyFont="1" applyBorder="1"/>
    <xf numFmtId="0" fontId="0" fillId="0" borderId="0" xfId="0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43" fontId="19" fillId="0" borderId="0" xfId="1" applyFont="1" applyBorder="1" applyAlignment="1">
      <alignment horizontal="center"/>
    </xf>
    <xf numFmtId="0" fontId="0" fillId="0" borderId="0" xfId="0" applyFill="1" applyBorder="1"/>
    <xf numFmtId="188" fontId="0" fillId="0" borderId="0" xfId="0" applyNumberFormat="1" applyBorder="1"/>
    <xf numFmtId="188" fontId="6" fillId="0" borderId="0" xfId="1" applyNumberFormat="1" applyFont="1" applyBorder="1"/>
    <xf numFmtId="43" fontId="16" fillId="0" borderId="0" xfId="1" applyFont="1" applyBorder="1"/>
    <xf numFmtId="43" fontId="6" fillId="0" borderId="7" xfId="1" applyNumberFormat="1" applyFont="1" applyBorder="1"/>
    <xf numFmtId="43" fontId="6" fillId="0" borderId="0" xfId="0" applyNumberFormat="1" applyFont="1" applyBorder="1"/>
    <xf numFmtId="188" fontId="15" fillId="0" borderId="0" xfId="0" applyNumberFormat="1" applyFont="1" applyBorder="1"/>
    <xf numFmtId="2" fontId="6" fillId="0" borderId="0" xfId="0" applyNumberFormat="1" applyFont="1" applyBorder="1"/>
    <xf numFmtId="43" fontId="20" fillId="0" borderId="0" xfId="1" applyFont="1"/>
    <xf numFmtId="43" fontId="0" fillId="0" borderId="0" xfId="1" applyFont="1" applyFill="1" applyBorder="1"/>
    <xf numFmtId="188" fontId="8" fillId="0" borderId="18" xfId="1" applyNumberFormat="1" applyFont="1" applyBorder="1"/>
    <xf numFmtId="0" fontId="17" fillId="0" borderId="0" xfId="3" applyFont="1" applyAlignment="1"/>
    <xf numFmtId="0" fontId="17" fillId="0" borderId="13" xfId="3" applyFont="1" applyBorder="1" applyAlignment="1">
      <alignment horizontal="center"/>
    </xf>
    <xf numFmtId="0" fontId="17" fillId="0" borderId="3" xfId="3" applyFont="1" applyBorder="1" applyAlignment="1">
      <alignment horizontal="center"/>
    </xf>
    <xf numFmtId="187" fontId="21" fillId="0" borderId="3" xfId="2" applyFont="1" applyBorder="1" applyAlignment="1">
      <alignment horizontal="center"/>
    </xf>
    <xf numFmtId="0" fontId="17" fillId="0" borderId="5" xfId="3" applyFont="1" applyBorder="1" applyAlignment="1"/>
    <xf numFmtId="0" fontId="17" fillId="0" borderId="4" xfId="3" applyFont="1" applyBorder="1" applyAlignment="1"/>
    <xf numFmtId="187" fontId="21" fillId="0" borderId="4" xfId="2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22" fillId="0" borderId="17" xfId="3" applyFont="1" applyBorder="1"/>
    <xf numFmtId="0" fontId="23" fillId="0" borderId="17" xfId="3" applyFont="1" applyBorder="1"/>
    <xf numFmtId="187" fontId="13" fillId="0" borderId="6" xfId="2" applyFont="1" applyBorder="1"/>
    <xf numFmtId="0" fontId="24" fillId="0" borderId="17" xfId="3" applyFont="1" applyBorder="1"/>
    <xf numFmtId="0" fontId="15" fillId="0" borderId="6" xfId="3" applyFont="1" applyBorder="1"/>
    <xf numFmtId="0" fontId="18" fillId="0" borderId="20" xfId="3" applyFont="1" applyBorder="1"/>
    <xf numFmtId="0" fontId="24" fillId="0" borderId="0" xfId="3" applyFont="1" applyAlignment="1"/>
    <xf numFmtId="0" fontId="18" fillId="0" borderId="0" xfId="0" applyFont="1"/>
    <xf numFmtId="0" fontId="18" fillId="0" borderId="0" xfId="3" applyFont="1" applyAlignment="1"/>
    <xf numFmtId="0" fontId="24" fillId="0" borderId="13" xfId="3" applyFont="1" applyBorder="1" applyAlignment="1">
      <alignment horizontal="center"/>
    </xf>
    <xf numFmtId="0" fontId="24" fillId="0" borderId="3" xfId="3" applyFont="1" applyBorder="1" applyAlignment="1">
      <alignment horizontal="center"/>
    </xf>
    <xf numFmtId="187" fontId="26" fillId="0" borderId="3" xfId="2" applyFont="1" applyBorder="1" applyAlignment="1">
      <alignment horizontal="center"/>
    </xf>
    <xf numFmtId="187" fontId="24" fillId="0" borderId="3" xfId="2" applyFont="1" applyBorder="1" applyAlignment="1">
      <alignment horizontal="center"/>
    </xf>
    <xf numFmtId="0" fontId="24" fillId="0" borderId="5" xfId="3" applyFont="1" applyBorder="1" applyAlignment="1"/>
    <xf numFmtId="0" fontId="24" fillId="0" borderId="4" xfId="3" applyFont="1" applyBorder="1" applyAlignment="1"/>
    <xf numFmtId="187" fontId="26" fillId="0" borderId="4" xfId="2" applyFont="1" applyBorder="1" applyAlignment="1">
      <alignment horizontal="center"/>
    </xf>
    <xf numFmtId="187" fontId="24" fillId="0" borderId="4" xfId="2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8" fillId="0" borderId="6" xfId="3" applyFont="1" applyBorder="1" applyAlignment="1">
      <alignment horizontal="center"/>
    </xf>
    <xf numFmtId="0" fontId="18" fillId="0" borderId="17" xfId="3" applyFont="1" applyBorder="1" applyAlignment="1">
      <alignment horizontal="center"/>
    </xf>
    <xf numFmtId="187" fontId="27" fillId="0" borderId="6" xfId="2" applyFont="1" applyBorder="1"/>
    <xf numFmtId="187" fontId="18" fillId="0" borderId="6" xfId="2" applyFont="1" applyBorder="1"/>
    <xf numFmtId="187" fontId="27" fillId="0" borderId="10" xfId="2" applyFont="1" applyBorder="1"/>
    <xf numFmtId="0" fontId="18" fillId="0" borderId="6" xfId="3" applyFont="1" applyBorder="1"/>
    <xf numFmtId="0" fontId="18" fillId="0" borderId="10" xfId="3" applyFont="1" applyBorder="1" applyAlignment="1">
      <alignment horizontal="center"/>
    </xf>
    <xf numFmtId="0" fontId="18" fillId="0" borderId="10" xfId="3" applyFont="1" applyBorder="1"/>
    <xf numFmtId="0" fontId="18" fillId="0" borderId="20" xfId="3" applyFont="1" applyBorder="1" applyAlignment="1">
      <alignment horizontal="center"/>
    </xf>
    <xf numFmtId="187" fontId="18" fillId="0" borderId="10" xfId="2" applyFont="1" applyBorder="1"/>
    <xf numFmtId="0" fontId="28" fillId="0" borderId="0" xfId="3" applyFont="1" applyAlignment="1"/>
    <xf numFmtId="0" fontId="28" fillId="0" borderId="13" xfId="3" applyFont="1" applyBorder="1" applyAlignment="1">
      <alignment horizontal="center"/>
    </xf>
    <xf numFmtId="187" fontId="21" fillId="2" borderId="3" xfId="2" applyFont="1" applyFill="1" applyBorder="1" applyAlignment="1">
      <alignment horizontal="center"/>
    </xf>
    <xf numFmtId="0" fontId="28" fillId="0" borderId="3" xfId="3" applyFont="1" applyBorder="1" applyAlignment="1">
      <alignment horizontal="center"/>
    </xf>
    <xf numFmtId="0" fontId="28" fillId="0" borderId="5" xfId="3" applyFont="1" applyBorder="1" applyAlignment="1"/>
    <xf numFmtId="187" fontId="21" fillId="2" borderId="4" xfId="2" applyFont="1" applyFill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188" fontId="13" fillId="0" borderId="6" xfId="1" applyNumberFormat="1" applyFont="1" applyBorder="1"/>
    <xf numFmtId="189" fontId="13" fillId="0" borderId="6" xfId="2" applyNumberFormat="1" applyFont="1" applyBorder="1"/>
    <xf numFmtId="43" fontId="14" fillId="0" borderId="0" xfId="1" applyFont="1"/>
    <xf numFmtId="0" fontId="15" fillId="0" borderId="12" xfId="3" applyFont="1" applyBorder="1" applyAlignment="1">
      <alignment horizontal="center"/>
    </xf>
    <xf numFmtId="0" fontId="6" fillId="0" borderId="19" xfId="3" applyFont="1" applyBorder="1" applyAlignment="1">
      <alignment horizontal="center"/>
    </xf>
    <xf numFmtId="0" fontId="18" fillId="0" borderId="19" xfId="3" applyFont="1" applyBorder="1"/>
    <xf numFmtId="0" fontId="15" fillId="0" borderId="12" xfId="3" applyFont="1" applyBorder="1"/>
    <xf numFmtId="0" fontId="15" fillId="0" borderId="21" xfId="3" applyFont="1" applyBorder="1" applyAlignment="1">
      <alignment horizontal="center"/>
    </xf>
    <xf numFmtId="0" fontId="6" fillId="0" borderId="22" xfId="3" applyFont="1" applyBorder="1" applyAlignment="1">
      <alignment horizontal="center"/>
    </xf>
    <xf numFmtId="0" fontId="24" fillId="0" borderId="22" xfId="3" applyFont="1" applyBorder="1"/>
    <xf numFmtId="187" fontId="27" fillId="0" borderId="21" xfId="2" applyNumberFormat="1" applyFont="1" applyBorder="1"/>
    <xf numFmtId="0" fontId="15" fillId="0" borderId="21" xfId="3" applyFont="1" applyBorder="1"/>
    <xf numFmtId="0" fontId="14" fillId="0" borderId="0" xfId="0" applyFont="1" applyAlignment="1">
      <alignment horizontal="center"/>
    </xf>
    <xf numFmtId="0" fontId="14" fillId="0" borderId="0" xfId="0" applyFont="1" applyBorder="1"/>
    <xf numFmtId="188" fontId="14" fillId="0" borderId="0" xfId="1" applyNumberFormat="1" applyFont="1" applyBorder="1"/>
    <xf numFmtId="188" fontId="14" fillId="0" borderId="0" xfId="1" applyNumberFormat="1" applyFont="1"/>
    <xf numFmtId="0" fontId="15" fillId="0" borderId="0" xfId="0" applyFont="1" applyBorder="1"/>
    <xf numFmtId="188" fontId="15" fillId="0" borderId="0" xfId="1" applyNumberFormat="1" applyFont="1" applyBorder="1"/>
    <xf numFmtId="188" fontId="14" fillId="0" borderId="16" xfId="1" applyNumberFormat="1" applyFont="1" applyBorder="1"/>
    <xf numFmtId="188" fontId="14" fillId="0" borderId="0" xfId="0" applyNumberFormat="1" applyFont="1" applyBorder="1"/>
    <xf numFmtId="188" fontId="14" fillId="0" borderId="16" xfId="0" applyNumberFormat="1" applyFont="1" applyBorder="1"/>
    <xf numFmtId="188" fontId="14" fillId="0" borderId="0" xfId="0" applyNumberFormat="1" applyFont="1"/>
    <xf numFmtId="0" fontId="35" fillId="0" borderId="6" xfId="3" applyFont="1" applyBorder="1"/>
    <xf numFmtId="0" fontId="24" fillId="0" borderId="15" xfId="3" applyFont="1" applyBorder="1" applyAlignment="1">
      <alignment horizontal="center"/>
    </xf>
    <xf numFmtId="43" fontId="18" fillId="0" borderId="0" xfId="1" applyFont="1"/>
    <xf numFmtId="15" fontId="18" fillId="0" borderId="6" xfId="3" applyNumberFormat="1" applyFont="1" applyBorder="1" applyAlignment="1">
      <alignment horizontal="center"/>
    </xf>
    <xf numFmtId="189" fontId="27" fillId="0" borderId="6" xfId="2" applyNumberFormat="1" applyFont="1" applyBorder="1"/>
    <xf numFmtId="189" fontId="18" fillId="0" borderId="6" xfId="2" applyNumberFormat="1" applyFont="1" applyBorder="1"/>
    <xf numFmtId="189" fontId="27" fillId="0" borderId="10" xfId="2" applyNumberFormat="1" applyFont="1" applyBorder="1"/>
    <xf numFmtId="188" fontId="18" fillId="0" borderId="0" xfId="1" applyNumberFormat="1" applyFont="1"/>
    <xf numFmtId="0" fontId="18" fillId="0" borderId="0" xfId="0" applyFont="1" applyBorder="1"/>
    <xf numFmtId="43" fontId="18" fillId="0" borderId="0" xfId="1" applyFont="1" applyBorder="1"/>
    <xf numFmtId="188" fontId="18" fillId="0" borderId="0" xfId="1" applyNumberFormat="1" applyFont="1" applyBorder="1"/>
    <xf numFmtId="187" fontId="27" fillId="0" borderId="12" xfId="2" applyFont="1" applyBorder="1"/>
    <xf numFmtId="187" fontId="18" fillId="0" borderId="12" xfId="2" applyFont="1" applyBorder="1"/>
    <xf numFmtId="0" fontId="18" fillId="0" borderId="15" xfId="3" applyFont="1" applyBorder="1" applyAlignment="1">
      <alignment horizontal="center"/>
    </xf>
    <xf numFmtId="187" fontId="26" fillId="0" borderId="21" xfId="2" applyFont="1" applyBorder="1"/>
    <xf numFmtId="0" fontId="18" fillId="0" borderId="0" xfId="3" applyFont="1" applyBorder="1" applyAlignment="1">
      <alignment horizontal="center"/>
    </xf>
    <xf numFmtId="43" fontId="18" fillId="0" borderId="0" xfId="0" applyNumberFormat="1" applyFont="1" applyBorder="1"/>
    <xf numFmtId="0" fontId="18" fillId="0" borderId="0" xfId="0" applyFont="1" applyAlignment="1">
      <alignment horizontal="center"/>
    </xf>
    <xf numFmtId="43" fontId="18" fillId="0" borderId="6" xfId="1" applyFont="1" applyBorder="1"/>
    <xf numFmtId="0" fontId="18" fillId="0" borderId="9" xfId="3" applyFont="1" applyBorder="1"/>
    <xf numFmtId="0" fontId="18" fillId="0" borderId="0" xfId="3" applyFont="1"/>
    <xf numFmtId="0" fontId="27" fillId="0" borderId="0" xfId="3" applyFont="1"/>
    <xf numFmtId="0" fontId="24" fillId="0" borderId="3" xfId="3" applyFont="1" applyBorder="1" applyAlignment="1"/>
    <xf numFmtId="0" fontId="18" fillId="0" borderId="17" xfId="3" applyFont="1" applyBorder="1" applyAlignment="1">
      <alignment horizontal="left"/>
    </xf>
    <xf numFmtId="0" fontId="18" fillId="0" borderId="0" xfId="0" applyFont="1" applyAlignment="1">
      <alignment horizontal="right"/>
    </xf>
    <xf numFmtId="0" fontId="24" fillId="0" borderId="13" xfId="3" applyFont="1" applyBorder="1" applyAlignment="1"/>
    <xf numFmtId="0" fontId="18" fillId="0" borderId="3" xfId="3" applyFont="1" applyBorder="1" applyAlignment="1">
      <alignment horizontal="center"/>
    </xf>
    <xf numFmtId="0" fontId="24" fillId="0" borderId="4" xfId="3" applyFont="1" applyBorder="1" applyAlignment="1">
      <alignment horizontal="center"/>
    </xf>
    <xf numFmtId="0" fontId="24" fillId="0" borderId="17" xfId="3" applyFont="1" applyBorder="1" applyAlignment="1">
      <alignment horizontal="center"/>
    </xf>
    <xf numFmtId="0" fontId="18" fillId="0" borderId="23" xfId="3" applyFont="1" applyBorder="1" applyAlignment="1">
      <alignment horizontal="center"/>
    </xf>
    <xf numFmtId="187" fontId="24" fillId="0" borderId="21" xfId="2" applyFont="1" applyBorder="1"/>
    <xf numFmtId="189" fontId="24" fillId="0" borderId="21" xfId="2" applyNumberFormat="1" applyFont="1" applyBorder="1"/>
    <xf numFmtId="0" fontId="18" fillId="0" borderId="15" xfId="3" applyFont="1" applyBorder="1"/>
    <xf numFmtId="43" fontId="18" fillId="0" borderId="0" xfId="0" applyNumberFormat="1" applyFont="1"/>
    <xf numFmtId="2" fontId="18" fillId="0" borderId="0" xfId="0" applyNumberFormat="1" applyFont="1"/>
    <xf numFmtId="43" fontId="18" fillId="0" borderId="0" xfId="1" applyFont="1" applyAlignment="1">
      <alignment horizontal="right"/>
    </xf>
    <xf numFmtId="189" fontId="26" fillId="0" borderId="21" xfId="2" applyNumberFormat="1" applyFont="1" applyBorder="1"/>
    <xf numFmtId="0" fontId="18" fillId="0" borderId="0" xfId="3" applyFont="1" applyBorder="1"/>
    <xf numFmtId="187" fontId="27" fillId="0" borderId="0" xfId="2" applyFont="1" applyBorder="1"/>
    <xf numFmtId="0" fontId="24" fillId="0" borderId="6" xfId="3" applyFont="1" applyBorder="1" applyAlignment="1">
      <alignment horizontal="center"/>
    </xf>
    <xf numFmtId="0" fontId="24" fillId="0" borderId="0" xfId="0" applyFont="1"/>
    <xf numFmtId="187" fontId="29" fillId="0" borderId="21" xfId="2" applyFont="1" applyBorder="1"/>
    <xf numFmtId="0" fontId="24" fillId="0" borderId="0" xfId="3" applyFont="1" applyAlignment="1">
      <alignment horizontal="left"/>
    </xf>
    <xf numFmtId="188" fontId="9" fillId="0" borderId="0" xfId="1" applyNumberFormat="1" applyFont="1" applyBorder="1"/>
    <xf numFmtId="43" fontId="3" fillId="0" borderId="0" xfId="1" applyFont="1"/>
    <xf numFmtId="43" fontId="27" fillId="0" borderId="6" xfId="1" applyFont="1" applyBorder="1"/>
    <xf numFmtId="43" fontId="34" fillId="0" borderId="0" xfId="1" applyFont="1"/>
    <xf numFmtId="43" fontId="15" fillId="0" borderId="2" xfId="1" applyFont="1" applyBorder="1"/>
    <xf numFmtId="43" fontId="7" fillId="0" borderId="0" xfId="1" applyFont="1" applyBorder="1"/>
    <xf numFmtId="43" fontId="3" fillId="0" borderId="0" xfId="1" applyFont="1" applyBorder="1"/>
    <xf numFmtId="43" fontId="0" fillId="0" borderId="25" xfId="1" applyFont="1" applyBorder="1"/>
    <xf numFmtId="43" fontId="1" fillId="0" borderId="0" xfId="0" applyNumberFormat="1" applyFont="1"/>
    <xf numFmtId="0" fontId="0" fillId="0" borderId="0" xfId="0" applyAlignment="1"/>
    <xf numFmtId="188" fontId="0" fillId="0" borderId="0" xfId="0" applyNumberFormat="1" applyAlignment="1"/>
    <xf numFmtId="188" fontId="1" fillId="0" borderId="0" xfId="1" applyNumberFormat="1" applyFont="1"/>
    <xf numFmtId="0" fontId="1" fillId="0" borderId="0" xfId="0" applyFont="1" applyAlignment="1">
      <alignment horizontal="center"/>
    </xf>
    <xf numFmtId="188" fontId="1" fillId="0" borderId="0" xfId="1" applyNumberFormat="1" applyFont="1" applyBorder="1" applyAlignment="1">
      <alignment horizontal="center"/>
    </xf>
    <xf numFmtId="43" fontId="0" fillId="0" borderId="2" xfId="1" applyFont="1" applyBorder="1"/>
    <xf numFmtId="43" fontId="0" fillId="0" borderId="0" xfId="1" applyFont="1" applyBorder="1" applyAlignment="1">
      <alignment horizontal="left"/>
    </xf>
    <xf numFmtId="43" fontId="6" fillId="0" borderId="0" xfId="1" applyFont="1" applyBorder="1"/>
    <xf numFmtId="43" fontId="6" fillId="0" borderId="0" xfId="0" applyNumberFormat="1" applyFont="1" applyBorder="1" applyAlignment="1">
      <alignment horizontal="center"/>
    </xf>
    <xf numFmtId="43" fontId="31" fillId="0" borderId="0" xfId="0" applyNumberFormat="1" applyFont="1"/>
    <xf numFmtId="188" fontId="1" fillId="0" borderId="0" xfId="1" applyNumberFormat="1" applyFont="1" applyBorder="1" applyAlignment="1">
      <alignment horizontal="right"/>
    </xf>
    <xf numFmtId="43" fontId="15" fillId="0" borderId="18" xfId="0" applyNumberFormat="1" applyFont="1" applyBorder="1"/>
    <xf numFmtId="188" fontId="18" fillId="0" borderId="0" xfId="1" applyNumberFormat="1" applyFont="1" applyFill="1" applyBorder="1" applyAlignment="1">
      <alignment horizontal="left"/>
    </xf>
    <xf numFmtId="188" fontId="12" fillId="0" borderId="0" xfId="1" applyNumberFormat="1" applyFont="1" applyFill="1" applyBorder="1" applyAlignment="1">
      <alignment horizontal="left"/>
    </xf>
    <xf numFmtId="188" fontId="0" fillId="0" borderId="0" xfId="1" applyNumberFormat="1" applyFont="1" applyBorder="1" applyAlignment="1">
      <alignment horizontal="left"/>
    </xf>
    <xf numFmtId="43" fontId="0" fillId="0" borderId="0" xfId="1" applyFont="1" applyAlignment="1">
      <alignment horizontal="left"/>
    </xf>
    <xf numFmtId="43" fontId="18" fillId="0" borderId="18" xfId="0" applyNumberFormat="1" applyFont="1" applyBorder="1"/>
    <xf numFmtId="43" fontId="34" fillId="0" borderId="0" xfId="1" applyFont="1" applyBorder="1"/>
    <xf numFmtId="189" fontId="29" fillId="0" borderId="21" xfId="2" applyNumberFormat="1" applyFont="1" applyBorder="1"/>
    <xf numFmtId="43" fontId="37" fillId="0" borderId="0" xfId="1" applyFont="1"/>
    <xf numFmtId="0" fontId="18" fillId="0" borderId="4" xfId="0" applyFont="1" applyBorder="1" applyAlignment="1">
      <alignment horizontal="center"/>
    </xf>
    <xf numFmtId="2" fontId="30" fillId="0" borderId="6" xfId="0" applyNumberFormat="1" applyFont="1" applyBorder="1"/>
    <xf numFmtId="0" fontId="15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88" fontId="6" fillId="0" borderId="2" xfId="0" applyNumberFormat="1" applyFont="1" applyBorder="1"/>
    <xf numFmtId="43" fontId="10" fillId="0" borderId="0" xfId="1" applyFont="1"/>
    <xf numFmtId="43" fontId="12" fillId="0" borderId="0" xfId="1" applyFont="1" applyFill="1" applyBorder="1" applyAlignment="1">
      <alignment horizontal="left"/>
    </xf>
    <xf numFmtId="43" fontId="1" fillId="0" borderId="0" xfId="1" applyFont="1" applyAlignment="1">
      <alignment horizontal="left"/>
    </xf>
    <xf numFmtId="43" fontId="1" fillId="0" borderId="0" xfId="1" applyFont="1"/>
    <xf numFmtId="43" fontId="1" fillId="0" borderId="0" xfId="1" applyFont="1" applyAlignment="1">
      <alignment horizontal="center"/>
    </xf>
    <xf numFmtId="43" fontId="32" fillId="0" borderId="0" xfId="1" applyFont="1"/>
    <xf numFmtId="43" fontId="33" fillId="0" borderId="0" xfId="1" applyFont="1" applyAlignment="1">
      <alignment horizontal="left"/>
    </xf>
    <xf numFmtId="188" fontId="13" fillId="0" borderId="3" xfId="1" applyNumberFormat="1" applyFont="1" applyBorder="1"/>
    <xf numFmtId="0" fontId="1" fillId="0" borderId="0" xfId="0" applyFont="1" applyBorder="1"/>
    <xf numFmtId="43" fontId="0" fillId="0" borderId="8" xfId="0" applyNumberFormat="1" applyBorder="1"/>
    <xf numFmtId="43" fontId="0" fillId="0" borderId="26" xfId="0" applyNumberFormat="1" applyBorder="1"/>
    <xf numFmtId="188" fontId="36" fillId="0" borderId="6" xfId="1" applyNumberFormat="1" applyFont="1" applyBorder="1"/>
    <xf numFmtId="187" fontId="27" fillId="0" borderId="21" xfId="2" applyFont="1" applyBorder="1"/>
    <xf numFmtId="0" fontId="24" fillId="0" borderId="0" xfId="3" applyFont="1" applyAlignment="1">
      <alignment horizontal="right"/>
    </xf>
    <xf numFmtId="43" fontId="18" fillId="0" borderId="0" xfId="1" applyFont="1" applyBorder="1" applyAlignment="1">
      <alignment horizontal="right"/>
    </xf>
    <xf numFmtId="0" fontId="6" fillId="0" borderId="0" xfId="3" applyFont="1" applyAlignment="1"/>
    <xf numFmtId="0" fontId="24" fillId="0" borderId="17" xfId="3" applyFont="1" applyBorder="1" applyAlignment="1">
      <alignment horizontal="left"/>
    </xf>
    <xf numFmtId="0" fontId="6" fillId="0" borderId="17" xfId="3" applyFont="1" applyBorder="1"/>
    <xf numFmtId="0" fontId="6" fillId="0" borderId="20" xfId="3" applyFont="1" applyBorder="1"/>
    <xf numFmtId="0" fontId="17" fillId="0" borderId="15" xfId="3" applyFont="1" applyBorder="1" applyAlignment="1">
      <alignment horizontal="center"/>
    </xf>
    <xf numFmtId="0" fontId="18" fillId="0" borderId="19" xfId="3" applyFont="1" applyBorder="1" applyAlignment="1">
      <alignment horizontal="center"/>
    </xf>
    <xf numFmtId="43" fontId="14" fillId="0" borderId="0" xfId="0" applyNumberFormat="1" applyFont="1" applyAlignment="1">
      <alignment horizontal="center"/>
    </xf>
    <xf numFmtId="0" fontId="24" fillId="0" borderId="6" xfId="3" applyFont="1" applyBorder="1"/>
    <xf numFmtId="4" fontId="18" fillId="0" borderId="6" xfId="2" applyNumberFormat="1" applyFont="1" applyBorder="1"/>
    <xf numFmtId="43" fontId="1" fillId="0" borderId="0" xfId="1" applyFont="1" applyBorder="1"/>
    <xf numFmtId="189" fontId="18" fillId="0" borderId="10" xfId="2" applyNumberFormat="1" applyFont="1" applyBorder="1"/>
    <xf numFmtId="189" fontId="27" fillId="0" borderId="21" xfId="2" applyNumberFormat="1" applyFont="1" applyBorder="1"/>
    <xf numFmtId="43" fontId="18" fillId="0" borderId="10" xfId="1" applyFont="1" applyBorder="1"/>
    <xf numFmtId="43" fontId="26" fillId="0" borderId="21" xfId="1" applyFont="1" applyBorder="1"/>
    <xf numFmtId="43" fontId="0" fillId="0" borderId="0" xfId="1" applyFont="1" applyBorder="1" applyAlignment="1">
      <alignment horizontal="center"/>
    </xf>
    <xf numFmtId="187" fontId="13" fillId="0" borderId="10" xfId="2" applyFont="1" applyBorder="1"/>
    <xf numFmtId="0" fontId="15" fillId="0" borderId="9" xfId="3" applyFont="1" applyBorder="1"/>
    <xf numFmtId="0" fontId="18" fillId="0" borderId="9" xfId="3" applyFont="1" applyBorder="1" applyAlignment="1">
      <alignment horizontal="center"/>
    </xf>
    <xf numFmtId="187" fontId="38" fillId="0" borderId="6" xfId="2" applyFont="1" applyBorder="1"/>
    <xf numFmtId="0" fontId="18" fillId="0" borderId="27" xfId="3" applyFont="1" applyBorder="1"/>
    <xf numFmtId="187" fontId="13" fillId="0" borderId="9" xfId="2" applyFont="1" applyBorder="1"/>
    <xf numFmtId="189" fontId="13" fillId="0" borderId="9" xfId="2" applyNumberFormat="1" applyFont="1" applyBorder="1"/>
    <xf numFmtId="187" fontId="6" fillId="0" borderId="12" xfId="2" applyFont="1" applyBorder="1"/>
    <xf numFmtId="43" fontId="38" fillId="0" borderId="0" xfId="1" applyFont="1"/>
    <xf numFmtId="188" fontId="13" fillId="0" borderId="9" xfId="1" applyNumberFormat="1" applyFont="1" applyBorder="1"/>
    <xf numFmtId="187" fontId="13" fillId="0" borderId="15" xfId="2" applyFont="1" applyBorder="1"/>
    <xf numFmtId="189" fontId="13" fillId="0" borderId="15" xfId="2" applyNumberFormat="1" applyFont="1" applyBorder="1"/>
    <xf numFmtId="0" fontId="15" fillId="0" borderId="15" xfId="3" applyFont="1" applyBorder="1"/>
    <xf numFmtId="0" fontId="24" fillId="0" borderId="2" xfId="3" applyFont="1" applyBorder="1"/>
    <xf numFmtId="188" fontId="13" fillId="0" borderId="2" xfId="1" applyNumberFormat="1" applyFont="1" applyBorder="1"/>
    <xf numFmtId="187" fontId="29" fillId="0" borderId="3" xfId="2" applyFont="1" applyBorder="1" applyAlignment="1">
      <alignment horizontal="center"/>
    </xf>
    <xf numFmtId="187" fontId="29" fillId="0" borderId="4" xfId="2" applyFont="1" applyBorder="1" applyAlignment="1">
      <alignment horizontal="center"/>
    </xf>
    <xf numFmtId="43" fontId="6" fillId="0" borderId="6" xfId="1" applyFont="1" applyBorder="1" applyAlignment="1">
      <alignment horizontal="right"/>
    </xf>
    <xf numFmtId="189" fontId="18" fillId="0" borderId="0" xfId="0" applyNumberFormat="1" applyFont="1"/>
    <xf numFmtId="189" fontId="15" fillId="0" borderId="6" xfId="3" applyNumberFormat="1" applyFont="1" applyBorder="1"/>
    <xf numFmtId="187" fontId="25" fillId="0" borderId="6" xfId="2" applyFont="1" applyBorder="1"/>
    <xf numFmtId="187" fontId="25" fillId="0" borderId="10" xfId="2" applyFont="1" applyBorder="1"/>
    <xf numFmtId="0" fontId="39" fillId="0" borderId="17" xfId="3" applyFont="1" applyBorder="1"/>
    <xf numFmtId="189" fontId="39" fillId="0" borderId="6" xfId="2" applyNumberFormat="1" applyFont="1" applyBorder="1"/>
    <xf numFmtId="43" fontId="6" fillId="0" borderId="0" xfId="1" applyFont="1" applyAlignment="1">
      <alignment horizontal="right"/>
    </xf>
    <xf numFmtId="43" fontId="6" fillId="0" borderId="24" xfId="1" applyFont="1" applyBorder="1"/>
    <xf numFmtId="189" fontId="24" fillId="0" borderId="0" xfId="3" applyNumberFormat="1" applyFont="1" applyAlignment="1"/>
    <xf numFmtId="189" fontId="18" fillId="0" borderId="0" xfId="0" applyNumberFormat="1" applyFont="1" applyBorder="1"/>
    <xf numFmtId="189" fontId="24" fillId="0" borderId="3" xfId="2" applyNumberFormat="1" applyFont="1" applyBorder="1" applyAlignment="1">
      <alignment horizontal="center"/>
    </xf>
    <xf numFmtId="189" fontId="24" fillId="0" borderId="4" xfId="2" applyNumberFormat="1" applyFont="1" applyBorder="1" applyAlignment="1">
      <alignment horizontal="center"/>
    </xf>
    <xf numFmtId="43" fontId="24" fillId="0" borderId="0" xfId="1" applyFont="1" applyAlignment="1"/>
    <xf numFmtId="0" fontId="17" fillId="0" borderId="17" xfId="3" applyFont="1" applyBorder="1"/>
    <xf numFmtId="43" fontId="12" fillId="0" borderId="0" xfId="1" applyFont="1"/>
    <xf numFmtId="187" fontId="13" fillId="0" borderId="21" xfId="2" applyFont="1" applyBorder="1"/>
    <xf numFmtId="0" fontId="22" fillId="0" borderId="0" xfId="3" applyFont="1" applyAlignment="1"/>
    <xf numFmtId="43" fontId="27" fillId="3" borderId="6" xfId="1" applyFont="1" applyFill="1" applyBorder="1"/>
    <xf numFmtId="43" fontId="18" fillId="3" borderId="6" xfId="1" applyFont="1" applyFill="1" applyBorder="1"/>
    <xf numFmtId="189" fontId="13" fillId="3" borderId="6" xfId="2" applyNumberFormat="1" applyFont="1" applyFill="1" applyBorder="1"/>
    <xf numFmtId="189" fontId="27" fillId="3" borderId="6" xfId="2" applyNumberFormat="1" applyFont="1" applyFill="1" applyBorder="1"/>
    <xf numFmtId="43" fontId="11" fillId="0" borderId="16" xfId="1" applyFont="1" applyBorder="1"/>
    <xf numFmtId="187" fontId="21" fillId="3" borderId="3" xfId="2" applyFont="1" applyFill="1" applyBorder="1" applyAlignment="1">
      <alignment horizontal="center"/>
    </xf>
    <xf numFmtId="187" fontId="21" fillId="3" borderId="4" xfId="2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24" fillId="0" borderId="16" xfId="3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Border="1"/>
    <xf numFmtId="43" fontId="13" fillId="0" borderId="12" xfId="1" applyFont="1" applyBorder="1"/>
    <xf numFmtId="1" fontId="6" fillId="0" borderId="6" xfId="0" applyNumberFormat="1" applyFont="1" applyBorder="1" applyAlignment="1">
      <alignment horizontal="right"/>
    </xf>
    <xf numFmtId="0" fontId="6" fillId="0" borderId="0" xfId="3" applyFont="1"/>
    <xf numFmtId="0" fontId="13" fillId="0" borderId="0" xfId="3" applyFont="1"/>
    <xf numFmtId="0" fontId="17" fillId="0" borderId="13" xfId="3" applyFont="1" applyBorder="1" applyAlignment="1"/>
    <xf numFmtId="0" fontId="17" fillId="0" borderId="3" xfId="3" applyFont="1" applyBorder="1" applyAlignment="1"/>
    <xf numFmtId="187" fontId="17" fillId="0" borderId="3" xfId="2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187" fontId="17" fillId="0" borderId="4" xfId="2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187" fontId="6" fillId="0" borderId="10" xfId="2" applyFont="1" applyBorder="1"/>
    <xf numFmtId="0" fontId="6" fillId="0" borderId="20" xfId="3" applyFont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189" fontId="17" fillId="0" borderId="21" xfId="2" applyNumberFormat="1" applyFont="1" applyBorder="1"/>
    <xf numFmtId="187" fontId="21" fillId="0" borderId="21" xfId="2" applyFont="1" applyBorder="1"/>
    <xf numFmtId="0" fontId="6" fillId="0" borderId="15" xfId="3" applyFont="1" applyBorder="1"/>
    <xf numFmtId="2" fontId="6" fillId="0" borderId="0" xfId="0" applyNumberFormat="1" applyFont="1"/>
    <xf numFmtId="43" fontId="6" fillId="0" borderId="0" xfId="1" applyFont="1" applyBorder="1" applyAlignment="1">
      <alignment horizontal="right"/>
    </xf>
    <xf numFmtId="0" fontId="6" fillId="0" borderId="0" xfId="0" applyFont="1" applyAlignment="1">
      <alignment horizontal="right"/>
    </xf>
    <xf numFmtId="15" fontId="6" fillId="0" borderId="10" xfId="3" applyNumberFormat="1" applyFont="1" applyBorder="1" applyAlignment="1">
      <alignment horizontal="center"/>
    </xf>
    <xf numFmtId="0" fontId="17" fillId="0" borderId="20" xfId="3" applyFont="1" applyBorder="1"/>
    <xf numFmtId="0" fontId="6" fillId="0" borderId="10" xfId="3" applyFont="1" applyBorder="1"/>
    <xf numFmtId="15" fontId="6" fillId="0" borderId="9" xfId="3" applyNumberFormat="1" applyFont="1" applyBorder="1" applyAlignment="1">
      <alignment horizontal="center"/>
    </xf>
    <xf numFmtId="0" fontId="17" fillId="0" borderId="27" xfId="3" applyFont="1" applyBorder="1" applyAlignment="1">
      <alignment horizontal="center"/>
    </xf>
    <xf numFmtId="0" fontId="6" fillId="0" borderId="27" xfId="3" applyFont="1" applyBorder="1" applyAlignment="1">
      <alignment horizontal="left"/>
    </xf>
    <xf numFmtId="187" fontId="6" fillId="0" borderId="9" xfId="2" applyFont="1" applyBorder="1"/>
    <xf numFmtId="0" fontId="6" fillId="0" borderId="9" xfId="3" applyFont="1" applyBorder="1"/>
    <xf numFmtId="15" fontId="6" fillId="0" borderId="14" xfId="3" applyNumberFormat="1" applyFont="1" applyBorder="1" applyAlignment="1">
      <alignment horizontal="center"/>
    </xf>
    <xf numFmtId="0" fontId="6" fillId="0" borderId="28" xfId="3" applyFont="1" applyBorder="1" applyAlignment="1">
      <alignment horizontal="center"/>
    </xf>
    <xf numFmtId="188" fontId="6" fillId="0" borderId="14" xfId="1" applyNumberFormat="1" applyFont="1" applyFill="1" applyBorder="1" applyAlignment="1">
      <alignment horizontal="left" vertical="center" wrapText="1" shrinkToFit="1"/>
    </xf>
    <xf numFmtId="188" fontId="6" fillId="0" borderId="29" xfId="1" applyNumberFormat="1" applyFont="1" applyFill="1" applyBorder="1" applyAlignment="1">
      <alignment horizontal="center" vertical="center" wrapText="1" shrinkToFit="1"/>
    </xf>
    <xf numFmtId="187" fontId="13" fillId="0" borderId="14" xfId="2" applyFont="1" applyBorder="1"/>
    <xf numFmtId="189" fontId="13" fillId="0" borderId="14" xfId="2" applyNumberFormat="1" applyFont="1" applyBorder="1"/>
    <xf numFmtId="187" fontId="6" fillId="0" borderId="14" xfId="2" applyFont="1" applyBorder="1"/>
    <xf numFmtId="0" fontId="6" fillId="0" borderId="14" xfId="3" applyFont="1" applyBorder="1"/>
    <xf numFmtId="0" fontId="6" fillId="0" borderId="14" xfId="3" applyFont="1" applyBorder="1" applyAlignment="1">
      <alignment horizontal="center"/>
    </xf>
    <xf numFmtId="188" fontId="6" fillId="0" borderId="14" xfId="1" applyNumberFormat="1" applyFont="1" applyFill="1" applyBorder="1" applyAlignment="1">
      <alignment horizontal="center" vertical="center" wrapText="1" shrinkToFit="1"/>
    </xf>
    <xf numFmtId="188" fontId="43" fillId="0" borderId="14" xfId="1" applyNumberFormat="1" applyFont="1" applyFill="1" applyBorder="1" applyAlignment="1">
      <alignment horizontal="left" vertical="center" wrapText="1" shrinkToFit="1"/>
    </xf>
    <xf numFmtId="188" fontId="43" fillId="0" borderId="29" xfId="1" applyNumberFormat="1" applyFont="1" applyFill="1" applyBorder="1" applyAlignment="1">
      <alignment horizontal="center" vertical="center" wrapText="1" shrinkToFit="1"/>
    </xf>
    <xf numFmtId="43" fontId="13" fillId="3" borderId="6" xfId="1" applyFont="1" applyFill="1" applyBorder="1"/>
    <xf numFmtId="189" fontId="6" fillId="0" borderId="10" xfId="2" applyNumberFormat="1" applyFont="1" applyBorder="1"/>
    <xf numFmtId="189" fontId="21" fillId="0" borderId="21" xfId="2" applyNumberFormat="1" applyFont="1" applyBorder="1"/>
    <xf numFmtId="43" fontId="9" fillId="0" borderId="0" xfId="1" applyFont="1" applyBorder="1" applyAlignment="1">
      <alignment horizontal="center"/>
    </xf>
    <xf numFmtId="0" fontId="6" fillId="0" borderId="12" xfId="3" applyFont="1" applyBorder="1"/>
    <xf numFmtId="0" fontId="42" fillId="0" borderId="14" xfId="0" applyFont="1" applyBorder="1" applyAlignment="1">
      <alignment horizontal="left"/>
    </xf>
    <xf numFmtId="0" fontId="42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38" fillId="4" borderId="14" xfId="0" applyFont="1" applyFill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188" fontId="43" fillId="0" borderId="28" xfId="1" applyNumberFormat="1" applyFont="1" applyFill="1" applyBorder="1" applyAlignment="1">
      <alignment horizontal="left" vertical="center" wrapText="1" shrinkToFit="1"/>
    </xf>
    <xf numFmtId="189" fontId="27" fillId="0" borderId="12" xfId="2" applyNumberFormat="1" applyFont="1" applyBorder="1"/>
    <xf numFmtId="43" fontId="13" fillId="0" borderId="6" xfId="1" applyFont="1" applyBorder="1"/>
    <xf numFmtId="188" fontId="13" fillId="3" borderId="6" xfId="1" applyNumberFormat="1" applyFont="1" applyFill="1" applyBorder="1"/>
    <xf numFmtId="187" fontId="6" fillId="0" borderId="6" xfId="2" applyFont="1" applyBorder="1"/>
    <xf numFmtId="187" fontId="27" fillId="0" borderId="14" xfId="2" applyFont="1" applyBorder="1"/>
    <xf numFmtId="0" fontId="15" fillId="0" borderId="28" xfId="3" applyFont="1" applyBorder="1" applyAlignment="1">
      <alignment horizontal="center"/>
    </xf>
    <xf numFmtId="43" fontId="29" fillId="0" borderId="21" xfId="1" applyFont="1" applyBorder="1"/>
    <xf numFmtId="43" fontId="6" fillId="0" borderId="11" xfId="0" applyNumberFormat="1" applyFont="1" applyBorder="1"/>
    <xf numFmtId="43" fontId="9" fillId="0" borderId="0" xfId="0" applyNumberFormat="1" applyFont="1"/>
    <xf numFmtId="188" fontId="6" fillId="0" borderId="0" xfId="0" applyNumberFormat="1" applyFont="1"/>
    <xf numFmtId="15" fontId="6" fillId="0" borderId="30" xfId="3" applyNumberFormat="1" applyFont="1" applyBorder="1" applyAlignment="1">
      <alignment horizontal="center"/>
    </xf>
    <xf numFmtId="0" fontId="6" fillId="0" borderId="32" xfId="3" applyFont="1" applyBorder="1" applyAlignment="1">
      <alignment horizontal="center"/>
    </xf>
    <xf numFmtId="0" fontId="42" fillId="0" borderId="30" xfId="0" applyFont="1" applyBorder="1" applyAlignment="1">
      <alignment horizontal="left"/>
    </xf>
    <xf numFmtId="188" fontId="6" fillId="0" borderId="33" xfId="1" applyNumberFormat="1" applyFont="1" applyFill="1" applyBorder="1" applyAlignment="1">
      <alignment horizontal="center" vertical="center" wrapText="1" shrinkToFit="1"/>
    </xf>
    <xf numFmtId="187" fontId="27" fillId="0" borderId="30" xfId="2" applyFont="1" applyBorder="1"/>
    <xf numFmtId="189" fontId="13" fillId="0" borderId="30" xfId="2" applyNumberFormat="1" applyFont="1" applyBorder="1"/>
    <xf numFmtId="187" fontId="6" fillId="0" borderId="30" xfId="2" applyFont="1" applyBorder="1"/>
    <xf numFmtId="15" fontId="6" fillId="0" borderId="31" xfId="3" applyNumberFormat="1" applyFont="1" applyBorder="1" applyAlignment="1">
      <alignment horizontal="center"/>
    </xf>
    <xf numFmtId="0" fontId="6" fillId="0" borderId="34" xfId="3" applyFont="1" applyBorder="1" applyAlignment="1">
      <alignment horizontal="center"/>
    </xf>
    <xf numFmtId="0" fontId="42" fillId="0" borderId="31" xfId="0" applyFont="1" applyBorder="1" applyAlignment="1">
      <alignment horizontal="left"/>
    </xf>
    <xf numFmtId="188" fontId="6" fillId="0" borderId="35" xfId="1" applyNumberFormat="1" applyFont="1" applyFill="1" applyBorder="1" applyAlignment="1">
      <alignment horizontal="center" vertical="center" wrapText="1" shrinkToFit="1"/>
    </xf>
    <xf numFmtId="187" fontId="27" fillId="0" borderId="31" xfId="2" applyFont="1" applyBorder="1"/>
    <xf numFmtId="189" fontId="13" fillId="0" borderId="31" xfId="2" applyNumberFormat="1" applyFont="1" applyBorder="1"/>
    <xf numFmtId="187" fontId="6" fillId="0" borderId="31" xfId="2" applyFont="1" applyBorder="1"/>
    <xf numFmtId="15" fontId="6" fillId="0" borderId="21" xfId="3" applyNumberFormat="1" applyFont="1" applyBorder="1" applyAlignment="1">
      <alignment horizontal="center"/>
    </xf>
    <xf numFmtId="0" fontId="42" fillId="0" borderId="21" xfId="0" applyFont="1" applyBorder="1" applyAlignment="1">
      <alignment horizontal="left"/>
    </xf>
    <xf numFmtId="188" fontId="6" fillId="0" borderId="36" xfId="1" applyNumberFormat="1" applyFont="1" applyFill="1" applyBorder="1" applyAlignment="1">
      <alignment horizontal="center" vertical="center" wrapText="1" shrinkToFit="1"/>
    </xf>
    <xf numFmtId="43" fontId="18" fillId="0" borderId="36" xfId="1" applyFont="1" applyFill="1" applyBorder="1" applyAlignment="1">
      <alignment horizontal="center" vertical="center" wrapText="1" shrinkToFit="1"/>
    </xf>
    <xf numFmtId="189" fontId="13" fillId="0" borderId="21" xfId="2" applyNumberFormat="1" applyFont="1" applyBorder="1"/>
    <xf numFmtId="187" fontId="6" fillId="0" borderId="21" xfId="2" applyFont="1" applyBorder="1"/>
    <xf numFmtId="0" fontId="6" fillId="0" borderId="21" xfId="3" applyFont="1" applyBorder="1"/>
    <xf numFmtId="189" fontId="24" fillId="0" borderId="6" xfId="2" applyNumberFormat="1" applyFont="1" applyBorder="1"/>
    <xf numFmtId="10" fontId="18" fillId="0" borderId="6" xfId="3" applyNumberFormat="1" applyFont="1" applyBorder="1" applyAlignment="1">
      <alignment horizontal="center"/>
    </xf>
    <xf numFmtId="0" fontId="6" fillId="3" borderId="7" xfId="3" applyFont="1" applyFill="1" applyBorder="1"/>
    <xf numFmtId="188" fontId="6" fillId="3" borderId="6" xfId="1" applyNumberFormat="1" applyFont="1" applyFill="1" applyBorder="1"/>
    <xf numFmtId="0" fontId="1" fillId="0" borderId="0" xfId="0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1" fillId="0" borderId="0" xfId="0" applyNumberFormat="1" applyFont="1" applyBorder="1"/>
    <xf numFmtId="188" fontId="1" fillId="0" borderId="0" xfId="1" applyNumberFormat="1" applyFont="1" applyBorder="1" applyAlignment="1">
      <alignment horizontal="left"/>
    </xf>
    <xf numFmtId="188" fontId="1" fillId="0" borderId="0" xfId="1" applyNumberFormat="1" applyFont="1" applyBorder="1"/>
    <xf numFmtId="188" fontId="1" fillId="0" borderId="0" xfId="0" applyNumberFormat="1" applyFont="1" applyBorder="1" applyAlignment="1"/>
    <xf numFmtId="0" fontId="1" fillId="0" borderId="0" xfId="0" applyFont="1" applyBorder="1" applyAlignment="1"/>
    <xf numFmtId="188" fontId="1" fillId="0" borderId="0" xfId="0" applyNumberFormat="1" applyFont="1" applyBorder="1"/>
    <xf numFmtId="188" fontId="1" fillId="0" borderId="0" xfId="1" applyNumberFormat="1" applyFont="1" applyFill="1" applyBorder="1"/>
    <xf numFmtId="43" fontId="31" fillId="0" borderId="0" xfId="0" applyNumberFormat="1" applyFont="1" applyBorder="1"/>
    <xf numFmtId="43" fontId="0" fillId="0" borderId="0" xfId="0" applyNumberFormat="1" applyBorder="1"/>
    <xf numFmtId="0" fontId="34" fillId="0" borderId="0" xfId="0" applyFont="1" applyBorder="1"/>
    <xf numFmtId="0" fontId="12" fillId="0" borderId="4" xfId="0" applyFont="1" applyBorder="1"/>
    <xf numFmtId="0" fontId="12" fillId="0" borderId="14" xfId="0" applyFont="1" applyBorder="1"/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1" xfId="0" applyFont="1" applyBorder="1"/>
    <xf numFmtId="0" fontId="12" fillId="0" borderId="37" xfId="0" applyFont="1" applyBorder="1"/>
    <xf numFmtId="0" fontId="12" fillId="0" borderId="3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2" xfId="0" applyFont="1" applyBorder="1"/>
    <xf numFmtId="0" fontId="12" fillId="0" borderId="13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5" fillId="0" borderId="32" xfId="3" applyFont="1" applyBorder="1" applyAlignment="1">
      <alignment horizontal="center"/>
    </xf>
    <xf numFmtId="188" fontId="38" fillId="0" borderId="14" xfId="1" applyNumberFormat="1" applyFont="1" applyFill="1" applyBorder="1" applyAlignment="1">
      <alignment horizontal="left" vertical="center" wrapText="1" shrinkToFit="1"/>
    </xf>
    <xf numFmtId="0" fontId="6" fillId="3" borderId="6" xfId="3" applyFont="1" applyFill="1" applyBorder="1"/>
    <xf numFmtId="0" fontId="6" fillId="3" borderId="17" xfId="3" applyFont="1" applyFill="1" applyBorder="1"/>
    <xf numFmtId="0" fontId="6" fillId="3" borderId="17" xfId="3" applyFont="1" applyFill="1" applyBorder="1" applyAlignment="1">
      <alignment horizontal="left"/>
    </xf>
    <xf numFmtId="43" fontId="1" fillId="0" borderId="0" xfId="1" applyFont="1" applyBorder="1" applyAlignment="1"/>
    <xf numFmtId="15" fontId="24" fillId="0" borderId="6" xfId="3" applyNumberFormat="1" applyFont="1" applyBorder="1" applyAlignment="1">
      <alignment horizontal="center"/>
    </xf>
    <xf numFmtId="0" fontId="28" fillId="0" borderId="17" xfId="3" applyFont="1" applyBorder="1"/>
    <xf numFmtId="0" fontId="18" fillId="0" borderId="8" xfId="0" applyFont="1" applyBorder="1" applyAlignment="1">
      <alignment horizontal="center"/>
    </xf>
    <xf numFmtId="0" fontId="18" fillId="0" borderId="8" xfId="0" applyFont="1" applyBorder="1"/>
    <xf numFmtId="0" fontId="18" fillId="0" borderId="0" xfId="0" applyFont="1" applyBorder="1" applyAlignment="1">
      <alignment horizontal="center"/>
    </xf>
    <xf numFmtId="0" fontId="17" fillId="0" borderId="0" xfId="0" applyFont="1" applyBorder="1"/>
    <xf numFmtId="43" fontId="6" fillId="0" borderId="29" xfId="1" applyFont="1" applyFill="1" applyBorder="1" applyAlignment="1">
      <alignment horizontal="center" vertical="center" wrapText="1" shrinkToFit="1"/>
    </xf>
    <xf numFmtId="0" fontId="18" fillId="3" borderId="17" xfId="3" applyFont="1" applyFill="1" applyBorder="1"/>
    <xf numFmtId="187" fontId="6" fillId="3" borderId="6" xfId="2" applyFont="1" applyFill="1" applyBorder="1"/>
    <xf numFmtId="189" fontId="18" fillId="3" borderId="6" xfId="2" applyNumberFormat="1" applyFont="1" applyFill="1" applyBorder="1"/>
    <xf numFmtId="0" fontId="18" fillId="0" borderId="2" xfId="3" applyFont="1" applyBorder="1" applyAlignment="1">
      <alignment horizontal="center"/>
    </xf>
    <xf numFmtId="0" fontId="28" fillId="3" borderId="0" xfId="3" applyFont="1" applyFill="1" applyAlignment="1"/>
    <xf numFmtId="0" fontId="6" fillId="3" borderId="0" xfId="0" applyFont="1" applyFill="1"/>
    <xf numFmtId="0" fontId="14" fillId="3" borderId="0" xfId="0" applyFont="1" applyFill="1"/>
    <xf numFmtId="0" fontId="24" fillId="3" borderId="0" xfId="3" applyFont="1" applyFill="1" applyAlignment="1"/>
    <xf numFmtId="0" fontId="17" fillId="3" borderId="0" xfId="3" applyFont="1" applyFill="1" applyAlignment="1"/>
    <xf numFmtId="0" fontId="28" fillId="3" borderId="13" xfId="3" applyFont="1" applyFill="1" applyBorder="1" applyAlignment="1">
      <alignment horizontal="center"/>
    </xf>
    <xf numFmtId="0" fontId="24" fillId="3" borderId="13" xfId="3" applyFont="1" applyFill="1" applyBorder="1" applyAlignment="1">
      <alignment horizontal="center"/>
    </xf>
    <xf numFmtId="0" fontId="17" fillId="3" borderId="3" xfId="3" applyFont="1" applyFill="1" applyBorder="1" applyAlignment="1">
      <alignment horizontal="center"/>
    </xf>
    <xf numFmtId="0" fontId="28" fillId="3" borderId="3" xfId="3" applyFont="1" applyFill="1" applyBorder="1" applyAlignment="1">
      <alignment horizontal="center"/>
    </xf>
    <xf numFmtId="0" fontId="28" fillId="3" borderId="5" xfId="3" applyFont="1" applyFill="1" applyBorder="1" applyAlignment="1"/>
    <xf numFmtId="0" fontId="17" fillId="3" borderId="5" xfId="3" applyFont="1" applyFill="1" applyBorder="1" applyAlignment="1"/>
    <xf numFmtId="0" fontId="17" fillId="3" borderId="4" xfId="3" applyFont="1" applyFill="1" applyBorder="1" applyAlignment="1"/>
    <xf numFmtId="0" fontId="15" fillId="3" borderId="4" xfId="3" applyFont="1" applyFill="1" applyBorder="1" applyAlignment="1">
      <alignment horizontal="center"/>
    </xf>
    <xf numFmtId="0" fontId="18" fillId="3" borderId="6" xfId="3" applyFont="1" applyFill="1" applyBorder="1" applyAlignment="1">
      <alignment horizontal="center"/>
    </xf>
    <xf numFmtId="0" fontId="18" fillId="3" borderId="17" xfId="3" applyFont="1" applyFill="1" applyBorder="1" applyAlignment="1">
      <alignment horizontal="center"/>
    </xf>
    <xf numFmtId="0" fontId="24" fillId="3" borderId="2" xfId="3" applyFont="1" applyFill="1" applyBorder="1"/>
    <xf numFmtId="0" fontId="15" fillId="3" borderId="6" xfId="3" applyFont="1" applyFill="1" applyBorder="1"/>
    <xf numFmtId="0" fontId="18" fillId="3" borderId="27" xfId="3" applyFont="1" applyFill="1" applyBorder="1"/>
    <xf numFmtId="0" fontId="15" fillId="3" borderId="6" xfId="3" applyFont="1" applyFill="1" applyBorder="1" applyAlignment="1">
      <alignment horizontal="center"/>
    </xf>
    <xf numFmtId="0" fontId="6" fillId="3" borderId="17" xfId="3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8" fillId="3" borderId="26" xfId="0" applyFont="1" applyFill="1" applyBorder="1"/>
    <xf numFmtId="0" fontId="18" fillId="3" borderId="2" xfId="0" applyFont="1" applyFill="1" applyBorder="1" applyAlignment="1">
      <alignment horizontal="center"/>
    </xf>
    <xf numFmtId="0" fontId="6" fillId="3" borderId="3" xfId="0" applyFont="1" applyFill="1" applyBorder="1"/>
    <xf numFmtId="188" fontId="6" fillId="3" borderId="3" xfId="1" applyNumberFormat="1" applyFont="1" applyFill="1" applyBorder="1"/>
    <xf numFmtId="188" fontId="6" fillId="3" borderId="0" xfId="1" applyNumberFormat="1" applyFont="1" applyFill="1" applyBorder="1"/>
    <xf numFmtId="0" fontId="18" fillId="3" borderId="38" xfId="0" applyFont="1" applyFill="1" applyBorder="1"/>
    <xf numFmtId="188" fontId="18" fillId="3" borderId="3" xfId="1" applyNumberFormat="1" applyFont="1" applyFill="1" applyBorder="1"/>
    <xf numFmtId="0" fontId="6" fillId="3" borderId="14" xfId="0" applyFont="1" applyFill="1" applyBorder="1"/>
    <xf numFmtId="188" fontId="6" fillId="3" borderId="14" xfId="1" applyNumberFormat="1" applyFont="1" applyFill="1" applyBorder="1"/>
    <xf numFmtId="188" fontId="6" fillId="3" borderId="40" xfId="1" applyNumberFormat="1" applyFont="1" applyFill="1" applyBorder="1"/>
    <xf numFmtId="0" fontId="15" fillId="3" borderId="28" xfId="0" applyFont="1" applyFill="1" applyBorder="1"/>
    <xf numFmtId="188" fontId="18" fillId="3" borderId="14" xfId="1" applyNumberFormat="1" applyFont="1" applyFill="1" applyBorder="1"/>
    <xf numFmtId="0" fontId="30" fillId="3" borderId="0" xfId="0" applyFont="1" applyFill="1"/>
    <xf numFmtId="0" fontId="18" fillId="3" borderId="28" xfId="0" applyFont="1" applyFill="1" applyBorder="1"/>
    <xf numFmtId="0" fontId="18" fillId="3" borderId="14" xfId="0" applyFont="1" applyFill="1" applyBorder="1"/>
    <xf numFmtId="0" fontId="6" fillId="3" borderId="4" xfId="0" applyFont="1" applyFill="1" applyBorder="1"/>
    <xf numFmtId="188" fontId="6" fillId="3" borderId="4" xfId="1" applyNumberFormat="1" applyFont="1" applyFill="1" applyBorder="1"/>
    <xf numFmtId="0" fontId="18" fillId="3" borderId="39" xfId="0" applyFont="1" applyFill="1" applyBorder="1"/>
    <xf numFmtId="0" fontId="18" fillId="3" borderId="4" xfId="0" applyFont="1" applyFill="1" applyBorder="1"/>
    <xf numFmtId="188" fontId="6" fillId="3" borderId="4" xfId="0" applyNumberFormat="1" applyFont="1" applyFill="1" applyBorder="1"/>
    <xf numFmtId="0" fontId="12" fillId="3" borderId="0" xfId="0" applyFont="1" applyFill="1"/>
    <xf numFmtId="0" fontId="15" fillId="3" borderId="17" xfId="3" applyFont="1" applyFill="1" applyBorder="1"/>
    <xf numFmtId="187" fontId="6" fillId="3" borderId="12" xfId="2" applyFont="1" applyFill="1" applyBorder="1"/>
    <xf numFmtId="43" fontId="6" fillId="3" borderId="0" xfId="1" applyFont="1" applyFill="1"/>
    <xf numFmtId="0" fontId="24" fillId="3" borderId="17" xfId="3" applyFont="1" applyFill="1" applyBorder="1"/>
    <xf numFmtId="188" fontId="6" fillId="3" borderId="0" xfId="1" applyNumberFormat="1" applyFont="1" applyFill="1"/>
    <xf numFmtId="0" fontId="6" fillId="3" borderId="0" xfId="0" applyFont="1" applyFill="1" applyBorder="1"/>
    <xf numFmtId="43" fontId="14" fillId="3" borderId="0" xfId="1" applyFont="1" applyFill="1"/>
    <xf numFmtId="0" fontId="15" fillId="3" borderId="21" xfId="3" applyFont="1" applyFill="1" applyBorder="1" applyAlignment="1">
      <alignment horizontal="center"/>
    </xf>
    <xf numFmtId="0" fontId="6" fillId="3" borderId="22" xfId="3" applyFont="1" applyFill="1" applyBorder="1" applyAlignment="1">
      <alignment horizontal="center"/>
    </xf>
    <xf numFmtId="0" fontId="24" fillId="3" borderId="22" xfId="3" applyFont="1" applyFill="1" applyBorder="1"/>
    <xf numFmtId="0" fontId="15" fillId="3" borderId="21" xfId="3" applyFont="1" applyFill="1" applyBorder="1"/>
    <xf numFmtId="0" fontId="15" fillId="3" borderId="0" xfId="0" applyFont="1" applyFill="1"/>
    <xf numFmtId="0" fontId="14" fillId="3" borderId="0" xfId="0" applyFont="1" applyFill="1" applyAlignment="1">
      <alignment horizontal="center"/>
    </xf>
    <xf numFmtId="43" fontId="6" fillId="3" borderId="0" xfId="0" applyNumberFormat="1" applyFont="1" applyFill="1"/>
    <xf numFmtId="43" fontId="14" fillId="3" borderId="0" xfId="0" applyNumberFormat="1" applyFont="1" applyFill="1" applyAlignment="1">
      <alignment horizontal="center"/>
    </xf>
    <xf numFmtId="0" fontId="14" fillId="3" borderId="0" xfId="0" applyFont="1" applyFill="1" applyBorder="1"/>
    <xf numFmtId="188" fontId="14" fillId="3" borderId="0" xfId="1" applyNumberFormat="1" applyFont="1" applyFill="1" applyBorder="1"/>
    <xf numFmtId="188" fontId="14" fillId="3" borderId="0" xfId="1" applyNumberFormat="1" applyFont="1" applyFill="1"/>
    <xf numFmtId="0" fontId="15" fillId="3" borderId="0" xfId="0" applyFont="1" applyFill="1" applyBorder="1"/>
    <xf numFmtId="188" fontId="15" fillId="3" borderId="0" xfId="1" applyNumberFormat="1" applyFont="1" applyFill="1" applyBorder="1"/>
    <xf numFmtId="188" fontId="14" fillId="3" borderId="16" xfId="1" applyNumberFormat="1" applyFont="1" applyFill="1" applyBorder="1"/>
    <xf numFmtId="188" fontId="14" fillId="3" borderId="0" xfId="0" applyNumberFormat="1" applyFont="1" applyFill="1" applyBorder="1"/>
    <xf numFmtId="188" fontId="6" fillId="3" borderId="16" xfId="0" applyNumberFormat="1" applyFont="1" applyFill="1" applyBorder="1"/>
    <xf numFmtId="188" fontId="6" fillId="3" borderId="0" xfId="0" applyNumberFormat="1" applyFont="1" applyFill="1" applyBorder="1"/>
    <xf numFmtId="188" fontId="14" fillId="3" borderId="0" xfId="0" applyNumberFormat="1" applyFont="1" applyFill="1"/>
    <xf numFmtId="0" fontId="6" fillId="3" borderId="0" xfId="3" applyFont="1" applyFill="1" applyAlignment="1"/>
    <xf numFmtId="187" fontId="17" fillId="3" borderId="3" xfId="2" applyFont="1" applyFill="1" applyBorder="1" applyAlignment="1">
      <alignment horizontal="center"/>
    </xf>
    <xf numFmtId="187" fontId="17" fillId="3" borderId="4" xfId="2" applyFont="1" applyFill="1" applyBorder="1" applyAlignment="1">
      <alignment horizontal="center"/>
    </xf>
    <xf numFmtId="188" fontId="6" fillId="3" borderId="2" xfId="1" applyNumberFormat="1" applyFont="1" applyFill="1" applyBorder="1"/>
    <xf numFmtId="189" fontId="6" fillId="3" borderId="6" xfId="2" applyNumberFormat="1" applyFont="1" applyFill="1" applyBorder="1"/>
    <xf numFmtId="188" fontId="6" fillId="3" borderId="9" xfId="1" applyNumberFormat="1" applyFont="1" applyFill="1" applyBorder="1"/>
    <xf numFmtId="43" fontId="6" fillId="3" borderId="6" xfId="1" applyFont="1" applyFill="1" applyBorder="1"/>
    <xf numFmtId="189" fontId="6" fillId="3" borderId="0" xfId="0" applyNumberFormat="1" applyFont="1" applyFill="1"/>
    <xf numFmtId="187" fontId="18" fillId="3" borderId="21" xfId="2" applyNumberFormat="1" applyFont="1" applyFill="1" applyBorder="1"/>
    <xf numFmtId="189" fontId="18" fillId="3" borderId="21" xfId="2" applyNumberFormat="1" applyFont="1" applyFill="1" applyBorder="1"/>
    <xf numFmtId="187" fontId="18" fillId="3" borderId="21" xfId="2" applyFont="1" applyFill="1" applyBorder="1"/>
    <xf numFmtId="15" fontId="18" fillId="0" borderId="10" xfId="3" applyNumberFormat="1" applyFont="1" applyBorder="1" applyAlignment="1">
      <alignment horizontal="center"/>
    </xf>
    <xf numFmtId="15" fontId="18" fillId="0" borderId="14" xfId="3" applyNumberFormat="1" applyFont="1" applyBorder="1" applyAlignment="1">
      <alignment horizontal="center"/>
    </xf>
    <xf numFmtId="0" fontId="18" fillId="0" borderId="28" xfId="3" applyFont="1" applyBorder="1" applyAlignment="1">
      <alignment horizontal="center"/>
    </xf>
    <xf numFmtId="188" fontId="18" fillId="0" borderId="14" xfId="1" applyNumberFormat="1" applyFont="1" applyFill="1" applyBorder="1" applyAlignment="1">
      <alignment horizontal="left" vertical="center" wrapText="1" shrinkToFit="1"/>
    </xf>
    <xf numFmtId="188" fontId="18" fillId="0" borderId="29" xfId="1" applyNumberFormat="1" applyFont="1" applyFill="1" applyBorder="1" applyAlignment="1">
      <alignment horizontal="center" vertical="center" wrapText="1" shrinkToFit="1"/>
    </xf>
    <xf numFmtId="189" fontId="27" fillId="0" borderId="14" xfId="2" applyNumberFormat="1" applyFont="1" applyBorder="1"/>
    <xf numFmtId="187" fontId="18" fillId="0" borderId="14" xfId="2" applyFont="1" applyBorder="1"/>
    <xf numFmtId="0" fontId="18" fillId="0" borderId="14" xfId="3" applyFont="1" applyBorder="1" applyAlignment="1">
      <alignment horizontal="center"/>
    </xf>
    <xf numFmtId="0" fontId="18" fillId="0" borderId="14" xfId="3" applyFont="1" applyBorder="1"/>
    <xf numFmtId="188" fontId="18" fillId="0" borderId="28" xfId="1" applyNumberFormat="1" applyFont="1" applyFill="1" applyBorder="1" applyAlignment="1">
      <alignment horizontal="left" vertical="center" wrapText="1" shrinkToFit="1"/>
    </xf>
    <xf numFmtId="43" fontId="27" fillId="0" borderId="14" xfId="1" applyFont="1" applyBorder="1"/>
    <xf numFmtId="4" fontId="6" fillId="0" borderId="6" xfId="2" applyNumberFormat="1" applyFont="1" applyBorder="1"/>
    <xf numFmtId="0" fontId="12" fillId="0" borderId="0" xfId="0" applyFont="1" applyAlignment="1">
      <alignment horizontal="left"/>
    </xf>
    <xf numFmtId="0" fontId="36" fillId="3" borderId="6" xfId="3" applyFont="1" applyFill="1" applyBorder="1" applyAlignment="1">
      <alignment horizontal="center"/>
    </xf>
    <xf numFmtId="0" fontId="36" fillId="3" borderId="17" xfId="3" applyFont="1" applyFill="1" applyBorder="1" applyAlignment="1">
      <alignment horizontal="center"/>
    </xf>
    <xf numFmtId="0" fontId="36" fillId="3" borderId="17" xfId="3" applyFont="1" applyFill="1" applyBorder="1"/>
    <xf numFmtId="188" fontId="38" fillId="3" borderId="6" xfId="1" applyNumberFormat="1" applyFont="1" applyFill="1" applyBorder="1"/>
    <xf numFmtId="43" fontId="14" fillId="0" borderId="0" xfId="1" applyFont="1" applyAlignment="1">
      <alignment horizontal="center"/>
    </xf>
    <xf numFmtId="188" fontId="38" fillId="0" borderId="33" xfId="1" applyNumberFormat="1" applyFont="1" applyFill="1" applyBorder="1" applyAlignment="1">
      <alignment horizontal="center" vertical="center" wrapText="1" shrinkToFit="1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5" xfId="3" applyFont="1" applyBorder="1" applyAlignment="1">
      <alignment horizontal="center"/>
    </xf>
    <xf numFmtId="0" fontId="18" fillId="0" borderId="41" xfId="3" applyFont="1" applyBorder="1"/>
    <xf numFmtId="0" fontId="35" fillId="0" borderId="41" xfId="3" applyFont="1" applyBorder="1"/>
    <xf numFmtId="0" fontId="18" fillId="0" borderId="42" xfId="0" applyFont="1" applyBorder="1"/>
    <xf numFmtId="0" fontId="18" fillId="0" borderId="42" xfId="0" applyFont="1" applyBorder="1" applyAlignment="1">
      <alignment horizontal="center"/>
    </xf>
    <xf numFmtId="0" fontId="36" fillId="0" borderId="0" xfId="0" applyFont="1"/>
    <xf numFmtId="43" fontId="18" fillId="0" borderId="12" xfId="1" applyFont="1" applyBorder="1"/>
    <xf numFmtId="0" fontId="6" fillId="0" borderId="12" xfId="3" applyFont="1" applyBorder="1" applyAlignment="1">
      <alignment horizontal="center"/>
    </xf>
    <xf numFmtId="188" fontId="43" fillId="0" borderId="42" xfId="1" applyNumberFormat="1" applyFont="1" applyFill="1" applyBorder="1" applyAlignment="1">
      <alignment horizontal="center" vertical="center" wrapText="1" shrinkToFit="1"/>
    </xf>
    <xf numFmtId="189" fontId="13" fillId="0" borderId="12" xfId="2" applyNumberFormat="1" applyFont="1" applyBorder="1"/>
    <xf numFmtId="0" fontId="18" fillId="0" borderId="32" xfId="3" applyFont="1" applyBorder="1" applyAlignment="1">
      <alignment horizontal="center"/>
    </xf>
    <xf numFmtId="43" fontId="38" fillId="0" borderId="0" xfId="1" applyFont="1" applyBorder="1"/>
    <xf numFmtId="43" fontId="38" fillId="0" borderId="0" xfId="0" applyNumberFormat="1" applyFont="1"/>
    <xf numFmtId="0" fontId="18" fillId="0" borderId="12" xfId="3" applyFont="1" applyBorder="1" applyAlignment="1">
      <alignment horizontal="center"/>
    </xf>
    <xf numFmtId="188" fontId="18" fillId="0" borderId="19" xfId="1" applyNumberFormat="1" applyFont="1" applyFill="1" applyBorder="1" applyAlignment="1">
      <alignment horizontal="left" vertical="center" wrapText="1" shrinkToFit="1"/>
    </xf>
    <xf numFmtId="188" fontId="18" fillId="0" borderId="42" xfId="1" applyNumberFormat="1" applyFont="1" applyFill="1" applyBorder="1" applyAlignment="1">
      <alignment horizontal="center" vertical="center" wrapText="1" shrinkToFit="1"/>
    </xf>
    <xf numFmtId="187" fontId="29" fillId="0" borderId="0" xfId="2" applyFont="1" applyBorder="1"/>
    <xf numFmtId="0" fontId="18" fillId="0" borderId="43" xfId="3" applyFont="1" applyBorder="1"/>
    <xf numFmtId="0" fontId="12" fillId="0" borderId="1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7" fillId="3" borderId="0" xfId="3" applyFont="1" applyFill="1" applyAlignment="1">
      <alignment horizontal="center"/>
    </xf>
    <xf numFmtId="0" fontId="24" fillId="0" borderId="0" xfId="3" applyFont="1" applyAlignment="1">
      <alignment horizontal="center"/>
    </xf>
    <xf numFmtId="43" fontId="45" fillId="3" borderId="0" xfId="1" applyFont="1" applyFill="1"/>
    <xf numFmtId="43" fontId="45" fillId="3" borderId="0" xfId="1" applyFont="1" applyFill="1" applyBorder="1"/>
    <xf numFmtId="43" fontId="46" fillId="3" borderId="0" xfId="1" applyFont="1" applyFill="1" applyBorder="1"/>
    <xf numFmtId="188" fontId="45" fillId="3" borderId="0" xfId="1" applyNumberFormat="1" applyFont="1" applyFill="1" applyBorder="1"/>
    <xf numFmtId="188" fontId="45" fillId="3" borderId="0" xfId="1" applyNumberFormat="1" applyFont="1" applyFill="1" applyBorder="1" applyAlignment="1">
      <alignment horizontal="center"/>
    </xf>
    <xf numFmtId="188" fontId="47" fillId="3" borderId="0" xfId="1" applyNumberFormat="1" applyFont="1" applyFill="1" applyBorder="1"/>
    <xf numFmtId="188" fontId="45" fillId="3" borderId="0" xfId="1" applyNumberFormat="1" applyFont="1" applyFill="1"/>
    <xf numFmtId="188" fontId="48" fillId="3" borderId="18" xfId="1" applyNumberFormat="1" applyFont="1" applyFill="1" applyBorder="1"/>
    <xf numFmtId="43" fontId="45" fillId="3" borderId="25" xfId="1" applyFont="1" applyFill="1" applyBorder="1"/>
    <xf numFmtId="43" fontId="45" fillId="3" borderId="8" xfId="0" applyNumberFormat="1" applyFont="1" applyFill="1" applyBorder="1"/>
    <xf numFmtId="43" fontId="49" fillId="0" borderId="0" xfId="1" applyFont="1" applyBorder="1" applyAlignment="1"/>
    <xf numFmtId="0" fontId="12" fillId="0" borderId="0" xfId="3" applyFont="1"/>
    <xf numFmtId="43" fontId="1" fillId="0" borderId="0" xfId="1" applyFont="1" applyBorder="1" applyAlignment="1">
      <alignment horizontal="left"/>
    </xf>
  </cellXfs>
  <cellStyles count="4">
    <cellStyle name="เครื่องหมายจุลภาค" xfId="1" builtinId="3"/>
    <cellStyle name="เครื่องหมายจุลภาค_Sheet1" xfId="2"/>
    <cellStyle name="ปกติ" xfId="0" builtinId="0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10" sqref="E10"/>
    </sheetView>
  </sheetViews>
  <sheetFormatPr defaultRowHeight="24" x14ac:dyDescent="0.55000000000000004"/>
  <cols>
    <col min="1" max="1" width="21.28515625" style="21" customWidth="1"/>
    <col min="2" max="2" width="9.85546875" style="21" customWidth="1"/>
    <col min="3" max="16384" width="9.140625" style="21"/>
  </cols>
  <sheetData>
    <row r="1" spans="1:13" x14ac:dyDescent="0.55000000000000004">
      <c r="A1" s="555" t="s">
        <v>716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13" x14ac:dyDescent="0.55000000000000004">
      <c r="A2" s="555" t="s">
        <v>717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</row>
    <row r="3" spans="1:13" ht="11.25" customHeight="1" x14ac:dyDescent="0.55000000000000004"/>
    <row r="4" spans="1:13" x14ac:dyDescent="0.55000000000000004">
      <c r="A4" s="16" t="s">
        <v>718</v>
      </c>
      <c r="B4" s="553" t="s">
        <v>722</v>
      </c>
      <c r="C4" s="553"/>
      <c r="D4" s="554"/>
      <c r="E4" s="553" t="s">
        <v>723</v>
      </c>
      <c r="F4" s="553"/>
      <c r="G4" s="554"/>
      <c r="H4" s="553" t="s">
        <v>724</v>
      </c>
      <c r="I4" s="553"/>
      <c r="J4" s="554"/>
      <c r="K4" s="553" t="s">
        <v>725</v>
      </c>
      <c r="L4" s="553"/>
      <c r="M4" s="554"/>
    </row>
    <row r="5" spans="1:13" x14ac:dyDescent="0.55000000000000004">
      <c r="A5" s="404"/>
      <c r="B5" s="406">
        <v>2561</v>
      </c>
      <c r="C5" s="407">
        <v>2562</v>
      </c>
      <c r="D5" s="408">
        <v>2563</v>
      </c>
      <c r="E5" s="406">
        <v>2561</v>
      </c>
      <c r="F5" s="407">
        <v>2562</v>
      </c>
      <c r="G5" s="408">
        <v>2563</v>
      </c>
      <c r="H5" s="406">
        <v>2561</v>
      </c>
      <c r="I5" s="407">
        <v>2562</v>
      </c>
      <c r="J5" s="408">
        <v>2563</v>
      </c>
      <c r="K5" s="406">
        <v>2561</v>
      </c>
      <c r="L5" s="407">
        <v>2562</v>
      </c>
      <c r="M5" s="408">
        <v>2563</v>
      </c>
    </row>
    <row r="6" spans="1:13" x14ac:dyDescent="0.55000000000000004">
      <c r="A6" s="413"/>
      <c r="B6" s="414"/>
      <c r="C6" s="16"/>
      <c r="D6" s="415"/>
      <c r="E6" s="414"/>
      <c r="F6" s="16"/>
      <c r="G6" s="415"/>
      <c r="H6" s="414"/>
      <c r="I6" s="16"/>
      <c r="J6" s="415"/>
      <c r="K6" s="414"/>
      <c r="L6" s="16"/>
      <c r="M6" s="415"/>
    </row>
    <row r="7" spans="1:13" x14ac:dyDescent="0.55000000000000004">
      <c r="A7" s="405" t="s">
        <v>719</v>
      </c>
      <c r="B7" s="416">
        <v>39.549999999999997</v>
      </c>
      <c r="C7" s="416">
        <v>39.11</v>
      </c>
      <c r="D7" s="416">
        <v>64.63</v>
      </c>
      <c r="E7" s="416">
        <v>77</v>
      </c>
      <c r="F7" s="416">
        <v>65.02</v>
      </c>
      <c r="G7" s="416" t="s">
        <v>726</v>
      </c>
      <c r="H7" s="416">
        <v>64.27</v>
      </c>
      <c r="I7" s="416">
        <v>66.180000000000007</v>
      </c>
      <c r="J7" s="416" t="s">
        <v>726</v>
      </c>
      <c r="K7" s="416">
        <v>93.55</v>
      </c>
      <c r="L7" s="416">
        <v>93.88</v>
      </c>
      <c r="M7" s="416" t="s">
        <v>726</v>
      </c>
    </row>
    <row r="8" spans="1:13" x14ac:dyDescent="0.55000000000000004">
      <c r="A8" s="410"/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0"/>
    </row>
    <row r="9" spans="1:13" x14ac:dyDescent="0.55000000000000004">
      <c r="A9" s="409" t="s">
        <v>720</v>
      </c>
      <c r="B9" s="412">
        <v>7.82</v>
      </c>
      <c r="C9" s="412">
        <v>0</v>
      </c>
      <c r="D9" s="412">
        <v>0</v>
      </c>
      <c r="E9" s="412">
        <v>26.29</v>
      </c>
      <c r="F9" s="412">
        <v>11.11</v>
      </c>
      <c r="G9" s="16" t="s">
        <v>726</v>
      </c>
      <c r="H9" s="412">
        <v>50.84</v>
      </c>
      <c r="I9" s="412">
        <v>19.61</v>
      </c>
      <c r="J9" s="16" t="s">
        <v>726</v>
      </c>
      <c r="K9" s="412">
        <v>86.15</v>
      </c>
      <c r="L9" s="412">
        <v>46.89</v>
      </c>
      <c r="M9" s="16" t="s">
        <v>726</v>
      </c>
    </row>
    <row r="10" spans="1:13" x14ac:dyDescent="0.55000000000000004">
      <c r="A10" s="410"/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0"/>
    </row>
    <row r="11" spans="1:13" x14ac:dyDescent="0.55000000000000004">
      <c r="A11" s="409" t="s">
        <v>721</v>
      </c>
      <c r="B11" s="412">
        <v>34.24</v>
      </c>
      <c r="C11" s="412">
        <v>39.11</v>
      </c>
      <c r="D11" s="412">
        <v>64.63</v>
      </c>
      <c r="E11" s="412">
        <v>45.42</v>
      </c>
      <c r="F11" s="412">
        <v>59.23</v>
      </c>
      <c r="G11" s="16" t="s">
        <v>726</v>
      </c>
      <c r="H11" s="412">
        <v>58.01</v>
      </c>
      <c r="I11" s="412">
        <v>45.98</v>
      </c>
      <c r="J11" s="16" t="s">
        <v>726</v>
      </c>
      <c r="K11" s="412">
        <v>95.23</v>
      </c>
      <c r="L11" s="412">
        <v>74.239999999999995</v>
      </c>
      <c r="M11" s="16" t="s">
        <v>726</v>
      </c>
    </row>
    <row r="12" spans="1:13" x14ac:dyDescent="0.55000000000000004">
      <c r="A12" s="405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</row>
    <row r="13" spans="1:13" x14ac:dyDescent="0.55000000000000004">
      <c r="A13" s="410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</row>
    <row r="14" spans="1:13" x14ac:dyDescent="0.55000000000000004">
      <c r="A14" s="409"/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</row>
    <row r="15" spans="1:13" x14ac:dyDescent="0.55000000000000004">
      <c r="A15" s="405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</row>
    <row r="16" spans="1:13" x14ac:dyDescent="0.55000000000000004">
      <c r="A16" s="405"/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</row>
    <row r="17" spans="1:13" x14ac:dyDescent="0.55000000000000004">
      <c r="A17" s="404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</row>
  </sheetData>
  <mergeCells count="6">
    <mergeCell ref="B4:D4"/>
    <mergeCell ref="E4:G4"/>
    <mergeCell ref="H4:J4"/>
    <mergeCell ref="K4:M4"/>
    <mergeCell ref="A1:M1"/>
    <mergeCell ref="A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19" workbookViewId="0">
      <selection activeCell="A2" sqref="A2:H2"/>
    </sheetView>
  </sheetViews>
  <sheetFormatPr defaultRowHeight="19.5" x14ac:dyDescent="0.45"/>
  <cols>
    <col min="1" max="1" width="8.7109375" style="96" customWidth="1"/>
    <col min="2" max="2" width="8.42578125" style="96" customWidth="1"/>
    <col min="3" max="3" width="23.85546875" style="96" customWidth="1"/>
    <col min="4" max="4" width="11.28515625" style="96" customWidth="1"/>
    <col min="5" max="5" width="12.28515625" style="96" customWidth="1"/>
    <col min="6" max="6" width="8.85546875" style="96" customWidth="1"/>
    <col min="7" max="7" width="13" style="96" customWidth="1"/>
    <col min="8" max="8" width="8.85546875" style="96" customWidth="1"/>
    <col min="9" max="9" width="12.140625" style="96" customWidth="1"/>
    <col min="10" max="10" width="23" style="96" customWidth="1"/>
    <col min="11" max="11" width="15.85546875" style="96" customWidth="1"/>
    <col min="12" max="12" width="14.85546875" style="96" customWidth="1"/>
    <col min="13" max="13" width="16.140625" style="96" customWidth="1"/>
    <col min="14" max="14" width="23.7109375" style="96" customWidth="1"/>
    <col min="15" max="15" width="9.140625" style="96"/>
    <col min="16" max="16" width="12.28515625" style="96" customWidth="1"/>
    <col min="17" max="17" width="11.140625" style="96" customWidth="1"/>
    <col min="18" max="16384" width="9.140625" style="96"/>
  </cols>
  <sheetData>
    <row r="1" spans="1:16" x14ac:dyDescent="0.45">
      <c r="A1" s="559" t="s">
        <v>148</v>
      </c>
      <c r="B1" s="559"/>
      <c r="C1" s="559"/>
      <c r="D1" s="559"/>
      <c r="E1" s="559"/>
      <c r="F1" s="559"/>
      <c r="G1" s="559"/>
      <c r="H1" s="95" t="s">
        <v>60</v>
      </c>
    </row>
    <row r="2" spans="1:16" x14ac:dyDescent="0.4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16" ht="21.75" x14ac:dyDescent="0.5">
      <c r="A3" s="95" t="s">
        <v>15</v>
      </c>
      <c r="B3" s="95"/>
      <c r="C3" s="95"/>
      <c r="D3" s="95"/>
      <c r="E3" s="95"/>
      <c r="F3" s="95"/>
      <c r="G3" s="95" t="s">
        <v>5</v>
      </c>
      <c r="H3" s="95" t="s">
        <v>35</v>
      </c>
      <c r="I3" s="155"/>
      <c r="J3" s="155"/>
      <c r="K3" s="428"/>
      <c r="L3" s="428"/>
      <c r="M3" s="155"/>
      <c r="N3" s="155"/>
    </row>
    <row r="4" spans="1:16" x14ac:dyDescent="0.45">
      <c r="A4" s="98" t="s">
        <v>17</v>
      </c>
      <c r="B4" s="98" t="s">
        <v>12</v>
      </c>
      <c r="C4" s="99" t="s">
        <v>4</v>
      </c>
      <c r="D4" s="100" t="s">
        <v>16</v>
      </c>
      <c r="E4" s="100" t="s">
        <v>1</v>
      </c>
      <c r="F4" s="100" t="s">
        <v>27</v>
      </c>
      <c r="G4" s="101" t="s">
        <v>2</v>
      </c>
      <c r="H4" s="98" t="s">
        <v>3</v>
      </c>
      <c r="I4" s="155"/>
      <c r="J4" s="155"/>
      <c r="K4" s="155"/>
      <c r="L4" s="155"/>
      <c r="M4" s="155"/>
      <c r="N4" s="155"/>
    </row>
    <row r="5" spans="1:16" ht="28.5" customHeight="1" x14ac:dyDescent="0.45">
      <c r="A5" s="102"/>
      <c r="B5" s="102"/>
      <c r="C5" s="103"/>
      <c r="D5" s="104" t="s">
        <v>0</v>
      </c>
      <c r="E5" s="104"/>
      <c r="F5" s="104" t="s">
        <v>26</v>
      </c>
      <c r="G5" s="105"/>
      <c r="H5" s="535" t="s">
        <v>18</v>
      </c>
      <c r="I5" s="427"/>
      <c r="J5" s="427"/>
      <c r="K5" s="427"/>
      <c r="L5" s="427"/>
      <c r="M5" s="427"/>
      <c r="N5" s="427"/>
    </row>
    <row r="6" spans="1:16" x14ac:dyDescent="0.45">
      <c r="A6" s="107" t="s">
        <v>103</v>
      </c>
      <c r="B6" s="108" t="s">
        <v>104</v>
      </c>
      <c r="C6" s="92" t="s">
        <v>69</v>
      </c>
      <c r="D6" s="153">
        <v>3078000</v>
      </c>
      <c r="E6" s="111"/>
      <c r="F6" s="111"/>
      <c r="G6" s="110">
        <f>D6</f>
        <v>3078000</v>
      </c>
      <c r="H6" s="536" t="s">
        <v>106</v>
      </c>
      <c r="I6" s="155"/>
      <c r="J6" s="155"/>
      <c r="K6" s="155"/>
      <c r="L6" s="155"/>
      <c r="M6" s="155"/>
      <c r="N6" s="155"/>
      <c r="P6" s="154"/>
    </row>
    <row r="7" spans="1:16" x14ac:dyDescent="0.45">
      <c r="A7" s="150"/>
      <c r="B7" s="108"/>
      <c r="C7" s="92" t="s">
        <v>105</v>
      </c>
      <c r="D7" s="153"/>
      <c r="E7" s="151"/>
      <c r="F7" s="109"/>
      <c r="G7" s="152">
        <f>D7</f>
        <v>0</v>
      </c>
      <c r="H7" s="537"/>
      <c r="I7" s="155"/>
      <c r="J7" s="155"/>
      <c r="K7" s="163"/>
      <c r="L7" s="163"/>
      <c r="M7" s="163"/>
      <c r="N7" s="155"/>
      <c r="P7" s="154"/>
    </row>
    <row r="8" spans="1:16" x14ac:dyDescent="0.45">
      <c r="A8" s="150" t="s">
        <v>156</v>
      </c>
      <c r="B8" s="115" t="s">
        <v>291</v>
      </c>
      <c r="C8" s="54" t="s">
        <v>292</v>
      </c>
      <c r="D8" s="153"/>
      <c r="E8" s="192">
        <v>962129</v>
      </c>
      <c r="F8" s="109"/>
      <c r="G8" s="165">
        <f>G6-E8</f>
        <v>2115871</v>
      </c>
      <c r="H8" s="536"/>
      <c r="I8" s="155"/>
      <c r="J8" s="155"/>
      <c r="K8" s="155"/>
      <c r="L8" s="155"/>
      <c r="M8" s="155"/>
      <c r="N8" s="155"/>
      <c r="P8" s="154"/>
    </row>
    <row r="9" spans="1:16" x14ac:dyDescent="0.45">
      <c r="A9" s="150" t="s">
        <v>254</v>
      </c>
      <c r="B9" s="115" t="s">
        <v>293</v>
      </c>
      <c r="C9" s="54" t="s">
        <v>294</v>
      </c>
      <c r="D9" s="151"/>
      <c r="E9" s="289">
        <v>4354.83</v>
      </c>
      <c r="F9" s="109"/>
      <c r="G9" s="165">
        <f>G8-E9</f>
        <v>2111516.17</v>
      </c>
      <c r="H9" s="552"/>
      <c r="I9" s="155"/>
      <c r="J9" s="155"/>
      <c r="K9" s="155"/>
      <c r="L9" s="155"/>
      <c r="M9" s="155"/>
      <c r="N9" s="155"/>
      <c r="P9" s="154"/>
    </row>
    <row r="10" spans="1:16" x14ac:dyDescent="0.45">
      <c r="A10" s="107" t="s">
        <v>612</v>
      </c>
      <c r="B10" s="115" t="s">
        <v>610</v>
      </c>
      <c r="C10" s="54" t="s">
        <v>608</v>
      </c>
      <c r="D10" s="151"/>
      <c r="E10" s="289">
        <v>514500</v>
      </c>
      <c r="F10" s="109"/>
      <c r="G10" s="165">
        <f t="shared" ref="G10:G24" si="0">G9-E10</f>
        <v>1597016.17</v>
      </c>
      <c r="H10" s="552"/>
      <c r="I10" s="155"/>
      <c r="J10" s="155"/>
      <c r="K10" s="155"/>
      <c r="L10" s="155"/>
      <c r="M10" s="155"/>
      <c r="N10" s="155"/>
      <c r="P10" s="154"/>
    </row>
    <row r="11" spans="1:16" x14ac:dyDescent="0.45">
      <c r="A11" s="107"/>
      <c r="B11" s="115" t="s">
        <v>611</v>
      </c>
      <c r="C11" s="54" t="s">
        <v>609</v>
      </c>
      <c r="D11" s="151"/>
      <c r="E11" s="289">
        <v>3300</v>
      </c>
      <c r="F11" s="109"/>
      <c r="G11" s="165">
        <f t="shared" si="0"/>
        <v>1593716.17</v>
      </c>
      <c r="H11" s="552"/>
      <c r="I11" s="155"/>
      <c r="J11" s="155"/>
      <c r="K11" s="155"/>
      <c r="L11" s="155"/>
      <c r="M11" s="155"/>
      <c r="N11" s="155"/>
      <c r="P11" s="154"/>
    </row>
    <row r="12" spans="1:16" x14ac:dyDescent="0.45">
      <c r="A12" s="107" t="s">
        <v>619</v>
      </c>
      <c r="B12" s="115" t="s">
        <v>620</v>
      </c>
      <c r="C12" s="54" t="s">
        <v>618</v>
      </c>
      <c r="D12" s="151"/>
      <c r="E12" s="289">
        <v>198000</v>
      </c>
      <c r="F12" s="109"/>
      <c r="G12" s="165">
        <f t="shared" si="0"/>
        <v>1395716.17</v>
      </c>
      <c r="H12" s="552"/>
      <c r="I12" s="155"/>
      <c r="J12" s="155"/>
      <c r="K12" s="155"/>
      <c r="L12" s="155"/>
      <c r="M12" s="155"/>
      <c r="N12" s="155"/>
      <c r="P12" s="154"/>
    </row>
    <row r="13" spans="1:16" x14ac:dyDescent="0.45">
      <c r="A13" s="107"/>
      <c r="B13" s="115" t="s">
        <v>621</v>
      </c>
      <c r="C13" s="54" t="s">
        <v>609</v>
      </c>
      <c r="D13" s="151"/>
      <c r="E13" s="290">
        <v>8700</v>
      </c>
      <c r="F13" s="109"/>
      <c r="G13" s="165">
        <f t="shared" si="0"/>
        <v>1387016.17</v>
      </c>
      <c r="H13" s="552"/>
      <c r="I13" s="155"/>
      <c r="J13" s="156"/>
      <c r="K13" s="156"/>
      <c r="L13" s="163"/>
      <c r="M13" s="155"/>
      <c r="N13" s="155"/>
      <c r="P13" s="154"/>
    </row>
    <row r="14" spans="1:16" x14ac:dyDescent="0.45">
      <c r="A14" s="107" t="s">
        <v>514</v>
      </c>
      <c r="B14" s="115" t="s">
        <v>629</v>
      </c>
      <c r="C14" s="54" t="s">
        <v>628</v>
      </c>
      <c r="D14" s="153"/>
      <c r="E14" s="290">
        <v>225000</v>
      </c>
      <c r="F14" s="109"/>
      <c r="G14" s="165">
        <f t="shared" si="0"/>
        <v>1162016.17</v>
      </c>
      <c r="H14" s="552"/>
      <c r="I14" s="155"/>
      <c r="J14" s="156"/>
      <c r="K14" s="156"/>
      <c r="L14" s="163"/>
      <c r="M14" s="155"/>
      <c r="N14" s="155"/>
      <c r="P14" s="154"/>
    </row>
    <row r="15" spans="1:16" x14ac:dyDescent="0.45">
      <c r="A15" s="107"/>
      <c r="B15" s="115"/>
      <c r="C15" s="54" t="s">
        <v>633</v>
      </c>
      <c r="D15" s="153"/>
      <c r="E15" s="289">
        <v>81000</v>
      </c>
      <c r="F15" s="109"/>
      <c r="G15" s="165">
        <f t="shared" si="0"/>
        <v>1081016.17</v>
      </c>
      <c r="H15" s="552"/>
      <c r="I15" s="155"/>
      <c r="J15" s="156"/>
      <c r="K15" s="156"/>
      <c r="L15" s="163"/>
      <c r="M15" s="155"/>
      <c r="N15" s="155"/>
      <c r="P15" s="154"/>
    </row>
    <row r="16" spans="1:16" x14ac:dyDescent="0.45">
      <c r="A16" s="107" t="s">
        <v>755</v>
      </c>
      <c r="B16" s="115" t="s">
        <v>791</v>
      </c>
      <c r="C16" s="54" t="s">
        <v>790</v>
      </c>
      <c r="D16" s="153"/>
      <c r="E16" s="289">
        <v>636000</v>
      </c>
      <c r="F16" s="109"/>
      <c r="G16" s="165">
        <f t="shared" si="0"/>
        <v>445016.16999999993</v>
      </c>
      <c r="H16" s="552"/>
      <c r="I16" s="155"/>
      <c r="J16" s="156"/>
      <c r="K16" s="156"/>
      <c r="L16" s="163"/>
      <c r="M16" s="155"/>
      <c r="N16" s="155"/>
      <c r="P16" s="154"/>
    </row>
    <row r="17" spans="1:16" x14ac:dyDescent="0.45">
      <c r="A17" s="107"/>
      <c r="B17" s="115" t="s">
        <v>793</v>
      </c>
      <c r="C17" s="54" t="s">
        <v>792</v>
      </c>
      <c r="D17" s="153"/>
      <c r="E17" s="290">
        <v>26419.35</v>
      </c>
      <c r="F17" s="109"/>
      <c r="G17" s="165">
        <f t="shared" si="0"/>
        <v>418596.81999999995</v>
      </c>
      <c r="H17" s="166"/>
      <c r="P17" s="154"/>
    </row>
    <row r="18" spans="1:16" x14ac:dyDescent="0.45">
      <c r="A18" s="107" t="s">
        <v>817</v>
      </c>
      <c r="B18" s="115" t="s">
        <v>885</v>
      </c>
      <c r="C18" s="54" t="s">
        <v>886</v>
      </c>
      <c r="D18" s="153"/>
      <c r="E18" s="290">
        <v>198000</v>
      </c>
      <c r="F18" s="109"/>
      <c r="G18" s="165">
        <f t="shared" si="0"/>
        <v>220596.81999999995</v>
      </c>
      <c r="H18" s="166"/>
      <c r="P18" s="154"/>
    </row>
    <row r="19" spans="1:16" x14ac:dyDescent="0.45">
      <c r="A19" s="107"/>
      <c r="B19" s="115" t="s">
        <v>891</v>
      </c>
      <c r="C19" s="54" t="s">
        <v>887</v>
      </c>
      <c r="D19" s="151"/>
      <c r="E19" s="290">
        <v>19441.84</v>
      </c>
      <c r="F19" s="109"/>
      <c r="G19" s="165">
        <f t="shared" si="0"/>
        <v>201154.97999999995</v>
      </c>
      <c r="H19" s="166"/>
      <c r="P19" s="154"/>
    </row>
    <row r="20" spans="1:16" x14ac:dyDescent="0.45">
      <c r="A20" s="107"/>
      <c r="B20" s="115" t="s">
        <v>890</v>
      </c>
      <c r="C20" s="54" t="s">
        <v>888</v>
      </c>
      <c r="D20" s="151"/>
      <c r="E20" s="290">
        <v>3774.16</v>
      </c>
      <c r="F20" s="109"/>
      <c r="G20" s="165">
        <f t="shared" si="0"/>
        <v>197380.81999999995</v>
      </c>
      <c r="H20" s="147"/>
      <c r="P20" s="154"/>
    </row>
    <row r="21" spans="1:16" x14ac:dyDescent="0.45">
      <c r="A21" s="150"/>
      <c r="B21" s="108" t="s">
        <v>889</v>
      </c>
      <c r="C21" s="54" t="s">
        <v>892</v>
      </c>
      <c r="D21" s="277"/>
      <c r="E21" s="290">
        <v>3000</v>
      </c>
      <c r="F21" s="109"/>
      <c r="G21" s="165">
        <f t="shared" si="0"/>
        <v>194380.81999999995</v>
      </c>
      <c r="H21" s="147"/>
      <c r="P21" s="154"/>
    </row>
    <row r="22" spans="1:16" x14ac:dyDescent="0.45">
      <c r="A22" s="150" t="s">
        <v>828</v>
      </c>
      <c r="B22" s="108" t="s">
        <v>893</v>
      </c>
      <c r="C22" s="54" t="s">
        <v>894</v>
      </c>
      <c r="D22" s="277"/>
      <c r="E22" s="290">
        <v>135000</v>
      </c>
      <c r="F22" s="109"/>
      <c r="G22" s="165">
        <f t="shared" si="0"/>
        <v>59380.819999999949</v>
      </c>
      <c r="H22" s="147"/>
      <c r="P22" s="154"/>
    </row>
    <row r="23" spans="1:16" x14ac:dyDescent="0.45">
      <c r="A23" s="150"/>
      <c r="B23" s="108" t="s">
        <v>895</v>
      </c>
      <c r="C23" s="54" t="s">
        <v>888</v>
      </c>
      <c r="D23" s="277"/>
      <c r="E23" s="290">
        <v>8419.2000000000007</v>
      </c>
      <c r="F23" s="109"/>
      <c r="G23" s="165">
        <f t="shared" si="0"/>
        <v>50961.619999999952</v>
      </c>
      <c r="H23" s="147"/>
      <c r="P23" s="154"/>
    </row>
    <row r="24" spans="1:16" x14ac:dyDescent="0.45">
      <c r="A24" s="150" t="s">
        <v>838</v>
      </c>
      <c r="B24" s="108" t="s">
        <v>896</v>
      </c>
      <c r="C24" s="54" t="s">
        <v>887</v>
      </c>
      <c r="D24" s="277"/>
      <c r="E24" s="290">
        <v>27000</v>
      </c>
      <c r="F24" s="109"/>
      <c r="G24" s="165">
        <f t="shared" si="0"/>
        <v>23961.619999999952</v>
      </c>
      <c r="H24" s="147"/>
      <c r="P24" s="154"/>
    </row>
    <row r="25" spans="1:16" x14ac:dyDescent="0.45">
      <c r="A25" s="107"/>
      <c r="B25" s="108" t="s">
        <v>966</v>
      </c>
      <c r="C25" s="92" t="s">
        <v>968</v>
      </c>
      <c r="D25" s="152">
        <v>2142000</v>
      </c>
      <c r="E25" s="290"/>
      <c r="F25" s="109"/>
      <c r="G25" s="165">
        <f>G24+D25</f>
        <v>2165961.62</v>
      </c>
      <c r="H25" s="147" t="s">
        <v>967</v>
      </c>
      <c r="I25" s="540" t="s">
        <v>1177</v>
      </c>
      <c r="P25" s="154"/>
    </row>
    <row r="26" spans="1:16" x14ac:dyDescent="0.45">
      <c r="A26" s="107" t="s">
        <v>960</v>
      </c>
      <c r="B26" s="108" t="s">
        <v>983</v>
      </c>
      <c r="C26" s="54" t="s">
        <v>982</v>
      </c>
      <c r="D26" s="151"/>
      <c r="E26" s="109">
        <v>36000</v>
      </c>
      <c r="F26" s="109"/>
      <c r="G26" s="165">
        <f>G25-E26</f>
        <v>2129961.62</v>
      </c>
      <c r="H26" s="112"/>
      <c r="P26" s="154"/>
    </row>
    <row r="27" spans="1:16" x14ac:dyDescent="0.45">
      <c r="A27" s="107" t="s">
        <v>960</v>
      </c>
      <c r="B27" s="108" t="s">
        <v>996</v>
      </c>
      <c r="C27" s="54" t="s">
        <v>997</v>
      </c>
      <c r="D27" s="151"/>
      <c r="E27" s="109">
        <v>9000</v>
      </c>
      <c r="F27" s="109"/>
      <c r="G27" s="165">
        <f>G26-E27</f>
        <v>2120961.62</v>
      </c>
      <c r="H27" s="166"/>
      <c r="P27" s="154"/>
    </row>
    <row r="28" spans="1:16" x14ac:dyDescent="0.45">
      <c r="A28" s="107"/>
      <c r="B28" s="108" t="s">
        <v>1210</v>
      </c>
      <c r="C28" s="54" t="s">
        <v>1209</v>
      </c>
      <c r="D28" s="151"/>
      <c r="E28" s="109">
        <v>1879258</v>
      </c>
      <c r="F28" s="109"/>
      <c r="G28" s="165">
        <f>G27-E28</f>
        <v>241703.62000000011</v>
      </c>
      <c r="H28" s="166"/>
      <c r="P28" s="154"/>
    </row>
    <row r="29" spans="1:16" x14ac:dyDescent="0.45">
      <c r="A29" s="107"/>
      <c r="B29" s="108"/>
      <c r="C29" s="54" t="s">
        <v>1212</v>
      </c>
      <c r="D29" s="151"/>
      <c r="E29" s="109">
        <v>45000</v>
      </c>
      <c r="F29" s="109"/>
      <c r="G29" s="165">
        <f t="shared" ref="G29:G31" si="1">G28-E29</f>
        <v>196703.62000000011</v>
      </c>
      <c r="H29" s="166"/>
      <c r="P29" s="154"/>
    </row>
    <row r="30" spans="1:16" x14ac:dyDescent="0.45">
      <c r="A30" s="107"/>
      <c r="B30" s="108"/>
      <c r="C30" s="54" t="s">
        <v>1213</v>
      </c>
      <c r="D30" s="151"/>
      <c r="E30" s="109">
        <v>9000</v>
      </c>
      <c r="F30" s="109"/>
      <c r="G30" s="165">
        <f t="shared" si="1"/>
        <v>187703.62000000011</v>
      </c>
      <c r="H30" s="166"/>
      <c r="P30" s="154"/>
    </row>
    <row r="31" spans="1:16" x14ac:dyDescent="0.45">
      <c r="A31" s="107"/>
      <c r="B31" s="108" t="s">
        <v>1211</v>
      </c>
      <c r="C31" s="54" t="s">
        <v>1214</v>
      </c>
      <c r="D31" s="151"/>
      <c r="E31" s="109">
        <v>162000</v>
      </c>
      <c r="F31" s="109"/>
      <c r="G31" s="165">
        <f t="shared" si="1"/>
        <v>25703.620000000112</v>
      </c>
      <c r="H31" s="166"/>
      <c r="P31" s="154"/>
    </row>
    <row r="32" spans="1:16" x14ac:dyDescent="0.45">
      <c r="A32" s="107" t="s">
        <v>1173</v>
      </c>
      <c r="B32" s="108" t="s">
        <v>1170</v>
      </c>
      <c r="C32" s="92" t="s">
        <v>1171</v>
      </c>
      <c r="D32" s="151">
        <v>3267000</v>
      </c>
      <c r="E32" s="109"/>
      <c r="F32" s="109"/>
      <c r="G32" s="165">
        <f>G31+D32</f>
        <v>3292703.62</v>
      </c>
      <c r="H32" s="166" t="s">
        <v>1169</v>
      </c>
      <c r="I32" s="540" t="s">
        <v>1177</v>
      </c>
      <c r="P32" s="154"/>
    </row>
    <row r="33" spans="1:18" ht="21.75" x14ac:dyDescent="0.5">
      <c r="A33" s="107"/>
      <c r="B33" s="108"/>
      <c r="C33" s="54"/>
      <c r="D33" s="151"/>
      <c r="E33" s="109"/>
      <c r="F33" s="109"/>
      <c r="G33" s="165"/>
      <c r="H33" s="166" t="s">
        <v>1172</v>
      </c>
      <c r="P33" s="154"/>
    </row>
    <row r="34" spans="1:18" x14ac:dyDescent="0.45">
      <c r="A34" s="256"/>
      <c r="B34" s="244"/>
      <c r="C34" s="130"/>
      <c r="D34" s="158"/>
      <c r="E34" s="158"/>
      <c r="F34" s="158"/>
      <c r="G34" s="159"/>
      <c r="H34" s="166"/>
      <c r="J34" s="155"/>
      <c r="K34" s="155"/>
      <c r="L34" s="155"/>
      <c r="M34" s="155"/>
      <c r="N34" s="156"/>
      <c r="O34" s="155"/>
      <c r="P34" s="157"/>
      <c r="Q34" s="155"/>
      <c r="R34" s="155"/>
    </row>
    <row r="35" spans="1:18" ht="22.5" thickBot="1" x14ac:dyDescent="0.55000000000000004">
      <c r="A35" s="107"/>
      <c r="B35" s="160"/>
      <c r="C35" s="148" t="s">
        <v>19</v>
      </c>
      <c r="D35" s="217">
        <f>SUM(D6:D34)</f>
        <v>8487000</v>
      </c>
      <c r="E35" s="188">
        <f>SUM(E6:E34)</f>
        <v>5194296.3800000008</v>
      </c>
      <c r="F35" s="252">
        <f>SUM(F6:F34)</f>
        <v>0</v>
      </c>
      <c r="G35" s="161">
        <f>D35-E35-F35</f>
        <v>3292703.6199999992</v>
      </c>
      <c r="H35" s="112"/>
      <c r="J35" s="206"/>
      <c r="K35" s="546"/>
      <c r="L35" s="155"/>
      <c r="M35" s="155"/>
      <c r="N35" s="156"/>
      <c r="O35" s="155"/>
      <c r="P35" s="157"/>
      <c r="Q35" s="155"/>
      <c r="R35" s="155"/>
    </row>
    <row r="36" spans="1:18" ht="22.5" thickTop="1" x14ac:dyDescent="0.5">
      <c r="B36" s="162"/>
      <c r="J36" s="206"/>
      <c r="K36" s="206"/>
      <c r="L36" s="155"/>
      <c r="M36" s="155"/>
      <c r="N36" s="156"/>
      <c r="O36" s="155"/>
      <c r="P36" s="157"/>
      <c r="Q36" s="155"/>
      <c r="R36" s="155"/>
    </row>
    <row r="37" spans="1:18" ht="21.75" x14ac:dyDescent="0.5">
      <c r="J37" s="206"/>
      <c r="K37" s="206"/>
      <c r="L37" s="155"/>
      <c r="M37" s="155"/>
      <c r="N37" s="163"/>
      <c r="O37" s="155"/>
      <c r="P37" s="155"/>
      <c r="Q37" s="155"/>
      <c r="R37" s="155"/>
    </row>
    <row r="38" spans="1:18" ht="21.75" x14ac:dyDescent="0.5">
      <c r="G38" s="149"/>
      <c r="J38" s="206"/>
      <c r="K38" s="155"/>
      <c r="L38" s="155"/>
      <c r="M38" s="155"/>
      <c r="N38" s="155"/>
      <c r="O38" s="155"/>
      <c r="P38" s="155"/>
      <c r="Q38" s="155"/>
      <c r="R38" s="155"/>
    </row>
    <row r="39" spans="1:18" ht="21.75" x14ac:dyDescent="0.5">
      <c r="D39" s="149"/>
      <c r="J39" s="262"/>
    </row>
    <row r="40" spans="1:18" ht="21.75" x14ac:dyDescent="0.5">
      <c r="D40" s="149"/>
      <c r="G40" s="180"/>
      <c r="J40" s="7"/>
      <c r="K40" s="180"/>
    </row>
    <row r="41" spans="1:18" x14ac:dyDescent="0.45">
      <c r="D41" s="149"/>
    </row>
    <row r="42" spans="1:18" x14ac:dyDescent="0.45">
      <c r="D42" s="156"/>
    </row>
    <row r="43" spans="1:18" x14ac:dyDescent="0.45">
      <c r="D43" s="156"/>
    </row>
    <row r="45" spans="1:18" x14ac:dyDescent="0.45">
      <c r="D45" s="164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A2" sqref="A2:H2"/>
    </sheetView>
  </sheetViews>
  <sheetFormatPr defaultRowHeight="19.5" x14ac:dyDescent="0.45"/>
  <cols>
    <col min="1" max="1" width="8.7109375" style="96" customWidth="1"/>
    <col min="2" max="2" width="8.42578125" style="96" customWidth="1"/>
    <col min="3" max="3" width="23.85546875" style="96" customWidth="1"/>
    <col min="4" max="4" width="11.28515625" style="96" customWidth="1"/>
    <col min="5" max="5" width="12.28515625" style="96" customWidth="1"/>
    <col min="6" max="6" width="9" style="96" customWidth="1"/>
    <col min="7" max="7" width="12.28515625" style="96" customWidth="1"/>
    <col min="8" max="8" width="8.85546875" style="96" customWidth="1"/>
    <col min="9" max="9" width="14.28515625" style="96" customWidth="1"/>
    <col min="10" max="10" width="23" style="96" customWidth="1"/>
    <col min="11" max="11" width="15.85546875" style="96" customWidth="1"/>
    <col min="12" max="12" width="14.85546875" style="96" customWidth="1"/>
    <col min="13" max="13" width="16.140625" style="96" customWidth="1"/>
    <col min="14" max="14" width="23.7109375" style="96" customWidth="1"/>
    <col min="15" max="15" width="9.140625" style="96"/>
    <col min="16" max="16" width="12.28515625" style="96" customWidth="1"/>
    <col min="17" max="17" width="11.140625" style="96" customWidth="1"/>
    <col min="18" max="16384" width="9.140625" style="96"/>
  </cols>
  <sheetData>
    <row r="1" spans="1:16" x14ac:dyDescent="0.45">
      <c r="A1" s="559" t="s">
        <v>148</v>
      </c>
      <c r="B1" s="559"/>
      <c r="C1" s="559"/>
      <c r="D1" s="559"/>
      <c r="E1" s="559"/>
      <c r="F1" s="559"/>
      <c r="G1" s="559"/>
      <c r="H1" s="95" t="s">
        <v>1175</v>
      </c>
    </row>
    <row r="2" spans="1:16" x14ac:dyDescent="0.4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16" ht="21.75" x14ac:dyDescent="0.5">
      <c r="A3" s="95" t="s">
        <v>15</v>
      </c>
      <c r="B3" s="95"/>
      <c r="C3" s="95"/>
      <c r="D3" s="95"/>
      <c r="E3" s="95"/>
      <c r="F3" s="95"/>
      <c r="G3" s="95" t="s">
        <v>5</v>
      </c>
      <c r="H3" s="95" t="s">
        <v>1176</v>
      </c>
      <c r="K3" s="51"/>
      <c r="L3" s="51"/>
    </row>
    <row r="4" spans="1:16" x14ac:dyDescent="0.45">
      <c r="A4" s="98" t="s">
        <v>17</v>
      </c>
      <c r="B4" s="98" t="s">
        <v>12</v>
      </c>
      <c r="C4" s="99" t="s">
        <v>4</v>
      </c>
      <c r="D4" s="100" t="s">
        <v>16</v>
      </c>
      <c r="E4" s="100" t="s">
        <v>1</v>
      </c>
      <c r="F4" s="100" t="s">
        <v>27</v>
      </c>
      <c r="G4" s="101" t="s">
        <v>2</v>
      </c>
      <c r="H4" s="98" t="s">
        <v>3</v>
      </c>
      <c r="I4" s="538"/>
      <c r="J4" s="155"/>
      <c r="K4" s="155"/>
      <c r="L4" s="155"/>
      <c r="M4" s="155"/>
      <c r="N4" s="155"/>
      <c r="O4" s="155"/>
      <c r="P4" s="155"/>
    </row>
    <row r="5" spans="1:16" ht="28.5" customHeight="1" x14ac:dyDescent="0.45">
      <c r="A5" s="102"/>
      <c r="B5" s="102"/>
      <c r="C5" s="103"/>
      <c r="D5" s="104" t="s">
        <v>0</v>
      </c>
      <c r="E5" s="104"/>
      <c r="F5" s="104" t="s">
        <v>26</v>
      </c>
      <c r="G5" s="105"/>
      <c r="H5" s="535" t="s">
        <v>18</v>
      </c>
      <c r="I5" s="539"/>
      <c r="J5" s="427"/>
      <c r="K5" s="427"/>
      <c r="L5" s="427"/>
      <c r="M5" s="427"/>
      <c r="N5" s="427"/>
      <c r="O5" s="155"/>
      <c r="P5" s="155"/>
    </row>
    <row r="6" spans="1:16" x14ac:dyDescent="0.45">
      <c r="A6" s="107" t="s">
        <v>103</v>
      </c>
      <c r="B6" s="108" t="s">
        <v>104</v>
      </c>
      <c r="C6" s="92" t="s">
        <v>108</v>
      </c>
      <c r="D6" s="153">
        <v>4662000</v>
      </c>
      <c r="E6" s="111"/>
      <c r="F6" s="111"/>
      <c r="G6" s="152">
        <f>D6</f>
        <v>4662000</v>
      </c>
      <c r="H6" s="536" t="s">
        <v>106</v>
      </c>
      <c r="I6" s="538"/>
      <c r="J6" s="155"/>
      <c r="K6" s="155"/>
      <c r="L6" s="155"/>
      <c r="M6" s="155"/>
      <c r="N6" s="155"/>
      <c r="O6" s="155"/>
      <c r="P6" s="157"/>
    </row>
    <row r="7" spans="1:16" x14ac:dyDescent="0.45">
      <c r="A7" s="150"/>
      <c r="B7" s="108"/>
      <c r="C7" s="92" t="s">
        <v>107</v>
      </c>
      <c r="D7" s="153"/>
      <c r="E7" s="151"/>
      <c r="F7" s="109"/>
      <c r="G7" s="152">
        <f>D7</f>
        <v>0</v>
      </c>
      <c r="H7" s="537" t="s">
        <v>676</v>
      </c>
      <c r="I7" s="538"/>
      <c r="J7" s="155"/>
      <c r="K7" s="163"/>
      <c r="L7" s="163"/>
      <c r="M7" s="163"/>
      <c r="N7" s="155"/>
      <c r="O7" s="155"/>
      <c r="P7" s="157"/>
    </row>
    <row r="8" spans="1:16" x14ac:dyDescent="0.45">
      <c r="A8" s="150" t="s">
        <v>215</v>
      </c>
      <c r="B8" s="115" t="s">
        <v>304</v>
      </c>
      <c r="C8" s="54" t="s">
        <v>305</v>
      </c>
      <c r="D8" s="153"/>
      <c r="E8" s="192">
        <v>1149750</v>
      </c>
      <c r="F8" s="109"/>
      <c r="G8" s="165">
        <f>G6-E8</f>
        <v>3512250</v>
      </c>
      <c r="H8" s="112"/>
      <c r="P8" s="154"/>
    </row>
    <row r="9" spans="1:16" x14ac:dyDescent="0.45">
      <c r="A9" s="150"/>
      <c r="B9" s="115" t="s">
        <v>306</v>
      </c>
      <c r="C9" s="54" t="s">
        <v>307</v>
      </c>
      <c r="D9" s="151"/>
      <c r="E9" s="289">
        <v>1125600</v>
      </c>
      <c r="F9" s="109"/>
      <c r="G9" s="165">
        <f>G8-E9</f>
        <v>2386650</v>
      </c>
      <c r="H9" s="166"/>
      <c r="P9" s="154"/>
    </row>
    <row r="10" spans="1:16" ht="21.75" x14ac:dyDescent="0.5">
      <c r="A10" s="107" t="s">
        <v>314</v>
      </c>
      <c r="B10" s="115"/>
      <c r="C10" s="94" t="s">
        <v>313</v>
      </c>
      <c r="D10" s="151"/>
      <c r="E10" s="345">
        <v>-525</v>
      </c>
      <c r="F10" s="109"/>
      <c r="G10" s="165">
        <f>G9-E10</f>
        <v>2387175</v>
      </c>
      <c r="H10" s="166"/>
      <c r="P10" s="154"/>
    </row>
    <row r="11" spans="1:16" x14ac:dyDescent="0.45">
      <c r="A11" s="107" t="s">
        <v>515</v>
      </c>
      <c r="B11" s="115" t="s">
        <v>647</v>
      </c>
      <c r="C11" s="54" t="s">
        <v>648</v>
      </c>
      <c r="D11" s="151"/>
      <c r="E11" s="289">
        <v>1091830.7</v>
      </c>
      <c r="F11" s="109"/>
      <c r="G11" s="165">
        <f>G10-E11</f>
        <v>1295344.3</v>
      </c>
      <c r="H11" s="166"/>
      <c r="P11" s="154"/>
    </row>
    <row r="12" spans="1:16" x14ac:dyDescent="0.45">
      <c r="A12" s="107" t="s">
        <v>678</v>
      </c>
      <c r="B12" s="115" t="s">
        <v>906</v>
      </c>
      <c r="C12" s="54" t="s">
        <v>907</v>
      </c>
      <c r="D12" s="151"/>
      <c r="E12" s="289">
        <v>31500</v>
      </c>
      <c r="F12" s="109"/>
      <c r="G12" s="165">
        <f>G11-E12</f>
        <v>1263844.3</v>
      </c>
      <c r="H12" s="166"/>
      <c r="P12" s="154"/>
    </row>
    <row r="13" spans="1:16" x14ac:dyDescent="0.45">
      <c r="A13" s="107"/>
      <c r="B13" s="115" t="s">
        <v>920</v>
      </c>
      <c r="C13" s="54" t="s">
        <v>921</v>
      </c>
      <c r="D13" s="151"/>
      <c r="E13" s="290">
        <v>1039500</v>
      </c>
      <c r="F13" s="109"/>
      <c r="G13" s="165">
        <f>G12-E13</f>
        <v>224344.30000000005</v>
      </c>
      <c r="H13" s="166"/>
      <c r="J13" s="149"/>
      <c r="K13" s="149"/>
      <c r="L13" s="180"/>
      <c r="P13" s="154"/>
    </row>
    <row r="14" spans="1:16" x14ac:dyDescent="0.45">
      <c r="A14" s="107" t="s">
        <v>962</v>
      </c>
      <c r="B14" s="115" t="s">
        <v>1092</v>
      </c>
      <c r="C14" s="92" t="s">
        <v>1091</v>
      </c>
      <c r="D14" s="153">
        <v>1086750</v>
      </c>
      <c r="E14" s="290"/>
      <c r="F14" s="109"/>
      <c r="G14" s="165">
        <f>G13+D14</f>
        <v>1311094.3</v>
      </c>
      <c r="H14" s="166"/>
      <c r="J14" s="149"/>
      <c r="K14" s="149"/>
      <c r="L14" s="180"/>
      <c r="P14" s="154"/>
    </row>
    <row r="15" spans="1:16" x14ac:dyDescent="0.45">
      <c r="A15" s="107"/>
      <c r="B15" s="115" t="s">
        <v>1100</v>
      </c>
      <c r="C15" s="54" t="s">
        <v>1101</v>
      </c>
      <c r="D15" s="153"/>
      <c r="E15" s="289">
        <v>1055250</v>
      </c>
      <c r="F15" s="109"/>
      <c r="G15" s="165">
        <f>G14-E15</f>
        <v>255844.30000000005</v>
      </c>
      <c r="H15" s="166"/>
      <c r="J15" s="149"/>
      <c r="K15" s="149"/>
      <c r="L15" s="180"/>
      <c r="P15" s="154"/>
    </row>
    <row r="16" spans="1:16" x14ac:dyDescent="0.45">
      <c r="A16" s="107" t="s">
        <v>1173</v>
      </c>
      <c r="B16" s="108" t="s">
        <v>1174</v>
      </c>
      <c r="C16" s="92" t="s">
        <v>1171</v>
      </c>
      <c r="D16" s="153">
        <v>3165750</v>
      </c>
      <c r="E16" s="289"/>
      <c r="F16" s="109"/>
      <c r="G16" s="165">
        <f>G15+D16</f>
        <v>3421594.3</v>
      </c>
      <c r="H16" s="166" t="s">
        <v>1169</v>
      </c>
      <c r="I16" s="540" t="s">
        <v>1177</v>
      </c>
      <c r="J16" s="149"/>
      <c r="K16" s="149"/>
      <c r="L16" s="180"/>
      <c r="P16" s="154"/>
    </row>
    <row r="17" spans="1:18" ht="21.75" x14ac:dyDescent="0.5">
      <c r="A17" s="107" t="s">
        <v>1337</v>
      </c>
      <c r="B17" s="115" t="s">
        <v>1343</v>
      </c>
      <c r="C17" s="54" t="s">
        <v>1344</v>
      </c>
      <c r="D17" s="153"/>
      <c r="E17" s="289">
        <v>1055250</v>
      </c>
      <c r="F17" s="109"/>
      <c r="G17" s="165">
        <f>G16-E17</f>
        <v>2366344.2999999998</v>
      </c>
      <c r="H17" s="166" t="s">
        <v>1172</v>
      </c>
      <c r="P17" s="154"/>
    </row>
    <row r="18" spans="1:18" x14ac:dyDescent="0.45">
      <c r="A18" s="107"/>
      <c r="B18" s="115"/>
      <c r="C18" s="54"/>
      <c r="D18" s="153"/>
      <c r="E18" s="290"/>
      <c r="F18" s="109"/>
      <c r="G18" s="165"/>
      <c r="H18" s="166"/>
      <c r="P18" s="154"/>
    </row>
    <row r="19" spans="1:18" x14ac:dyDescent="0.45">
      <c r="A19" s="107"/>
      <c r="B19" s="115"/>
      <c r="C19" s="54"/>
      <c r="D19" s="151"/>
      <c r="E19" s="290"/>
      <c r="F19" s="109"/>
      <c r="G19" s="165"/>
      <c r="H19" s="166"/>
      <c r="P19" s="154"/>
    </row>
    <row r="20" spans="1:18" x14ac:dyDescent="0.45">
      <c r="A20" s="107"/>
      <c r="B20" s="115"/>
      <c r="C20" s="54"/>
      <c r="D20" s="151"/>
      <c r="E20" s="290"/>
      <c r="F20" s="109"/>
      <c r="G20" s="165"/>
      <c r="H20" s="147"/>
      <c r="P20" s="154"/>
    </row>
    <row r="21" spans="1:18" ht="20.25" thickBot="1" x14ac:dyDescent="0.5">
      <c r="A21" s="107"/>
      <c r="B21" s="160"/>
      <c r="C21" s="148" t="s">
        <v>19</v>
      </c>
      <c r="D21" s="217">
        <f>SUM(D6:D20)</f>
        <v>8914500</v>
      </c>
      <c r="E21" s="188">
        <f>SUM(E6:E20)</f>
        <v>6548155.7000000002</v>
      </c>
      <c r="F21" s="252">
        <f>SUM(F6:F20)</f>
        <v>0</v>
      </c>
      <c r="G21" s="161">
        <f>D21-E21-F21</f>
        <v>2366344.2999999998</v>
      </c>
      <c r="H21" s="112"/>
      <c r="J21" s="281"/>
      <c r="K21" s="155"/>
      <c r="L21" s="155"/>
      <c r="M21" s="155"/>
      <c r="N21" s="156"/>
      <c r="O21" s="155"/>
      <c r="P21" s="157"/>
      <c r="Q21" s="155"/>
      <c r="R21" s="155"/>
    </row>
    <row r="22" spans="1:18" ht="20.25" thickTop="1" x14ac:dyDescent="0.45">
      <c r="B22" s="162"/>
      <c r="J22" s="155"/>
      <c r="K22" s="156"/>
      <c r="L22" s="155"/>
      <c r="M22" s="155"/>
      <c r="N22" s="156"/>
      <c r="O22" s="155"/>
      <c r="P22" s="157"/>
      <c r="Q22" s="155"/>
      <c r="R22" s="155"/>
    </row>
    <row r="23" spans="1:18" x14ac:dyDescent="0.45">
      <c r="J23" s="155"/>
      <c r="K23" s="155"/>
      <c r="L23" s="155"/>
      <c r="M23" s="155"/>
      <c r="N23" s="163"/>
      <c r="O23" s="155"/>
      <c r="P23" s="155"/>
      <c r="Q23" s="155"/>
      <c r="R23" s="155"/>
    </row>
    <row r="24" spans="1:18" x14ac:dyDescent="0.45">
      <c r="G24" s="149"/>
      <c r="J24" s="155"/>
      <c r="K24" s="155"/>
      <c r="L24" s="155"/>
      <c r="M24" s="155"/>
      <c r="N24" s="155"/>
      <c r="O24" s="155"/>
      <c r="P24" s="155"/>
      <c r="Q24" s="155"/>
      <c r="R24" s="155"/>
    </row>
    <row r="25" spans="1:18" x14ac:dyDescent="0.45">
      <c r="D25" s="149"/>
    </row>
    <row r="26" spans="1:18" x14ac:dyDescent="0.45">
      <c r="D26" s="149"/>
      <c r="G26" s="180"/>
    </row>
    <row r="27" spans="1:18" x14ac:dyDescent="0.45">
      <c r="D27" s="149"/>
    </row>
    <row r="28" spans="1:18" x14ac:dyDescent="0.45">
      <c r="D28" s="156"/>
    </row>
    <row r="29" spans="1:18" x14ac:dyDescent="0.45">
      <c r="D29" s="156"/>
    </row>
    <row r="31" spans="1:18" x14ac:dyDescent="0.45">
      <c r="D31" s="164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J9" sqref="J9:M16"/>
    </sheetView>
  </sheetViews>
  <sheetFormatPr defaultRowHeight="19.5" x14ac:dyDescent="0.45"/>
  <cols>
    <col min="1" max="1" width="8.7109375" style="96" customWidth="1"/>
    <col min="2" max="2" width="8.42578125" style="96" customWidth="1"/>
    <col min="3" max="3" width="23.85546875" style="96" customWidth="1"/>
    <col min="4" max="4" width="11.28515625" style="96" customWidth="1"/>
    <col min="5" max="5" width="12.28515625" style="96" customWidth="1"/>
    <col min="6" max="6" width="9" style="96" customWidth="1"/>
    <col min="7" max="7" width="12.28515625" style="96" customWidth="1"/>
    <col min="8" max="8" width="8.85546875" style="96" customWidth="1"/>
    <col min="9" max="9" width="9.140625" style="96"/>
    <col min="10" max="10" width="23" style="96" customWidth="1"/>
    <col min="11" max="11" width="15.85546875" style="96" customWidth="1"/>
    <col min="12" max="12" width="14.85546875" style="96" customWidth="1"/>
    <col min="13" max="13" width="16.140625" style="96" customWidth="1"/>
    <col min="14" max="14" width="23.7109375" style="96" customWidth="1"/>
    <col min="15" max="15" width="9.140625" style="96"/>
    <col min="16" max="16" width="12.28515625" style="96" customWidth="1"/>
    <col min="17" max="17" width="11.140625" style="96" customWidth="1"/>
    <col min="18" max="16384" width="9.140625" style="96"/>
  </cols>
  <sheetData>
    <row r="1" spans="1:16" x14ac:dyDescent="0.45">
      <c r="A1" s="559" t="s">
        <v>148</v>
      </c>
      <c r="B1" s="559"/>
      <c r="C1" s="559"/>
      <c r="D1" s="559"/>
      <c r="E1" s="559"/>
      <c r="F1" s="559"/>
      <c r="G1" s="559"/>
      <c r="H1" s="95" t="s">
        <v>60</v>
      </c>
    </row>
    <row r="2" spans="1:16" x14ac:dyDescent="0.45">
      <c r="A2" s="559" t="s">
        <v>1280</v>
      </c>
      <c r="B2" s="559"/>
      <c r="C2" s="559"/>
      <c r="D2" s="559"/>
      <c r="E2" s="559"/>
      <c r="F2" s="559"/>
      <c r="G2" s="559"/>
      <c r="H2" s="559"/>
    </row>
    <row r="3" spans="1:16" ht="21.75" x14ac:dyDescent="0.5">
      <c r="A3" s="95" t="s">
        <v>15</v>
      </c>
      <c r="B3" s="95"/>
      <c r="C3" s="95"/>
      <c r="D3" s="95"/>
      <c r="E3" s="95"/>
      <c r="F3" s="95"/>
      <c r="G3" s="95" t="s">
        <v>5</v>
      </c>
      <c r="H3" s="95" t="s">
        <v>35</v>
      </c>
      <c r="J3" s="155"/>
      <c r="K3" s="428"/>
      <c r="L3" s="428"/>
      <c r="M3" s="155"/>
      <c r="N3" s="155"/>
      <c r="O3" s="155"/>
    </row>
    <row r="4" spans="1:16" x14ac:dyDescent="0.45">
      <c r="A4" s="98" t="s">
        <v>17</v>
      </c>
      <c r="B4" s="98" t="s">
        <v>12</v>
      </c>
      <c r="C4" s="99" t="s">
        <v>4</v>
      </c>
      <c r="D4" s="100" t="s">
        <v>16</v>
      </c>
      <c r="E4" s="100" t="s">
        <v>1</v>
      </c>
      <c r="F4" s="100" t="s">
        <v>27</v>
      </c>
      <c r="G4" s="101" t="s">
        <v>2</v>
      </c>
      <c r="H4" s="99" t="s">
        <v>3</v>
      </c>
      <c r="J4" s="155"/>
      <c r="K4" s="155"/>
      <c r="L4" s="155"/>
      <c r="M4" s="155"/>
      <c r="N4" s="155"/>
      <c r="O4" s="155"/>
    </row>
    <row r="5" spans="1:16" ht="28.5" customHeight="1" x14ac:dyDescent="0.45">
      <c r="A5" s="102"/>
      <c r="B5" s="102"/>
      <c r="C5" s="103"/>
      <c r="D5" s="104" t="s">
        <v>0</v>
      </c>
      <c r="E5" s="104"/>
      <c r="F5" s="104" t="s">
        <v>26</v>
      </c>
      <c r="G5" s="105"/>
      <c r="H5" s="106" t="s">
        <v>18</v>
      </c>
      <c r="I5" s="425" t="s">
        <v>8</v>
      </c>
      <c r="J5" s="427"/>
      <c r="K5" s="427"/>
      <c r="L5" s="427"/>
      <c r="M5" s="427"/>
      <c r="N5" s="427"/>
      <c r="O5" s="155"/>
    </row>
    <row r="6" spans="1:16" x14ac:dyDescent="0.45">
      <c r="A6" s="107" t="s">
        <v>156</v>
      </c>
      <c r="B6" s="108" t="s">
        <v>157</v>
      </c>
      <c r="C6" s="92" t="s">
        <v>162</v>
      </c>
      <c r="D6" s="153">
        <v>907200</v>
      </c>
      <c r="E6" s="111"/>
      <c r="F6" s="111"/>
      <c r="G6" s="152">
        <f>D6</f>
        <v>907200</v>
      </c>
      <c r="H6" s="112" t="s">
        <v>106</v>
      </c>
      <c r="I6" s="426"/>
      <c r="J6" s="155"/>
      <c r="K6" s="155"/>
      <c r="L6" s="155"/>
      <c r="M6" s="155"/>
      <c r="N6" s="155"/>
      <c r="O6" s="155"/>
      <c r="P6" s="154"/>
    </row>
    <row r="7" spans="1:16" x14ac:dyDescent="0.45">
      <c r="A7" s="150"/>
      <c r="B7" s="108"/>
      <c r="C7" s="92" t="s">
        <v>158</v>
      </c>
      <c r="D7" s="153"/>
      <c r="E7" s="151"/>
      <c r="F7" s="109"/>
      <c r="G7" s="152">
        <f>D7</f>
        <v>0</v>
      </c>
      <c r="H7" s="147" t="s">
        <v>159</v>
      </c>
      <c r="I7" s="426"/>
      <c r="J7" s="155"/>
      <c r="K7" s="163"/>
      <c r="L7" s="163"/>
      <c r="M7" s="163"/>
      <c r="N7" s="155"/>
      <c r="O7" s="155"/>
      <c r="P7" s="154"/>
    </row>
    <row r="8" spans="1:16" x14ac:dyDescent="0.45">
      <c r="A8" s="150" t="s">
        <v>314</v>
      </c>
      <c r="B8" s="108" t="s">
        <v>316</v>
      </c>
      <c r="C8" s="54" t="s">
        <v>315</v>
      </c>
      <c r="D8" s="153"/>
      <c r="E8" s="192">
        <v>670950</v>
      </c>
      <c r="F8" s="109"/>
      <c r="G8" s="165">
        <f>G6-E8</f>
        <v>236250</v>
      </c>
      <c r="H8" s="112"/>
      <c r="P8" s="154"/>
    </row>
    <row r="9" spans="1:16" x14ac:dyDescent="0.45">
      <c r="A9" s="150" t="s">
        <v>515</v>
      </c>
      <c r="B9" s="115" t="s">
        <v>650</v>
      </c>
      <c r="C9" s="54" t="s">
        <v>651</v>
      </c>
      <c r="D9" s="151"/>
      <c r="E9" s="289">
        <v>264600</v>
      </c>
      <c r="F9" s="109"/>
      <c r="G9" s="165">
        <f>G8-E9</f>
        <v>-28350</v>
      </c>
      <c r="H9" s="166"/>
      <c r="P9" s="154"/>
    </row>
    <row r="10" spans="1:16" x14ac:dyDescent="0.45">
      <c r="A10" s="107" t="s">
        <v>678</v>
      </c>
      <c r="B10" s="115" t="s">
        <v>760</v>
      </c>
      <c r="C10" s="92" t="s">
        <v>761</v>
      </c>
      <c r="D10" s="151">
        <v>907200</v>
      </c>
      <c r="E10" s="289"/>
      <c r="F10" s="109"/>
      <c r="G10" s="165">
        <f>G9+D10</f>
        <v>878850</v>
      </c>
      <c r="H10" s="166" t="s">
        <v>762</v>
      </c>
      <c r="P10" s="154"/>
    </row>
    <row r="11" spans="1:16" x14ac:dyDescent="0.45">
      <c r="A11" s="107" t="s">
        <v>958</v>
      </c>
      <c r="B11" s="115" t="s">
        <v>1004</v>
      </c>
      <c r="C11" s="54" t="s">
        <v>1005</v>
      </c>
      <c r="D11" s="151"/>
      <c r="E11" s="289">
        <v>595350</v>
      </c>
      <c r="F11" s="109"/>
      <c r="G11" s="165">
        <f>G10-E11</f>
        <v>283500</v>
      </c>
      <c r="H11" s="166"/>
      <c r="P11" s="154"/>
    </row>
    <row r="12" spans="1:16" x14ac:dyDescent="0.45">
      <c r="A12" s="107" t="s">
        <v>156</v>
      </c>
      <c r="B12" s="108" t="s">
        <v>157</v>
      </c>
      <c r="C12" s="92" t="s">
        <v>161</v>
      </c>
      <c r="D12" s="153">
        <v>1105650</v>
      </c>
      <c r="E12" s="111"/>
      <c r="F12" s="111"/>
      <c r="G12" s="152">
        <f>G11+D12</f>
        <v>1389150</v>
      </c>
      <c r="H12" s="112" t="s">
        <v>106</v>
      </c>
      <c r="J12" s="149"/>
      <c r="K12" s="149"/>
      <c r="L12" s="180"/>
      <c r="P12" s="154"/>
    </row>
    <row r="13" spans="1:16" x14ac:dyDescent="0.45">
      <c r="A13" s="150"/>
      <c r="B13" s="108"/>
      <c r="C13" s="92" t="s">
        <v>158</v>
      </c>
      <c r="D13" s="153"/>
      <c r="E13" s="151"/>
      <c r="F13" s="109"/>
      <c r="G13" s="152">
        <f>D13</f>
        <v>0</v>
      </c>
      <c r="H13" s="147" t="s">
        <v>160</v>
      </c>
      <c r="J13" s="149"/>
      <c r="K13" s="149"/>
      <c r="L13" s="180"/>
      <c r="P13" s="154"/>
    </row>
    <row r="14" spans="1:16" x14ac:dyDescent="0.45">
      <c r="A14" s="150" t="s">
        <v>314</v>
      </c>
      <c r="B14" s="108" t="s">
        <v>317</v>
      </c>
      <c r="C14" s="54" t="s">
        <v>315</v>
      </c>
      <c r="D14" s="153"/>
      <c r="E14" s="192">
        <v>529200</v>
      </c>
      <c r="F14" s="109"/>
      <c r="G14" s="165">
        <f>G12-E14</f>
        <v>859950</v>
      </c>
      <c r="H14" s="166"/>
      <c r="J14" s="149"/>
      <c r="K14" s="149"/>
      <c r="L14" s="180"/>
      <c r="P14" s="154"/>
    </row>
    <row r="15" spans="1:16" x14ac:dyDescent="0.45">
      <c r="A15" s="150" t="s">
        <v>515</v>
      </c>
      <c r="B15" s="115" t="s">
        <v>652</v>
      </c>
      <c r="C15" s="54" t="s">
        <v>653</v>
      </c>
      <c r="D15" s="153"/>
      <c r="E15" s="290">
        <v>330750</v>
      </c>
      <c r="F15" s="109"/>
      <c r="G15" s="165">
        <f>G14-E15</f>
        <v>529200</v>
      </c>
      <c r="H15" s="166"/>
      <c r="P15" s="154"/>
    </row>
    <row r="16" spans="1:16" x14ac:dyDescent="0.45">
      <c r="A16" s="107" t="s">
        <v>678</v>
      </c>
      <c r="B16" s="115" t="s">
        <v>763</v>
      </c>
      <c r="C16" s="92" t="s">
        <v>764</v>
      </c>
      <c r="D16" s="151">
        <v>907200</v>
      </c>
      <c r="E16" s="289"/>
      <c r="F16" s="109"/>
      <c r="G16" s="165">
        <f>G15+D16</f>
        <v>1436400</v>
      </c>
      <c r="H16" s="166" t="s">
        <v>762</v>
      </c>
      <c r="P16" s="154"/>
    </row>
    <row r="17" spans="1:18" x14ac:dyDescent="0.45">
      <c r="A17" s="107" t="s">
        <v>1044</v>
      </c>
      <c r="B17" s="115" t="s">
        <v>1086</v>
      </c>
      <c r="C17" s="54" t="s">
        <v>1087</v>
      </c>
      <c r="D17" s="151"/>
      <c r="E17" s="290">
        <v>595350</v>
      </c>
      <c r="F17" s="109"/>
      <c r="G17" s="165">
        <f>G16-E17</f>
        <v>841050</v>
      </c>
      <c r="H17" s="166"/>
      <c r="P17" s="154"/>
    </row>
    <row r="18" spans="1:18" x14ac:dyDescent="0.45">
      <c r="A18" s="107" t="s">
        <v>1218</v>
      </c>
      <c r="B18" s="115" t="s">
        <v>1222</v>
      </c>
      <c r="C18" s="54" t="s">
        <v>1221</v>
      </c>
      <c r="D18" s="151"/>
      <c r="E18" s="290">
        <v>595350</v>
      </c>
      <c r="F18" s="109"/>
      <c r="G18" s="165">
        <f>G17-E18</f>
        <v>245700</v>
      </c>
      <c r="H18" s="147"/>
      <c r="P18" s="154"/>
    </row>
    <row r="19" spans="1:18" ht="21.75" x14ac:dyDescent="0.5">
      <c r="A19" s="107" t="s">
        <v>1272</v>
      </c>
      <c r="B19" s="115" t="s">
        <v>1278</v>
      </c>
      <c r="C19" s="92" t="s">
        <v>1285</v>
      </c>
      <c r="D19" s="151">
        <v>907200</v>
      </c>
      <c r="E19" s="289"/>
      <c r="F19" s="109"/>
      <c r="G19" s="165">
        <f>G18+D19</f>
        <v>1152900</v>
      </c>
      <c r="H19" s="166" t="s">
        <v>1279</v>
      </c>
      <c r="P19" s="154"/>
    </row>
    <row r="20" spans="1:18" ht="21.75" x14ac:dyDescent="0.5">
      <c r="A20" s="107" t="s">
        <v>1286</v>
      </c>
      <c r="B20" s="115" t="s">
        <v>1287</v>
      </c>
      <c r="C20" s="92" t="s">
        <v>1288</v>
      </c>
      <c r="D20" s="151">
        <v>878850</v>
      </c>
      <c r="E20" s="289"/>
      <c r="F20" s="109"/>
      <c r="G20" s="165">
        <f>G19+D20</f>
        <v>2031750</v>
      </c>
      <c r="H20" s="166" t="s">
        <v>1279</v>
      </c>
      <c r="P20" s="154"/>
    </row>
    <row r="21" spans="1:18" x14ac:dyDescent="0.45">
      <c r="A21" s="256"/>
      <c r="B21" s="244"/>
      <c r="C21" s="130"/>
      <c r="D21" s="158"/>
      <c r="E21" s="158"/>
      <c r="F21" s="158"/>
      <c r="G21" s="159"/>
      <c r="H21" s="166"/>
      <c r="J21" s="155"/>
      <c r="K21" s="155"/>
      <c r="L21" s="155"/>
      <c r="M21" s="155"/>
      <c r="N21" s="156"/>
      <c r="O21" s="155"/>
      <c r="P21" s="157"/>
      <c r="Q21" s="155"/>
      <c r="R21" s="155"/>
    </row>
    <row r="22" spans="1:18" ht="20.25" thickBot="1" x14ac:dyDescent="0.5">
      <c r="A22" s="107"/>
      <c r="B22" s="160"/>
      <c r="C22" s="148" t="s">
        <v>19</v>
      </c>
      <c r="D22" s="217">
        <f>SUM(D6:D21)</f>
        <v>5613300</v>
      </c>
      <c r="E22" s="188">
        <f>SUM(E6:E21)</f>
        <v>3581550</v>
      </c>
      <c r="F22" s="252">
        <f>SUM(F6:F21)</f>
        <v>0</v>
      </c>
      <c r="G22" s="161">
        <f>D22-E22-F22</f>
        <v>2031750</v>
      </c>
      <c r="H22" s="112"/>
      <c r="J22" s="281"/>
      <c r="K22" s="155"/>
      <c r="L22" s="155"/>
      <c r="M22" s="155"/>
      <c r="N22" s="156"/>
      <c r="O22" s="155"/>
      <c r="P22" s="157"/>
      <c r="Q22" s="155"/>
      <c r="R22" s="155"/>
    </row>
    <row r="23" spans="1:18" ht="20.25" thickTop="1" x14ac:dyDescent="0.45">
      <c r="B23" s="162"/>
      <c r="J23" s="155"/>
      <c r="K23" s="156"/>
      <c r="L23" s="155"/>
      <c r="M23" s="155"/>
      <c r="N23" s="156"/>
      <c r="O23" s="155"/>
      <c r="P23" s="157"/>
      <c r="Q23" s="155"/>
      <c r="R23" s="155"/>
    </row>
    <row r="24" spans="1:18" x14ac:dyDescent="0.45">
      <c r="J24" s="155"/>
      <c r="K24" s="155"/>
      <c r="L24" s="155"/>
      <c r="M24" s="155"/>
      <c r="N24" s="163"/>
      <c r="O24" s="155"/>
      <c r="P24" s="155"/>
      <c r="Q24" s="155"/>
      <c r="R24" s="155"/>
    </row>
    <row r="25" spans="1:18" x14ac:dyDescent="0.45">
      <c r="G25" s="149"/>
      <c r="J25" s="155"/>
      <c r="K25" s="155"/>
      <c r="L25" s="155"/>
      <c r="M25" s="155"/>
      <c r="N25" s="155"/>
      <c r="O25" s="155"/>
      <c r="P25" s="155"/>
      <c r="Q25" s="155"/>
      <c r="R25" s="155"/>
    </row>
    <row r="26" spans="1:18" x14ac:dyDescent="0.45">
      <c r="D26" s="149"/>
    </row>
    <row r="27" spans="1:18" x14ac:dyDescent="0.45">
      <c r="D27" s="149"/>
      <c r="G27" s="180"/>
    </row>
    <row r="28" spans="1:18" x14ac:dyDescent="0.45">
      <c r="D28" s="149"/>
    </row>
    <row r="29" spans="1:18" x14ac:dyDescent="0.45">
      <c r="D29" s="156"/>
    </row>
    <row r="30" spans="1:18" x14ac:dyDescent="0.45">
      <c r="D30" s="156"/>
    </row>
    <row r="32" spans="1:18" x14ac:dyDescent="0.45">
      <c r="D32" s="164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10" workbookViewId="0">
      <selection activeCell="A2" sqref="A2:H2"/>
    </sheetView>
  </sheetViews>
  <sheetFormatPr defaultRowHeight="19.5" x14ac:dyDescent="0.45"/>
  <cols>
    <col min="1" max="1" width="8.7109375" style="96" customWidth="1"/>
    <col min="2" max="2" width="8.42578125" style="96" customWidth="1"/>
    <col min="3" max="3" width="24.85546875" style="96" customWidth="1"/>
    <col min="4" max="4" width="11.28515625" style="96" customWidth="1"/>
    <col min="5" max="5" width="12.28515625" style="96" customWidth="1"/>
    <col min="6" max="6" width="6.7109375" style="96" customWidth="1"/>
    <col min="7" max="7" width="12.28515625" style="96" customWidth="1"/>
    <col min="8" max="8" width="10.5703125" style="96" customWidth="1"/>
    <col min="9" max="9" width="11.28515625" style="96" customWidth="1"/>
    <col min="10" max="10" width="23" style="96" customWidth="1"/>
    <col min="11" max="11" width="15.85546875" style="96" customWidth="1"/>
    <col min="12" max="12" width="16.28515625" style="96" customWidth="1"/>
    <col min="13" max="13" width="16.140625" style="96" customWidth="1"/>
    <col min="14" max="14" width="23.7109375" style="96" customWidth="1"/>
    <col min="15" max="15" width="9.140625" style="96"/>
    <col min="16" max="16" width="12.28515625" style="96" customWidth="1"/>
    <col min="17" max="17" width="11.140625" style="96" customWidth="1"/>
    <col min="18" max="16384" width="9.140625" style="96"/>
  </cols>
  <sheetData>
    <row r="1" spans="1:16" x14ac:dyDescent="0.45">
      <c r="A1" s="559" t="s">
        <v>148</v>
      </c>
      <c r="B1" s="559"/>
      <c r="C1" s="559"/>
      <c r="D1" s="559"/>
      <c r="E1" s="559"/>
      <c r="F1" s="559"/>
      <c r="G1" s="559"/>
      <c r="H1" s="95" t="s">
        <v>1181</v>
      </c>
    </row>
    <row r="2" spans="1:16" x14ac:dyDescent="0.4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16" ht="21.75" x14ac:dyDescent="0.5">
      <c r="A3" s="95" t="s">
        <v>15</v>
      </c>
      <c r="B3" s="95"/>
      <c r="C3" s="95"/>
      <c r="D3" s="95"/>
      <c r="E3" s="95"/>
      <c r="F3" s="95"/>
      <c r="G3" s="95" t="s">
        <v>5</v>
      </c>
      <c r="H3" s="95" t="s">
        <v>1182</v>
      </c>
      <c r="J3" s="155"/>
      <c r="K3" s="428"/>
      <c r="L3" s="428"/>
      <c r="M3" s="155"/>
      <c r="N3" s="155"/>
    </row>
    <row r="4" spans="1:16" x14ac:dyDescent="0.45">
      <c r="A4" s="98" t="s">
        <v>17</v>
      </c>
      <c r="B4" s="98" t="s">
        <v>12</v>
      </c>
      <c r="C4" s="99" t="s">
        <v>4</v>
      </c>
      <c r="D4" s="100" t="s">
        <v>16</v>
      </c>
      <c r="E4" s="100" t="s">
        <v>1</v>
      </c>
      <c r="F4" s="100" t="s">
        <v>27</v>
      </c>
      <c r="G4" s="101" t="s">
        <v>2</v>
      </c>
      <c r="H4" s="99" t="s">
        <v>3</v>
      </c>
      <c r="J4" s="155"/>
      <c r="K4" s="155"/>
      <c r="L4" s="155"/>
      <c r="M4" s="155"/>
      <c r="N4" s="155"/>
    </row>
    <row r="5" spans="1:16" ht="28.5" customHeight="1" x14ac:dyDescent="0.45">
      <c r="A5" s="102"/>
      <c r="B5" s="102"/>
      <c r="C5" s="103"/>
      <c r="D5" s="104" t="s">
        <v>0</v>
      </c>
      <c r="E5" s="104"/>
      <c r="F5" s="104" t="s">
        <v>26</v>
      </c>
      <c r="G5" s="105"/>
      <c r="H5" s="535" t="s">
        <v>18</v>
      </c>
      <c r="I5" s="539"/>
      <c r="J5" s="427"/>
      <c r="K5" s="427"/>
      <c r="L5" s="427"/>
      <c r="M5" s="427"/>
      <c r="N5" s="427"/>
    </row>
    <row r="6" spans="1:16" x14ac:dyDescent="0.45">
      <c r="A6" s="107" t="s">
        <v>149</v>
      </c>
      <c r="B6" s="108" t="s">
        <v>152</v>
      </c>
      <c r="C6" s="92" t="s">
        <v>151</v>
      </c>
      <c r="D6" s="153">
        <v>2268000</v>
      </c>
      <c r="E6" s="111"/>
      <c r="F6" s="111"/>
      <c r="G6" s="152">
        <f>D6</f>
        <v>2268000</v>
      </c>
      <c r="H6" s="536" t="s">
        <v>106</v>
      </c>
      <c r="I6" s="538"/>
      <c r="J6" s="155"/>
      <c r="K6" s="155"/>
      <c r="L6" s="155"/>
      <c r="M6" s="155"/>
      <c r="N6" s="155"/>
      <c r="P6" s="154"/>
    </row>
    <row r="7" spans="1:16" x14ac:dyDescent="0.45">
      <c r="A7" s="150"/>
      <c r="B7" s="108"/>
      <c r="C7" s="92" t="s">
        <v>107</v>
      </c>
      <c r="D7" s="153"/>
      <c r="E7" s="151"/>
      <c r="F7" s="109"/>
      <c r="G7" s="152">
        <f>D7</f>
        <v>0</v>
      </c>
      <c r="H7" s="537" t="s">
        <v>154</v>
      </c>
      <c r="I7" s="538"/>
      <c r="J7" s="155"/>
      <c r="K7" s="163"/>
      <c r="L7" s="163"/>
      <c r="M7" s="163"/>
      <c r="N7" s="155"/>
      <c r="P7" s="154"/>
    </row>
    <row r="8" spans="1:16" x14ac:dyDescent="0.45">
      <c r="A8" s="150" t="s">
        <v>311</v>
      </c>
      <c r="B8" s="108" t="s">
        <v>312</v>
      </c>
      <c r="C8" s="54" t="s">
        <v>315</v>
      </c>
      <c r="D8" s="153"/>
      <c r="E8" s="192">
        <v>1134000</v>
      </c>
      <c r="F8" s="109"/>
      <c r="G8" s="165">
        <f>G6-E8</f>
        <v>1134000</v>
      </c>
      <c r="H8" s="112"/>
      <c r="J8" s="155"/>
      <c r="K8" s="155"/>
      <c r="L8" s="155"/>
      <c r="M8" s="155"/>
      <c r="N8" s="155"/>
      <c r="P8" s="154"/>
    </row>
    <row r="9" spans="1:16" x14ac:dyDescent="0.45">
      <c r="A9" s="150" t="s">
        <v>515</v>
      </c>
      <c r="B9" s="115" t="s">
        <v>640</v>
      </c>
      <c r="C9" s="54" t="s">
        <v>639</v>
      </c>
      <c r="D9" s="151"/>
      <c r="E9" s="289">
        <v>567000</v>
      </c>
      <c r="F9" s="109"/>
      <c r="G9" s="165">
        <f>G8-E9</f>
        <v>567000</v>
      </c>
      <c r="H9" s="166"/>
      <c r="P9" s="154"/>
    </row>
    <row r="10" spans="1:16" ht="21.75" x14ac:dyDescent="0.5">
      <c r="A10" s="107" t="s">
        <v>678</v>
      </c>
      <c r="B10" s="115" t="s">
        <v>908</v>
      </c>
      <c r="C10" s="54" t="s">
        <v>909</v>
      </c>
      <c r="D10" s="151"/>
      <c r="E10" s="289">
        <v>567000</v>
      </c>
      <c r="F10" s="109"/>
      <c r="G10" s="6">
        <f>G9-E10</f>
        <v>0</v>
      </c>
      <c r="H10" s="166"/>
      <c r="P10" s="154"/>
    </row>
    <row r="11" spans="1:16" x14ac:dyDescent="0.45">
      <c r="A11" s="107" t="s">
        <v>962</v>
      </c>
      <c r="B11" s="115" t="s">
        <v>1097</v>
      </c>
      <c r="C11" s="92" t="s">
        <v>1096</v>
      </c>
      <c r="D11" s="151">
        <v>567000</v>
      </c>
      <c r="E11" s="289"/>
      <c r="F11" s="109"/>
      <c r="G11" s="165">
        <f>D11</f>
        <v>567000</v>
      </c>
      <c r="H11" s="166"/>
      <c r="P11" s="154"/>
    </row>
    <row r="12" spans="1:16" x14ac:dyDescent="0.45">
      <c r="A12" s="107" t="s">
        <v>1044</v>
      </c>
      <c r="B12" s="115" t="s">
        <v>1098</v>
      </c>
      <c r="C12" s="54" t="s">
        <v>1099</v>
      </c>
      <c r="D12" s="151"/>
      <c r="E12" s="289">
        <v>551250</v>
      </c>
      <c r="F12" s="109"/>
      <c r="G12" s="165">
        <f>G11-E12</f>
        <v>15750</v>
      </c>
      <c r="H12" s="166"/>
      <c r="I12" s="96">
        <v>2205000</v>
      </c>
      <c r="P12" s="154"/>
    </row>
    <row r="13" spans="1:16" x14ac:dyDescent="0.45">
      <c r="A13" s="107" t="s">
        <v>1173</v>
      </c>
      <c r="B13" s="108" t="s">
        <v>1180</v>
      </c>
      <c r="C13" s="92" t="s">
        <v>1185</v>
      </c>
      <c r="D13" s="151">
        <v>2205000</v>
      </c>
      <c r="E13" s="109"/>
      <c r="F13" s="109"/>
      <c r="G13" s="165">
        <f>G12+D13</f>
        <v>2220750</v>
      </c>
      <c r="H13" s="166" t="s">
        <v>1178</v>
      </c>
      <c r="I13" s="96" t="s">
        <v>1179</v>
      </c>
      <c r="J13" s="149"/>
      <c r="K13" s="149"/>
      <c r="L13" s="180"/>
      <c r="P13" s="154"/>
    </row>
    <row r="14" spans="1:16" ht="21.75" x14ac:dyDescent="0.5">
      <c r="A14" s="107" t="s">
        <v>1348</v>
      </c>
      <c r="B14" s="115" t="s">
        <v>1349</v>
      </c>
      <c r="C14" s="54" t="s">
        <v>1350</v>
      </c>
      <c r="D14" s="153"/>
      <c r="E14" s="290">
        <v>551250</v>
      </c>
      <c r="F14" s="109"/>
      <c r="G14" s="165">
        <f>G13-E14</f>
        <v>1669500</v>
      </c>
      <c r="H14" s="166" t="s">
        <v>1186</v>
      </c>
      <c r="J14" s="149"/>
      <c r="K14" s="149"/>
      <c r="L14" s="180"/>
      <c r="P14" s="154"/>
    </row>
    <row r="15" spans="1:16" x14ac:dyDescent="0.45">
      <c r="A15" s="107"/>
      <c r="B15" s="115"/>
      <c r="C15" s="54"/>
      <c r="D15" s="153"/>
      <c r="E15" s="290"/>
      <c r="F15" s="109"/>
      <c r="G15" s="165"/>
      <c r="H15" s="166"/>
      <c r="J15" s="149"/>
      <c r="K15" s="149"/>
      <c r="L15" s="180"/>
      <c r="P15" s="154"/>
    </row>
    <row r="16" spans="1:16" x14ac:dyDescent="0.45">
      <c r="A16" s="107" t="s">
        <v>153</v>
      </c>
      <c r="B16" s="108" t="s">
        <v>150</v>
      </c>
      <c r="C16" s="92" t="s">
        <v>155</v>
      </c>
      <c r="D16" s="153">
        <v>1606500</v>
      </c>
      <c r="E16" s="111"/>
      <c r="F16" s="111"/>
      <c r="G16" s="152">
        <f>D16</f>
        <v>1606500</v>
      </c>
      <c r="H16" s="112" t="s">
        <v>106</v>
      </c>
      <c r="J16" s="149"/>
      <c r="K16" s="149"/>
      <c r="L16" s="180"/>
      <c r="P16" s="154"/>
    </row>
    <row r="17" spans="1:18" x14ac:dyDescent="0.45">
      <c r="A17" s="150"/>
      <c r="B17" s="108"/>
      <c r="C17" s="92" t="s">
        <v>671</v>
      </c>
      <c r="D17" s="153"/>
      <c r="E17" s="151"/>
      <c r="F17" s="109"/>
      <c r="G17" s="152">
        <f>D17</f>
        <v>0</v>
      </c>
      <c r="H17" s="147"/>
      <c r="J17" s="149"/>
      <c r="K17" s="149"/>
      <c r="L17" s="180"/>
      <c r="P17" s="154"/>
    </row>
    <row r="18" spans="1:18" x14ac:dyDescent="0.45">
      <c r="A18" s="107" t="s">
        <v>497</v>
      </c>
      <c r="B18" s="115" t="s">
        <v>499</v>
      </c>
      <c r="C18" s="54" t="s">
        <v>500</v>
      </c>
      <c r="D18" s="153"/>
      <c r="E18" s="290">
        <v>519750</v>
      </c>
      <c r="F18" s="109"/>
      <c r="G18" s="165">
        <f>G16-E18</f>
        <v>1086750</v>
      </c>
      <c r="H18" s="166"/>
      <c r="P18" s="154"/>
    </row>
    <row r="19" spans="1:18" x14ac:dyDescent="0.45">
      <c r="A19" s="150" t="s">
        <v>515</v>
      </c>
      <c r="B19" s="115" t="s">
        <v>649</v>
      </c>
      <c r="C19" s="54" t="s">
        <v>670</v>
      </c>
      <c r="D19" s="153"/>
      <c r="E19" s="290">
        <v>252000</v>
      </c>
      <c r="F19" s="109"/>
      <c r="G19" s="165">
        <f>G18-E19</f>
        <v>834750</v>
      </c>
      <c r="H19" s="166"/>
      <c r="P19" s="154"/>
    </row>
    <row r="20" spans="1:18" ht="21.75" x14ac:dyDescent="0.5">
      <c r="A20" s="107" t="s">
        <v>678</v>
      </c>
      <c r="B20" s="115" t="s">
        <v>924</v>
      </c>
      <c r="C20" s="54" t="s">
        <v>923</v>
      </c>
      <c r="D20" s="151"/>
      <c r="E20" s="290">
        <v>241330.7</v>
      </c>
      <c r="F20" s="109"/>
      <c r="G20" s="165">
        <f>G19-E20</f>
        <v>593419.30000000005</v>
      </c>
      <c r="H20" s="166"/>
      <c r="K20" s="149"/>
      <c r="L20" s="7"/>
      <c r="M20" s="7"/>
      <c r="P20" s="154"/>
    </row>
    <row r="21" spans="1:18" ht="21.75" x14ac:dyDescent="0.5">
      <c r="A21" s="107" t="s">
        <v>1044</v>
      </c>
      <c r="B21" s="115" t="s">
        <v>1084</v>
      </c>
      <c r="C21" s="54" t="s">
        <v>1085</v>
      </c>
      <c r="D21" s="151"/>
      <c r="E21" s="290">
        <v>236250</v>
      </c>
      <c r="F21" s="109"/>
      <c r="G21" s="165">
        <f>G20-E21</f>
        <v>357169.30000000005</v>
      </c>
      <c r="H21" s="147"/>
      <c r="K21" s="149"/>
      <c r="L21" s="7"/>
      <c r="M21" s="7"/>
      <c r="P21" s="154"/>
    </row>
    <row r="22" spans="1:18" ht="21.75" x14ac:dyDescent="0.5">
      <c r="A22" s="107" t="s">
        <v>1218</v>
      </c>
      <c r="B22" s="108" t="s">
        <v>1219</v>
      </c>
      <c r="C22" s="54" t="s">
        <v>1220</v>
      </c>
      <c r="D22" s="388"/>
      <c r="E22" s="290">
        <v>236250</v>
      </c>
      <c r="F22" s="109"/>
      <c r="G22" s="165">
        <f>G21-E22</f>
        <v>120919.30000000005</v>
      </c>
      <c r="H22" s="147"/>
      <c r="K22" s="149"/>
      <c r="L22" s="7"/>
      <c r="M22" s="7"/>
      <c r="P22" s="154"/>
    </row>
    <row r="23" spans="1:18" ht="21.75" x14ac:dyDescent="0.5">
      <c r="A23" s="107"/>
      <c r="B23" s="115"/>
      <c r="C23" s="94"/>
      <c r="D23" s="151"/>
      <c r="E23" s="109"/>
      <c r="F23" s="109"/>
      <c r="G23" s="165"/>
      <c r="H23" s="112"/>
      <c r="K23" s="149"/>
      <c r="L23" s="7"/>
      <c r="P23" s="154"/>
    </row>
    <row r="24" spans="1:18" x14ac:dyDescent="0.45">
      <c r="A24" s="256"/>
      <c r="B24" s="244"/>
      <c r="C24" s="130"/>
      <c r="D24" s="158"/>
      <c r="E24" s="158"/>
      <c r="F24" s="158"/>
      <c r="G24" s="159"/>
      <c r="H24" s="166"/>
      <c r="J24" s="155"/>
      <c r="K24" s="156"/>
      <c r="L24" s="155"/>
      <c r="M24" s="155"/>
      <c r="N24" s="156"/>
      <c r="O24" s="155"/>
      <c r="P24" s="157"/>
      <c r="Q24" s="155"/>
      <c r="R24" s="155"/>
    </row>
    <row r="25" spans="1:18" ht="20.25" thickBot="1" x14ac:dyDescent="0.5">
      <c r="A25" s="107"/>
      <c r="B25" s="160"/>
      <c r="C25" s="148" t="s">
        <v>19</v>
      </c>
      <c r="D25" s="217">
        <f>SUM(D6:D24)</f>
        <v>6646500</v>
      </c>
      <c r="E25" s="188">
        <f>SUM(E6:E24)</f>
        <v>4856080.7</v>
      </c>
      <c r="F25" s="252">
        <f>SUM(F6:F24)</f>
        <v>0</v>
      </c>
      <c r="G25" s="161">
        <f>D25-E25-F25</f>
        <v>1790419.2999999998</v>
      </c>
      <c r="H25" s="112"/>
      <c r="J25" s="281"/>
      <c r="K25" s="155"/>
      <c r="L25" s="155"/>
      <c r="M25" s="155"/>
      <c r="N25" s="156"/>
      <c r="O25" s="155"/>
      <c r="P25" s="157"/>
      <c r="Q25" s="155"/>
      <c r="R25" s="155"/>
    </row>
    <row r="26" spans="1:18" ht="20.25" thickTop="1" x14ac:dyDescent="0.45">
      <c r="B26" s="162"/>
      <c r="J26" s="155"/>
      <c r="K26" s="156"/>
      <c r="L26" s="155"/>
      <c r="M26" s="155"/>
      <c r="N26" s="156"/>
      <c r="O26" s="155"/>
      <c r="P26" s="157"/>
      <c r="Q26" s="155"/>
      <c r="R26" s="155"/>
    </row>
    <row r="27" spans="1:18" x14ac:dyDescent="0.45">
      <c r="J27" s="155"/>
      <c r="K27" s="155"/>
      <c r="L27" s="155"/>
      <c r="M27" s="155"/>
      <c r="N27" s="163"/>
      <c r="O27" s="155"/>
      <c r="P27" s="155"/>
      <c r="Q27" s="155"/>
      <c r="R27" s="155"/>
    </row>
    <row r="28" spans="1:18" x14ac:dyDescent="0.45">
      <c r="G28" s="149"/>
      <c r="J28" s="155"/>
      <c r="K28" s="155"/>
      <c r="L28" s="155"/>
      <c r="M28" s="155"/>
      <c r="N28" s="155"/>
      <c r="O28" s="155"/>
      <c r="P28" s="155"/>
      <c r="Q28" s="155"/>
      <c r="R28" s="155"/>
    </row>
    <row r="29" spans="1:18" x14ac:dyDescent="0.45">
      <c r="D29" s="149"/>
    </row>
    <row r="30" spans="1:18" x14ac:dyDescent="0.45">
      <c r="D30" s="149"/>
      <c r="G30" s="180"/>
    </row>
    <row r="31" spans="1:18" x14ac:dyDescent="0.45">
      <c r="D31" s="149"/>
    </row>
    <row r="32" spans="1:18" x14ac:dyDescent="0.45">
      <c r="D32" s="156"/>
    </row>
    <row r="33" spans="4:4" x14ac:dyDescent="0.45">
      <c r="D33" s="156"/>
    </row>
    <row r="35" spans="4:4" x14ac:dyDescent="0.45">
      <c r="D35" s="164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J12" sqref="J12:M20"/>
    </sheetView>
  </sheetViews>
  <sheetFormatPr defaultRowHeight="19.5" x14ac:dyDescent="0.45"/>
  <cols>
    <col min="1" max="1" width="8.7109375" style="96" customWidth="1"/>
    <col min="2" max="2" width="8.42578125" style="96" customWidth="1"/>
    <col min="3" max="3" width="25.140625" style="96" customWidth="1"/>
    <col min="4" max="4" width="11.28515625" style="96" customWidth="1"/>
    <col min="5" max="5" width="12.28515625" style="96" customWidth="1"/>
    <col min="6" max="6" width="9" style="96" customWidth="1"/>
    <col min="7" max="7" width="12.28515625" style="96" customWidth="1"/>
    <col min="8" max="8" width="8.28515625" style="96" customWidth="1"/>
    <col min="9" max="9" width="9.140625" style="96"/>
    <col min="10" max="10" width="23" style="96" customWidth="1"/>
    <col min="11" max="11" width="15.85546875" style="96" customWidth="1"/>
    <col min="12" max="12" width="14.85546875" style="96" customWidth="1"/>
    <col min="13" max="13" width="16.140625" style="96" customWidth="1"/>
    <col min="14" max="14" width="23.7109375" style="96" customWidth="1"/>
    <col min="15" max="15" width="9.140625" style="96"/>
    <col min="16" max="16" width="12.28515625" style="96" customWidth="1"/>
    <col min="17" max="17" width="11.140625" style="96" customWidth="1"/>
    <col min="18" max="16384" width="9.140625" style="96"/>
  </cols>
  <sheetData>
    <row r="1" spans="1:16" x14ac:dyDescent="0.45">
      <c r="A1" s="559" t="s">
        <v>148</v>
      </c>
      <c r="B1" s="559"/>
      <c r="C1" s="559"/>
      <c r="D1" s="559"/>
      <c r="E1" s="559"/>
      <c r="F1" s="559"/>
      <c r="G1" s="559"/>
      <c r="H1" s="95" t="s">
        <v>1188</v>
      </c>
    </row>
    <row r="2" spans="1:16" x14ac:dyDescent="0.45">
      <c r="A2" s="559" t="s">
        <v>1201</v>
      </c>
      <c r="B2" s="559"/>
      <c r="C2" s="559"/>
      <c r="D2" s="559"/>
      <c r="E2" s="559"/>
      <c r="F2" s="559"/>
      <c r="G2" s="559"/>
      <c r="H2" s="559"/>
    </row>
    <row r="3" spans="1:16" ht="21.75" x14ac:dyDescent="0.5">
      <c r="A3" s="95" t="s">
        <v>15</v>
      </c>
      <c r="B3" s="95"/>
      <c r="C3" s="95"/>
      <c r="D3" s="95"/>
      <c r="E3" s="95"/>
      <c r="F3" s="95"/>
      <c r="G3" s="95" t="s">
        <v>5</v>
      </c>
      <c r="H3" s="95" t="s">
        <v>1189</v>
      </c>
      <c r="J3" s="155"/>
      <c r="K3" s="428"/>
      <c r="L3" s="428"/>
      <c r="M3" s="155"/>
      <c r="N3" s="155"/>
    </row>
    <row r="4" spans="1:16" x14ac:dyDescent="0.45">
      <c r="A4" s="98" t="s">
        <v>17</v>
      </c>
      <c r="B4" s="98" t="s">
        <v>12</v>
      </c>
      <c r="C4" s="99" t="s">
        <v>4</v>
      </c>
      <c r="D4" s="100" t="s">
        <v>16</v>
      </c>
      <c r="E4" s="100" t="s">
        <v>1</v>
      </c>
      <c r="F4" s="100" t="s">
        <v>27</v>
      </c>
      <c r="G4" s="101" t="s">
        <v>2</v>
      </c>
      <c r="H4" s="99" t="s">
        <v>3</v>
      </c>
      <c r="J4" s="155"/>
      <c r="K4" s="155"/>
      <c r="L4" s="155"/>
      <c r="M4" s="155"/>
      <c r="N4" s="155"/>
    </row>
    <row r="5" spans="1:16" ht="28.5" customHeight="1" x14ac:dyDescent="0.45">
      <c r="A5" s="102"/>
      <c r="B5" s="102"/>
      <c r="C5" s="103"/>
      <c r="D5" s="104" t="s">
        <v>0</v>
      </c>
      <c r="E5" s="104"/>
      <c r="F5" s="104" t="s">
        <v>26</v>
      </c>
      <c r="G5" s="105"/>
      <c r="H5" s="106" t="s">
        <v>18</v>
      </c>
      <c r="I5" s="425" t="s">
        <v>8</v>
      </c>
      <c r="J5" s="427"/>
      <c r="K5" s="427"/>
      <c r="L5" s="427"/>
      <c r="M5" s="427"/>
      <c r="N5" s="427"/>
    </row>
    <row r="6" spans="1:16" x14ac:dyDescent="0.45">
      <c r="A6" s="107" t="s">
        <v>163</v>
      </c>
      <c r="B6" s="108" t="s">
        <v>164</v>
      </c>
      <c r="C6" s="92" t="s">
        <v>165</v>
      </c>
      <c r="D6" s="153">
        <v>1197000</v>
      </c>
      <c r="E6" s="111"/>
      <c r="F6" s="111"/>
      <c r="G6" s="152">
        <f>D6</f>
        <v>1197000</v>
      </c>
      <c r="H6" s="112" t="s">
        <v>106</v>
      </c>
      <c r="I6" s="426"/>
      <c r="J6" s="155"/>
      <c r="K6" s="155"/>
      <c r="L6" s="155"/>
      <c r="M6" s="155"/>
      <c r="N6" s="155"/>
      <c r="P6" s="154"/>
    </row>
    <row r="7" spans="1:16" x14ac:dyDescent="0.45">
      <c r="A7" s="150"/>
      <c r="B7" s="108"/>
      <c r="C7" s="92" t="s">
        <v>107</v>
      </c>
      <c r="D7" s="153"/>
      <c r="E7" s="151"/>
      <c r="F7" s="109"/>
      <c r="G7" s="152">
        <f>D7</f>
        <v>0</v>
      </c>
      <c r="H7" s="147" t="s">
        <v>166</v>
      </c>
      <c r="I7" s="426"/>
      <c r="J7" s="155"/>
      <c r="K7" s="163"/>
      <c r="L7" s="163"/>
      <c r="M7" s="163"/>
      <c r="N7" s="155"/>
      <c r="P7" s="154"/>
    </row>
    <row r="8" spans="1:16" x14ac:dyDescent="0.45">
      <c r="A8" s="150" t="s">
        <v>279</v>
      </c>
      <c r="B8" s="108" t="s">
        <v>281</v>
      </c>
      <c r="C8" s="54" t="s">
        <v>310</v>
      </c>
      <c r="D8" s="153"/>
      <c r="E8" s="192">
        <v>472500</v>
      </c>
      <c r="F8" s="109"/>
      <c r="G8" s="165">
        <f>G6-E8</f>
        <v>724500</v>
      </c>
      <c r="H8" s="112"/>
      <c r="J8" s="155"/>
      <c r="K8" s="155"/>
      <c r="L8" s="155"/>
      <c r="M8" s="155"/>
      <c r="N8" s="155"/>
      <c r="P8" s="154"/>
    </row>
    <row r="9" spans="1:16" x14ac:dyDescent="0.45">
      <c r="A9" s="107" t="s">
        <v>515</v>
      </c>
      <c r="B9" s="108" t="s">
        <v>645</v>
      </c>
      <c r="C9" s="54" t="s">
        <v>646</v>
      </c>
      <c r="D9" s="151"/>
      <c r="E9" s="289">
        <v>236250</v>
      </c>
      <c r="F9" s="109"/>
      <c r="G9" s="165">
        <f t="shared" ref="G9:G14" si="0">G8-E9</f>
        <v>488250</v>
      </c>
      <c r="H9" s="166"/>
      <c r="J9" s="155"/>
      <c r="K9" s="155"/>
      <c r="L9" s="155"/>
      <c r="M9" s="155"/>
      <c r="N9" s="155"/>
      <c r="P9" s="154"/>
    </row>
    <row r="10" spans="1:16" x14ac:dyDescent="0.45">
      <c r="A10" s="107" t="s">
        <v>817</v>
      </c>
      <c r="B10" s="115" t="s">
        <v>816</v>
      </c>
      <c r="C10" s="94" t="s">
        <v>818</v>
      </c>
      <c r="D10" s="151"/>
      <c r="E10" s="289">
        <v>4354.8</v>
      </c>
      <c r="F10" s="109"/>
      <c r="G10" s="165">
        <f t="shared" si="0"/>
        <v>483895.2</v>
      </c>
      <c r="H10" s="166"/>
      <c r="P10" s="154"/>
    </row>
    <row r="11" spans="1:16" x14ac:dyDescent="0.45">
      <c r="A11" s="107" t="s">
        <v>678</v>
      </c>
      <c r="B11" s="115" t="s">
        <v>911</v>
      </c>
      <c r="C11" s="54" t="s">
        <v>910</v>
      </c>
      <c r="D11" s="151"/>
      <c r="E11" s="289">
        <v>9450</v>
      </c>
      <c r="F11" s="109"/>
      <c r="G11" s="165">
        <f t="shared" si="0"/>
        <v>474445.2</v>
      </c>
      <c r="H11" s="166"/>
      <c r="P11" s="154"/>
    </row>
    <row r="12" spans="1:16" x14ac:dyDescent="0.45">
      <c r="A12" s="107"/>
      <c r="B12" s="115" t="s">
        <v>917</v>
      </c>
      <c r="C12" s="54" t="s">
        <v>916</v>
      </c>
      <c r="D12" s="151"/>
      <c r="E12" s="289">
        <v>226800</v>
      </c>
      <c r="F12" s="109"/>
      <c r="G12" s="165">
        <f t="shared" si="0"/>
        <v>247645.2</v>
      </c>
      <c r="H12" s="166"/>
      <c r="P12" s="154"/>
    </row>
    <row r="13" spans="1:16" x14ac:dyDescent="0.45">
      <c r="A13" s="107" t="s">
        <v>971</v>
      </c>
      <c r="B13" s="115" t="s">
        <v>974</v>
      </c>
      <c r="C13" s="54" t="s">
        <v>975</v>
      </c>
      <c r="D13" s="151"/>
      <c r="E13" s="290">
        <v>43257.84</v>
      </c>
      <c r="F13" s="109"/>
      <c r="G13" s="165">
        <f t="shared" si="0"/>
        <v>204387.36000000002</v>
      </c>
      <c r="H13" s="166"/>
      <c r="J13" s="149"/>
      <c r="K13" s="149"/>
      <c r="L13" s="180"/>
      <c r="P13" s="154"/>
    </row>
    <row r="14" spans="1:16" x14ac:dyDescent="0.45">
      <c r="A14" s="107" t="s">
        <v>960</v>
      </c>
      <c r="B14" s="115" t="s">
        <v>995</v>
      </c>
      <c r="C14" s="54" t="s">
        <v>910</v>
      </c>
      <c r="D14" s="153"/>
      <c r="E14" s="290">
        <v>8419.2800000000007</v>
      </c>
      <c r="F14" s="109"/>
      <c r="G14" s="165">
        <f t="shared" si="0"/>
        <v>195968.08000000002</v>
      </c>
      <c r="H14" s="166"/>
      <c r="J14" s="149"/>
      <c r="K14" s="149"/>
      <c r="L14" s="180"/>
      <c r="P14" s="154"/>
    </row>
    <row r="15" spans="1:16" x14ac:dyDescent="0.45">
      <c r="A15" s="107" t="s">
        <v>1021</v>
      </c>
      <c r="B15" s="108" t="s">
        <v>1022</v>
      </c>
      <c r="C15" s="92" t="s">
        <v>1023</v>
      </c>
      <c r="D15" s="153">
        <v>225000</v>
      </c>
      <c r="E15" s="111"/>
      <c r="F15" s="111"/>
      <c r="G15" s="165">
        <f>G14+D15</f>
        <v>420968.08</v>
      </c>
      <c r="H15" s="112"/>
      <c r="J15" s="149"/>
      <c r="K15" s="149"/>
      <c r="L15" s="180"/>
      <c r="P15" s="154"/>
    </row>
    <row r="16" spans="1:16" x14ac:dyDescent="0.45">
      <c r="A16" s="150"/>
      <c r="B16" s="108"/>
      <c r="C16" s="92" t="s">
        <v>1024</v>
      </c>
      <c r="D16" s="153">
        <v>11250</v>
      </c>
      <c r="E16" s="151"/>
      <c r="F16" s="109"/>
      <c r="G16" s="165">
        <f>G15+D16</f>
        <v>432218.08</v>
      </c>
      <c r="H16" s="147"/>
      <c r="J16" s="149"/>
      <c r="K16" s="149"/>
      <c r="L16" s="180"/>
      <c r="P16" s="154"/>
    </row>
    <row r="17" spans="1:18" x14ac:dyDescent="0.45">
      <c r="A17" s="107"/>
      <c r="B17" s="115"/>
      <c r="C17" s="92" t="s">
        <v>1025</v>
      </c>
      <c r="D17" s="153">
        <v>63000</v>
      </c>
      <c r="E17" s="290"/>
      <c r="F17" s="109"/>
      <c r="G17" s="165">
        <f>G16+D17</f>
        <v>495218.08</v>
      </c>
      <c r="H17" s="166"/>
      <c r="P17" s="154"/>
    </row>
    <row r="18" spans="1:18" ht="21.75" x14ac:dyDescent="0.5">
      <c r="A18" s="107" t="s">
        <v>1190</v>
      </c>
      <c r="B18" s="108" t="s">
        <v>1191</v>
      </c>
      <c r="C18" s="92" t="s">
        <v>1192</v>
      </c>
      <c r="D18" s="153">
        <v>1795500</v>
      </c>
      <c r="E18" s="290"/>
      <c r="F18" s="109"/>
      <c r="G18" s="165">
        <f>G17+D18</f>
        <v>2290718.08</v>
      </c>
      <c r="H18" s="166" t="s">
        <v>1193</v>
      </c>
      <c r="P18" s="154"/>
    </row>
    <row r="19" spans="1:18" x14ac:dyDescent="0.45">
      <c r="A19" s="107"/>
      <c r="B19" s="115" t="s">
        <v>1197</v>
      </c>
      <c r="C19" s="54" t="s">
        <v>1199</v>
      </c>
      <c r="D19" s="151"/>
      <c r="E19" s="290">
        <v>54000</v>
      </c>
      <c r="F19" s="109"/>
      <c r="G19" s="165">
        <f>G18-E19</f>
        <v>2236718.0800000001</v>
      </c>
      <c r="H19" s="166"/>
      <c r="P19" s="154"/>
    </row>
    <row r="20" spans="1:18" x14ac:dyDescent="0.45">
      <c r="A20" s="107"/>
      <c r="B20" s="115" t="s">
        <v>1198</v>
      </c>
      <c r="C20" s="54" t="s">
        <v>1200</v>
      </c>
      <c r="D20" s="151"/>
      <c r="E20" s="290">
        <v>236250</v>
      </c>
      <c r="F20" s="109"/>
      <c r="G20" s="165">
        <f>G19-E20</f>
        <v>2000468.08</v>
      </c>
      <c r="H20" s="147"/>
      <c r="P20" s="154"/>
    </row>
    <row r="21" spans="1:18" x14ac:dyDescent="0.45">
      <c r="A21" s="150"/>
      <c r="B21" s="108"/>
      <c r="C21" s="276"/>
      <c r="D21" s="277"/>
      <c r="E21" s="290"/>
      <c r="F21" s="109"/>
      <c r="G21" s="165"/>
      <c r="H21" s="147"/>
      <c r="P21" s="154"/>
    </row>
    <row r="22" spans="1:18" x14ac:dyDescent="0.45">
      <c r="A22" s="256"/>
      <c r="B22" s="244"/>
      <c r="C22" s="130"/>
      <c r="D22" s="158"/>
      <c r="E22" s="158"/>
      <c r="F22" s="158"/>
      <c r="G22" s="159"/>
      <c r="H22" s="166"/>
      <c r="J22" s="155"/>
      <c r="K22" s="155"/>
      <c r="L22" s="155"/>
      <c r="M22" s="155"/>
      <c r="N22" s="156"/>
      <c r="O22" s="155"/>
      <c r="P22" s="157"/>
      <c r="Q22" s="155"/>
      <c r="R22" s="155"/>
    </row>
    <row r="23" spans="1:18" ht="20.25" thickBot="1" x14ac:dyDescent="0.5">
      <c r="A23" s="107"/>
      <c r="B23" s="160"/>
      <c r="C23" s="148" t="s">
        <v>19</v>
      </c>
      <c r="D23" s="217">
        <f>SUM(D6:D22)</f>
        <v>3291750</v>
      </c>
      <c r="E23" s="188">
        <f>SUM(E6:E22)</f>
        <v>1291281.9199999999</v>
      </c>
      <c r="F23" s="252">
        <f>SUM(F6:F22)</f>
        <v>0</v>
      </c>
      <c r="G23" s="161">
        <f>D23-E23-F23</f>
        <v>2000468.08</v>
      </c>
      <c r="H23" s="112"/>
      <c r="J23" s="281"/>
      <c r="K23" s="155"/>
      <c r="L23" s="155"/>
      <c r="M23" s="155"/>
      <c r="N23" s="156"/>
      <c r="O23" s="155"/>
      <c r="P23" s="157"/>
      <c r="Q23" s="155"/>
      <c r="R23" s="155"/>
    </row>
    <row r="24" spans="1:18" ht="20.25" thickTop="1" x14ac:dyDescent="0.45">
      <c r="B24" s="162"/>
      <c r="D24" s="96">
        <v>5400</v>
      </c>
      <c r="G24" s="96">
        <v>5400</v>
      </c>
      <c r="J24" s="155"/>
      <c r="K24" s="156"/>
      <c r="L24" s="155"/>
      <c r="M24" s="155"/>
      <c r="N24" s="156"/>
      <c r="O24" s="155"/>
      <c r="P24" s="157"/>
      <c r="Q24" s="155"/>
      <c r="R24" s="155"/>
    </row>
    <row r="25" spans="1:18" x14ac:dyDescent="0.45">
      <c r="J25" s="155"/>
      <c r="K25" s="155"/>
      <c r="L25" s="155"/>
      <c r="M25" s="155"/>
      <c r="N25" s="163"/>
      <c r="O25" s="155"/>
      <c r="P25" s="155"/>
      <c r="Q25" s="155"/>
      <c r="R25" s="155"/>
    </row>
    <row r="26" spans="1:18" x14ac:dyDescent="0.45">
      <c r="D26" s="272"/>
      <c r="G26" s="149"/>
      <c r="J26" s="155"/>
      <c r="K26" s="155"/>
      <c r="L26" s="155"/>
      <c r="M26" s="155"/>
      <c r="N26" s="155"/>
      <c r="O26" s="155"/>
      <c r="P26" s="155"/>
      <c r="Q26" s="155"/>
      <c r="R26" s="155"/>
    </row>
    <row r="27" spans="1:18" x14ac:dyDescent="0.45">
      <c r="D27" s="149"/>
    </row>
    <row r="28" spans="1:18" x14ac:dyDescent="0.45">
      <c r="D28" s="149"/>
      <c r="G28" s="180"/>
    </row>
    <row r="29" spans="1:18" x14ac:dyDescent="0.45">
      <c r="D29" s="149"/>
    </row>
    <row r="30" spans="1:18" x14ac:dyDescent="0.45">
      <c r="D30" s="156"/>
    </row>
    <row r="31" spans="1:18" x14ac:dyDescent="0.45">
      <c r="D31" s="156"/>
    </row>
    <row r="33" spans="4:4" x14ac:dyDescent="0.45">
      <c r="D33" s="164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7" workbookViewId="0">
      <selection activeCell="A2" sqref="A2:H2"/>
    </sheetView>
  </sheetViews>
  <sheetFormatPr defaultRowHeight="19.5" x14ac:dyDescent="0.45"/>
  <cols>
    <col min="1" max="1" width="8.7109375" style="96" customWidth="1"/>
    <col min="2" max="2" width="8.42578125" style="96" customWidth="1"/>
    <col min="3" max="3" width="23.85546875" style="96" customWidth="1"/>
    <col min="4" max="4" width="11.28515625" style="96" customWidth="1"/>
    <col min="5" max="5" width="12.28515625" style="96" customWidth="1"/>
    <col min="6" max="6" width="9" style="96" customWidth="1"/>
    <col min="7" max="7" width="12.28515625" style="96" customWidth="1"/>
    <col min="8" max="8" width="8.85546875" style="96" customWidth="1"/>
    <col min="9" max="9" width="9.140625" style="96"/>
    <col min="10" max="10" width="23" style="96" customWidth="1"/>
    <col min="11" max="11" width="15.85546875" style="96" customWidth="1"/>
    <col min="12" max="12" width="14.85546875" style="96" customWidth="1"/>
    <col min="13" max="13" width="16.140625" style="96" customWidth="1"/>
    <col min="14" max="14" width="23.7109375" style="96" customWidth="1"/>
    <col min="15" max="15" width="9.140625" style="96"/>
    <col min="16" max="16" width="12.28515625" style="96" customWidth="1"/>
    <col min="17" max="17" width="11.140625" style="96" customWidth="1"/>
    <col min="18" max="16384" width="9.140625" style="96"/>
  </cols>
  <sheetData>
    <row r="1" spans="1:16" x14ac:dyDescent="0.45">
      <c r="A1" s="559" t="s">
        <v>148</v>
      </c>
      <c r="B1" s="559"/>
      <c r="C1" s="559"/>
      <c r="D1" s="559"/>
      <c r="E1" s="559"/>
      <c r="F1" s="559"/>
      <c r="G1" s="559"/>
      <c r="H1" s="95" t="s">
        <v>735</v>
      </c>
    </row>
    <row r="2" spans="1:16" x14ac:dyDescent="0.4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16" ht="21.75" x14ac:dyDescent="0.5">
      <c r="A3" s="95" t="s">
        <v>15</v>
      </c>
      <c r="B3" s="95"/>
      <c r="C3" s="95"/>
      <c r="D3" s="95"/>
      <c r="E3" s="95"/>
      <c r="F3" s="95"/>
      <c r="G3" s="95" t="s">
        <v>5</v>
      </c>
      <c r="H3" s="95" t="s">
        <v>35</v>
      </c>
      <c r="J3" s="155"/>
      <c r="K3" s="428"/>
      <c r="L3" s="428"/>
      <c r="M3" s="155"/>
      <c r="N3" s="155"/>
    </row>
    <row r="4" spans="1:16" x14ac:dyDescent="0.45">
      <c r="A4" s="98" t="s">
        <v>17</v>
      </c>
      <c r="B4" s="98" t="s">
        <v>12</v>
      </c>
      <c r="C4" s="99" t="s">
        <v>4</v>
      </c>
      <c r="D4" s="100" t="s">
        <v>16</v>
      </c>
      <c r="E4" s="100" t="s">
        <v>1</v>
      </c>
      <c r="F4" s="100" t="s">
        <v>27</v>
      </c>
      <c r="G4" s="101" t="s">
        <v>2</v>
      </c>
      <c r="H4" s="99" t="s">
        <v>3</v>
      </c>
      <c r="J4" s="155"/>
      <c r="K4" s="155"/>
      <c r="L4" s="155"/>
      <c r="M4" s="155"/>
      <c r="N4" s="155"/>
    </row>
    <row r="5" spans="1:16" ht="28.5" customHeight="1" x14ac:dyDescent="0.45">
      <c r="A5" s="102"/>
      <c r="B5" s="102"/>
      <c r="C5" s="103"/>
      <c r="D5" s="104" t="s">
        <v>0</v>
      </c>
      <c r="E5" s="104"/>
      <c r="F5" s="104" t="s">
        <v>26</v>
      </c>
      <c r="G5" s="105"/>
      <c r="H5" s="106" t="s">
        <v>18</v>
      </c>
      <c r="I5" s="425" t="s">
        <v>1157</v>
      </c>
      <c r="J5" s="533">
        <v>2000434761700010</v>
      </c>
      <c r="K5" s="427"/>
      <c r="L5" s="427"/>
      <c r="M5" s="427"/>
      <c r="N5" s="427"/>
    </row>
    <row r="6" spans="1:16" x14ac:dyDescent="0.45">
      <c r="A6" s="107" t="s">
        <v>737</v>
      </c>
      <c r="B6" s="108" t="s">
        <v>738</v>
      </c>
      <c r="C6" s="92" t="s">
        <v>739</v>
      </c>
      <c r="D6" s="153">
        <v>918000</v>
      </c>
      <c r="E6" s="111"/>
      <c r="F6" s="111"/>
      <c r="G6" s="152">
        <f>D6</f>
        <v>918000</v>
      </c>
      <c r="H6" s="112" t="s">
        <v>325</v>
      </c>
      <c r="I6" s="426"/>
      <c r="J6" s="155"/>
      <c r="K6" s="155"/>
      <c r="L6" s="155"/>
      <c r="M6" s="155"/>
      <c r="N6" s="155"/>
      <c r="P6" s="154"/>
    </row>
    <row r="7" spans="1:16" x14ac:dyDescent="0.45">
      <c r="A7" s="150"/>
      <c r="B7" s="108"/>
      <c r="C7" s="92" t="s">
        <v>740</v>
      </c>
      <c r="D7" s="153"/>
      <c r="E7" s="151"/>
      <c r="F7" s="109"/>
      <c r="G7" s="152">
        <f>D7</f>
        <v>0</v>
      </c>
      <c r="H7" s="147" t="s">
        <v>736</v>
      </c>
      <c r="I7" s="426"/>
      <c r="J7" s="155"/>
      <c r="K7" s="163"/>
      <c r="L7" s="163"/>
      <c r="M7" s="163"/>
      <c r="N7" s="155"/>
      <c r="P7" s="154"/>
    </row>
    <row r="8" spans="1:16" x14ac:dyDescent="0.45">
      <c r="A8" s="150" t="s">
        <v>1215</v>
      </c>
      <c r="B8" s="108" t="s">
        <v>1216</v>
      </c>
      <c r="C8" s="54" t="s">
        <v>1217</v>
      </c>
      <c r="D8" s="153"/>
      <c r="E8" s="192">
        <v>302482.74</v>
      </c>
      <c r="F8" s="109"/>
      <c r="G8" s="165">
        <f>G6-E8</f>
        <v>615517.26</v>
      </c>
      <c r="H8" s="112"/>
      <c r="J8" s="155"/>
      <c r="K8" s="155"/>
      <c r="L8" s="155"/>
      <c r="M8" s="155"/>
      <c r="N8" s="155"/>
      <c r="P8" s="154"/>
    </row>
    <row r="9" spans="1:16" x14ac:dyDescent="0.45">
      <c r="A9" s="107"/>
      <c r="B9" s="108"/>
      <c r="C9" s="54"/>
      <c r="D9" s="151"/>
      <c r="E9" s="289"/>
      <c r="F9" s="109"/>
      <c r="G9" s="165"/>
      <c r="H9" s="166"/>
      <c r="J9" s="155"/>
      <c r="K9" s="155"/>
      <c r="L9" s="155"/>
      <c r="M9" s="155"/>
      <c r="N9" s="155"/>
      <c r="P9" s="154"/>
    </row>
    <row r="10" spans="1:16" x14ac:dyDescent="0.45">
      <c r="A10" s="107"/>
      <c r="B10" s="115"/>
      <c r="C10" s="94"/>
      <c r="D10" s="151"/>
      <c r="E10" s="289"/>
      <c r="F10" s="109"/>
      <c r="G10" s="165"/>
      <c r="H10" s="166"/>
      <c r="P10" s="154"/>
    </row>
    <row r="11" spans="1:16" x14ac:dyDescent="0.45">
      <c r="A11" s="107"/>
      <c r="B11" s="115"/>
      <c r="C11" s="54"/>
      <c r="D11" s="151"/>
      <c r="E11" s="289"/>
      <c r="F11" s="109"/>
      <c r="G11" s="165"/>
      <c r="H11" s="166"/>
      <c r="P11" s="154"/>
    </row>
    <row r="12" spans="1:16" x14ac:dyDescent="0.45">
      <c r="A12" s="107"/>
      <c r="B12" s="115"/>
      <c r="C12" s="54"/>
      <c r="D12" s="151"/>
      <c r="E12" s="289"/>
      <c r="F12" s="109"/>
      <c r="G12" s="165"/>
      <c r="H12" s="166"/>
      <c r="P12" s="154"/>
    </row>
    <row r="13" spans="1:16" x14ac:dyDescent="0.45">
      <c r="A13" s="107"/>
      <c r="B13" s="115"/>
      <c r="C13" s="54"/>
      <c r="D13" s="151"/>
      <c r="E13" s="290"/>
      <c r="F13" s="109"/>
      <c r="G13" s="165"/>
      <c r="H13" s="166"/>
      <c r="J13" s="149"/>
      <c r="K13" s="149"/>
      <c r="L13" s="180"/>
      <c r="P13" s="154"/>
    </row>
    <row r="14" spans="1:16" x14ac:dyDescent="0.45">
      <c r="A14" s="107"/>
      <c r="B14" s="115"/>
      <c r="C14" s="54"/>
      <c r="D14" s="153"/>
      <c r="E14" s="290"/>
      <c r="F14" s="109"/>
      <c r="G14" s="165"/>
      <c r="H14" s="166"/>
      <c r="J14" s="149"/>
      <c r="K14" s="149"/>
      <c r="L14" s="180"/>
      <c r="P14" s="154"/>
    </row>
    <row r="15" spans="1:16" x14ac:dyDescent="0.45">
      <c r="A15" s="107"/>
      <c r="B15" s="108"/>
      <c r="C15" s="92"/>
      <c r="D15" s="153"/>
      <c r="E15" s="111"/>
      <c r="F15" s="111"/>
      <c r="G15" s="152"/>
      <c r="H15" s="112"/>
      <c r="J15" s="149"/>
      <c r="K15" s="149"/>
      <c r="L15" s="180"/>
      <c r="P15" s="154"/>
    </row>
    <row r="16" spans="1:16" x14ac:dyDescent="0.45">
      <c r="A16" s="150"/>
      <c r="B16" s="108"/>
      <c r="C16" s="92"/>
      <c r="D16" s="153"/>
      <c r="E16" s="151"/>
      <c r="F16" s="109"/>
      <c r="G16" s="152"/>
      <c r="H16" s="147"/>
      <c r="J16" s="149"/>
      <c r="K16" s="149"/>
      <c r="L16" s="180"/>
      <c r="P16" s="154"/>
    </row>
    <row r="17" spans="1:18" x14ac:dyDescent="0.45">
      <c r="A17" s="107"/>
      <c r="B17" s="115"/>
      <c r="C17" s="54"/>
      <c r="D17" s="153"/>
      <c r="E17" s="290"/>
      <c r="F17" s="109"/>
      <c r="G17" s="165"/>
      <c r="H17" s="166"/>
      <c r="P17" s="154"/>
    </row>
    <row r="18" spans="1:18" x14ac:dyDescent="0.45">
      <c r="A18" s="107"/>
      <c r="B18" s="115"/>
      <c r="C18" s="54"/>
      <c r="D18" s="153"/>
      <c r="E18" s="290"/>
      <c r="F18" s="109"/>
      <c r="G18" s="165"/>
      <c r="H18" s="166"/>
      <c r="P18" s="154"/>
    </row>
    <row r="19" spans="1:18" x14ac:dyDescent="0.45">
      <c r="A19" s="107"/>
      <c r="B19" s="115"/>
      <c r="C19" s="54"/>
      <c r="D19" s="151"/>
      <c r="E19" s="290"/>
      <c r="F19" s="109"/>
      <c r="G19" s="165"/>
      <c r="H19" s="166"/>
      <c r="P19" s="154"/>
    </row>
    <row r="20" spans="1:18" x14ac:dyDescent="0.45">
      <c r="A20" s="107"/>
      <c r="B20" s="115"/>
      <c r="C20" s="54"/>
      <c r="D20" s="151"/>
      <c r="E20" s="290"/>
      <c r="F20" s="109"/>
      <c r="G20" s="165"/>
      <c r="H20" s="147"/>
      <c r="P20" s="154"/>
    </row>
    <row r="21" spans="1:18" x14ac:dyDescent="0.45">
      <c r="A21" s="150"/>
      <c r="B21" s="108"/>
      <c r="C21" s="276"/>
      <c r="D21" s="277"/>
      <c r="E21" s="290"/>
      <c r="F21" s="109"/>
      <c r="G21" s="165"/>
      <c r="H21" s="147"/>
      <c r="P21" s="154"/>
    </row>
    <row r="22" spans="1:18" x14ac:dyDescent="0.45">
      <c r="A22" s="107"/>
      <c r="B22" s="115"/>
      <c r="C22" s="94"/>
      <c r="D22" s="151"/>
      <c r="E22" s="109"/>
      <c r="F22" s="109"/>
      <c r="G22" s="165"/>
      <c r="H22" s="112"/>
      <c r="P22" s="154"/>
    </row>
    <row r="23" spans="1:18" x14ac:dyDescent="0.45">
      <c r="A23" s="256"/>
      <c r="B23" s="244"/>
      <c r="C23" s="130"/>
      <c r="D23" s="158"/>
      <c r="E23" s="158"/>
      <c r="F23" s="158"/>
      <c r="G23" s="159"/>
      <c r="H23" s="166"/>
      <c r="J23" s="155"/>
      <c r="K23" s="155"/>
      <c r="L23" s="155"/>
      <c r="M23" s="155"/>
      <c r="N23" s="156"/>
      <c r="O23" s="155"/>
      <c r="P23" s="157"/>
      <c r="Q23" s="155"/>
      <c r="R23" s="155"/>
    </row>
    <row r="24" spans="1:18" ht="20.25" thickBot="1" x14ac:dyDescent="0.5">
      <c r="A24" s="107"/>
      <c r="B24" s="160"/>
      <c r="C24" s="148" t="s">
        <v>19</v>
      </c>
      <c r="D24" s="217">
        <f>SUM(D6:D23)</f>
        <v>918000</v>
      </c>
      <c r="E24" s="188">
        <f>SUM(E6:E23)</f>
        <v>302482.74</v>
      </c>
      <c r="F24" s="252">
        <f>SUM(F6:F23)</f>
        <v>0</v>
      </c>
      <c r="G24" s="161">
        <f>D24-E24-F24</f>
        <v>615517.26</v>
      </c>
      <c r="H24" s="112"/>
      <c r="J24" s="281" t="e">
        <f>J23-#REF!</f>
        <v>#REF!</v>
      </c>
      <c r="K24" s="155"/>
      <c r="L24" s="155"/>
      <c r="M24" s="155"/>
      <c r="N24" s="156"/>
      <c r="O24" s="155"/>
      <c r="P24" s="157"/>
      <c r="Q24" s="155"/>
      <c r="R24" s="155"/>
    </row>
    <row r="25" spans="1:18" ht="20.25" thickTop="1" x14ac:dyDescent="0.45">
      <c r="B25" s="162"/>
      <c r="J25" s="155"/>
      <c r="K25" s="156"/>
      <c r="L25" s="155"/>
      <c r="M25" s="155"/>
      <c r="N25" s="156"/>
      <c r="O25" s="155"/>
      <c r="P25" s="157"/>
      <c r="Q25" s="155"/>
      <c r="R25" s="155"/>
    </row>
    <row r="26" spans="1:18" x14ac:dyDescent="0.45">
      <c r="J26" s="155"/>
      <c r="K26" s="155"/>
      <c r="L26" s="155"/>
      <c r="M26" s="155"/>
      <c r="N26" s="163"/>
      <c r="O26" s="155"/>
      <c r="P26" s="155"/>
      <c r="Q26" s="155"/>
      <c r="R26" s="155"/>
    </row>
    <row r="27" spans="1:18" x14ac:dyDescent="0.45">
      <c r="G27" s="149"/>
      <c r="J27" s="155"/>
      <c r="K27" s="155"/>
      <c r="L27" s="155"/>
      <c r="M27" s="155"/>
      <c r="N27" s="155"/>
      <c r="O27" s="155"/>
      <c r="P27" s="155"/>
      <c r="Q27" s="155"/>
      <c r="R27" s="155"/>
    </row>
    <row r="28" spans="1:18" x14ac:dyDescent="0.45">
      <c r="D28" s="149"/>
    </row>
    <row r="29" spans="1:18" x14ac:dyDescent="0.45">
      <c r="D29" s="149"/>
      <c r="G29" s="180"/>
    </row>
    <row r="30" spans="1:18" x14ac:dyDescent="0.45">
      <c r="D30" s="149"/>
    </row>
    <row r="31" spans="1:18" x14ac:dyDescent="0.45">
      <c r="D31" s="156"/>
    </row>
    <row r="32" spans="1:18" x14ac:dyDescent="0.45">
      <c r="D32" s="156"/>
    </row>
    <row r="34" spans="4:4" x14ac:dyDescent="0.45">
      <c r="D34" s="164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13" workbookViewId="0">
      <selection activeCell="A2" sqref="A2:H2"/>
    </sheetView>
  </sheetViews>
  <sheetFormatPr defaultRowHeight="19.5" x14ac:dyDescent="0.45"/>
  <cols>
    <col min="1" max="1" width="8.7109375" style="96" customWidth="1"/>
    <col min="2" max="2" width="8.42578125" style="96" customWidth="1"/>
    <col min="3" max="3" width="23.85546875" style="96" customWidth="1"/>
    <col min="4" max="4" width="11.28515625" style="96" customWidth="1"/>
    <col min="5" max="5" width="12.28515625" style="96" customWidth="1"/>
    <col min="6" max="6" width="9" style="96" customWidth="1"/>
    <col min="7" max="7" width="12.28515625" style="96" customWidth="1"/>
    <col min="8" max="8" width="8.85546875" style="96" customWidth="1"/>
    <col min="9" max="9" width="9.140625" style="96"/>
    <col min="10" max="10" width="23" style="96" customWidth="1"/>
    <col min="11" max="11" width="15.85546875" style="96" customWidth="1"/>
    <col min="12" max="12" width="14.85546875" style="96" customWidth="1"/>
    <col min="13" max="13" width="16.140625" style="96" customWidth="1"/>
    <col min="14" max="14" width="23.7109375" style="96" customWidth="1"/>
    <col min="15" max="15" width="9.140625" style="96"/>
    <col min="16" max="16" width="12.28515625" style="96" customWidth="1"/>
    <col min="17" max="17" width="11.140625" style="96" customWidth="1"/>
    <col min="18" max="16384" width="9.140625" style="96"/>
  </cols>
  <sheetData>
    <row r="1" spans="1:16" x14ac:dyDescent="0.45">
      <c r="A1" s="559" t="s">
        <v>148</v>
      </c>
      <c r="B1" s="559"/>
      <c r="C1" s="559"/>
      <c r="D1" s="559"/>
      <c r="E1" s="559"/>
      <c r="F1" s="559"/>
      <c r="G1" s="559"/>
      <c r="H1" s="95" t="s">
        <v>60</v>
      </c>
    </row>
    <row r="2" spans="1:16" x14ac:dyDescent="0.4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16" ht="21.75" x14ac:dyDescent="0.5">
      <c r="A3" s="95" t="s">
        <v>15</v>
      </c>
      <c r="B3" s="95"/>
      <c r="C3" s="95"/>
      <c r="D3" s="95"/>
      <c r="E3" s="95"/>
      <c r="F3" s="95"/>
      <c r="G3" s="95" t="s">
        <v>5</v>
      </c>
      <c r="H3" s="95" t="s">
        <v>35</v>
      </c>
      <c r="J3" s="155"/>
      <c r="K3" s="428"/>
      <c r="L3" s="428"/>
      <c r="M3" s="155"/>
      <c r="N3" s="155"/>
    </row>
    <row r="4" spans="1:16" x14ac:dyDescent="0.45">
      <c r="A4" s="98" t="s">
        <v>17</v>
      </c>
      <c r="B4" s="98" t="s">
        <v>12</v>
      </c>
      <c r="C4" s="99" t="s">
        <v>4</v>
      </c>
      <c r="D4" s="100" t="s">
        <v>16</v>
      </c>
      <c r="E4" s="100" t="s">
        <v>1</v>
      </c>
      <c r="F4" s="100" t="s">
        <v>27</v>
      </c>
      <c r="G4" s="101" t="s">
        <v>2</v>
      </c>
      <c r="H4" s="99" t="s">
        <v>3</v>
      </c>
      <c r="J4" s="155"/>
      <c r="K4" s="155"/>
      <c r="L4" s="155"/>
      <c r="M4" s="155"/>
      <c r="N4" s="155"/>
    </row>
    <row r="5" spans="1:16" ht="28.5" customHeight="1" x14ac:dyDescent="0.45">
      <c r="A5" s="102"/>
      <c r="B5" s="102"/>
      <c r="C5" s="103"/>
      <c r="D5" s="104" t="s">
        <v>0</v>
      </c>
      <c r="E5" s="104"/>
      <c r="F5" s="104" t="s">
        <v>26</v>
      </c>
      <c r="G5" s="105"/>
      <c r="H5" s="106" t="s">
        <v>18</v>
      </c>
      <c r="I5" s="425" t="s">
        <v>8</v>
      </c>
      <c r="J5" s="427"/>
      <c r="K5" s="427"/>
      <c r="L5" s="427"/>
      <c r="M5" s="427"/>
      <c r="N5" s="427"/>
    </row>
    <row r="6" spans="1:16" x14ac:dyDescent="0.45">
      <c r="A6" s="107" t="s">
        <v>167</v>
      </c>
      <c r="B6" s="108" t="s">
        <v>168</v>
      </c>
      <c r="C6" s="92" t="s">
        <v>73</v>
      </c>
      <c r="D6" s="153">
        <v>466200</v>
      </c>
      <c r="E6" s="111"/>
      <c r="F6" s="111"/>
      <c r="G6" s="152">
        <f>D6</f>
        <v>466200</v>
      </c>
      <c r="H6" s="112" t="s">
        <v>106</v>
      </c>
      <c r="I6" s="426"/>
      <c r="J6" s="155"/>
      <c r="K6" s="155"/>
      <c r="L6" s="155"/>
      <c r="M6" s="155"/>
      <c r="N6" s="155"/>
      <c r="P6" s="154"/>
    </row>
    <row r="7" spans="1:16" x14ac:dyDescent="0.45">
      <c r="A7" s="150"/>
      <c r="B7" s="108"/>
      <c r="C7" s="92" t="s">
        <v>107</v>
      </c>
      <c r="D7" s="153"/>
      <c r="E7" s="151"/>
      <c r="F7" s="109"/>
      <c r="G7" s="152">
        <f>D7</f>
        <v>0</v>
      </c>
      <c r="H7" s="147" t="s">
        <v>169</v>
      </c>
      <c r="I7" s="426"/>
      <c r="J7" s="155"/>
      <c r="K7" s="163"/>
      <c r="L7" s="163"/>
      <c r="M7" s="163"/>
      <c r="N7" s="155"/>
      <c r="P7" s="154"/>
    </row>
    <row r="8" spans="1:16" x14ac:dyDescent="0.45">
      <c r="A8" s="150" t="s">
        <v>215</v>
      </c>
      <c r="B8" s="115" t="s">
        <v>308</v>
      </c>
      <c r="C8" s="54" t="s">
        <v>305</v>
      </c>
      <c r="D8" s="153"/>
      <c r="E8" s="192">
        <v>100800</v>
      </c>
      <c r="F8" s="109"/>
      <c r="G8" s="165">
        <f>G6-E8</f>
        <v>365400</v>
      </c>
      <c r="H8" s="112"/>
      <c r="J8" s="155"/>
      <c r="K8" s="155"/>
      <c r="L8" s="155"/>
      <c r="M8" s="155"/>
      <c r="N8" s="155"/>
      <c r="P8" s="154"/>
    </row>
    <row r="9" spans="1:16" x14ac:dyDescent="0.45">
      <c r="A9" s="150"/>
      <c r="B9" s="115" t="s">
        <v>309</v>
      </c>
      <c r="C9" s="54" t="s">
        <v>307</v>
      </c>
      <c r="D9" s="151"/>
      <c r="E9" s="289">
        <v>100800</v>
      </c>
      <c r="F9" s="109"/>
      <c r="G9" s="165">
        <f>G8-E9</f>
        <v>264600</v>
      </c>
      <c r="H9" s="166"/>
      <c r="J9" s="155"/>
      <c r="K9" s="155"/>
      <c r="L9" s="155"/>
      <c r="M9" s="155"/>
      <c r="N9" s="155"/>
      <c r="P9" s="154"/>
    </row>
    <row r="10" spans="1:16" x14ac:dyDescent="0.45">
      <c r="A10" s="107" t="s">
        <v>515</v>
      </c>
      <c r="B10" s="115" t="s">
        <v>641</v>
      </c>
      <c r="C10" s="54" t="s">
        <v>642</v>
      </c>
      <c r="D10" s="151"/>
      <c r="E10" s="289">
        <v>98259.62</v>
      </c>
      <c r="F10" s="109"/>
      <c r="G10" s="165">
        <f>G9-E10</f>
        <v>166340.38</v>
      </c>
      <c r="H10" s="166"/>
      <c r="J10" s="155"/>
      <c r="K10" s="155"/>
      <c r="L10" s="155"/>
      <c r="M10" s="155"/>
      <c r="N10" s="155"/>
      <c r="P10" s="154"/>
    </row>
    <row r="11" spans="1:16" x14ac:dyDescent="0.45">
      <c r="A11" s="107" t="s">
        <v>678</v>
      </c>
      <c r="B11" s="115" t="s">
        <v>913</v>
      </c>
      <c r="C11" s="54" t="s">
        <v>914</v>
      </c>
      <c r="D11" s="151"/>
      <c r="E11" s="289">
        <v>59850</v>
      </c>
      <c r="F11" s="109"/>
      <c r="G11" s="165">
        <f>G10-E11</f>
        <v>106490.38</v>
      </c>
      <c r="H11" s="166"/>
      <c r="J11" s="155"/>
      <c r="K11" s="155"/>
      <c r="L11" s="155"/>
      <c r="M11" s="155"/>
      <c r="N11" s="155"/>
      <c r="P11" s="154"/>
    </row>
    <row r="12" spans="1:16" x14ac:dyDescent="0.45">
      <c r="A12" s="107" t="s">
        <v>1040</v>
      </c>
      <c r="B12" s="115" t="s">
        <v>1041</v>
      </c>
      <c r="C12" s="54" t="s">
        <v>1039</v>
      </c>
      <c r="D12" s="151"/>
      <c r="E12" s="289">
        <v>59850</v>
      </c>
      <c r="F12" s="109"/>
      <c r="G12" s="165">
        <f>G11-E12</f>
        <v>46640.380000000005</v>
      </c>
      <c r="H12" s="166"/>
      <c r="P12" s="154"/>
    </row>
    <row r="13" spans="1:16" x14ac:dyDescent="0.45">
      <c r="A13" s="107" t="s">
        <v>962</v>
      </c>
      <c r="B13" s="115" t="s">
        <v>1093</v>
      </c>
      <c r="C13" s="92" t="s">
        <v>1094</v>
      </c>
      <c r="D13" s="151">
        <v>100800</v>
      </c>
      <c r="E13" s="290"/>
      <c r="F13" s="109"/>
      <c r="G13" s="165">
        <f>G12+D13</f>
        <v>147440.38</v>
      </c>
      <c r="H13" s="166"/>
      <c r="J13" s="149"/>
      <c r="K13" s="149"/>
      <c r="L13" s="180"/>
      <c r="P13" s="154"/>
    </row>
    <row r="14" spans="1:16" x14ac:dyDescent="0.45">
      <c r="A14" s="107" t="s">
        <v>1173</v>
      </c>
      <c r="B14" s="108" t="s">
        <v>1183</v>
      </c>
      <c r="C14" s="92" t="s">
        <v>1184</v>
      </c>
      <c r="D14" s="151"/>
      <c r="E14" s="109"/>
      <c r="F14" s="109"/>
      <c r="G14" s="165">
        <f>G13+D14</f>
        <v>147440.38</v>
      </c>
      <c r="H14" s="166" t="s">
        <v>1178</v>
      </c>
      <c r="I14" s="96" t="s">
        <v>1179</v>
      </c>
      <c r="J14" s="149"/>
      <c r="K14" s="149"/>
      <c r="L14" s="180"/>
      <c r="P14" s="154"/>
    </row>
    <row r="15" spans="1:16" ht="21.75" x14ac:dyDescent="0.5">
      <c r="A15" s="107" t="s">
        <v>1337</v>
      </c>
      <c r="B15" s="115" t="s">
        <v>1336</v>
      </c>
      <c r="C15" s="54" t="s">
        <v>1335</v>
      </c>
      <c r="D15" s="153"/>
      <c r="E15" s="290">
        <v>59850</v>
      </c>
      <c r="F15" s="109"/>
      <c r="G15" s="165">
        <f>G14-E15</f>
        <v>87590.38</v>
      </c>
      <c r="H15" s="166" t="s">
        <v>1172</v>
      </c>
      <c r="I15" s="96">
        <v>179550</v>
      </c>
      <c r="J15" s="149"/>
      <c r="K15" s="149"/>
      <c r="L15" s="180"/>
      <c r="P15" s="154"/>
    </row>
    <row r="16" spans="1:16" x14ac:dyDescent="0.45">
      <c r="A16" s="107"/>
      <c r="B16" s="115"/>
      <c r="C16" s="54"/>
      <c r="D16" s="153"/>
      <c r="E16" s="290"/>
      <c r="F16" s="109"/>
      <c r="G16" s="165"/>
      <c r="H16" s="166"/>
      <c r="J16" s="149"/>
      <c r="K16" s="149"/>
      <c r="L16" s="180"/>
      <c r="P16" s="154"/>
    </row>
    <row r="17" spans="1:18" x14ac:dyDescent="0.45">
      <c r="A17" s="107" t="s">
        <v>487</v>
      </c>
      <c r="B17" s="108" t="s">
        <v>488</v>
      </c>
      <c r="C17" s="92" t="s">
        <v>489</v>
      </c>
      <c r="D17" s="153">
        <v>151200</v>
      </c>
      <c r="E17" s="111"/>
      <c r="F17" s="111"/>
      <c r="G17" s="152">
        <f>D17</f>
        <v>151200</v>
      </c>
      <c r="H17" s="112" t="s">
        <v>106</v>
      </c>
      <c r="J17" s="149"/>
      <c r="K17" s="149"/>
      <c r="L17" s="180"/>
      <c r="P17" s="154"/>
    </row>
    <row r="18" spans="1:18" x14ac:dyDescent="0.45">
      <c r="A18" s="150"/>
      <c r="B18" s="108"/>
      <c r="C18" s="92" t="s">
        <v>107</v>
      </c>
      <c r="D18" s="153"/>
      <c r="E18" s="151"/>
      <c r="F18" s="109"/>
      <c r="G18" s="152"/>
      <c r="H18" s="147"/>
      <c r="J18" s="149"/>
      <c r="K18" s="149"/>
      <c r="L18" s="180"/>
      <c r="P18" s="154"/>
    </row>
    <row r="19" spans="1:18" x14ac:dyDescent="0.45">
      <c r="A19" s="107" t="s">
        <v>514</v>
      </c>
      <c r="B19" s="115" t="s">
        <v>627</v>
      </c>
      <c r="C19" s="54" t="s">
        <v>626</v>
      </c>
      <c r="D19" s="153"/>
      <c r="E19" s="290">
        <v>56700</v>
      </c>
      <c r="F19" s="109"/>
      <c r="G19" s="165">
        <f>G17-E19</f>
        <v>94500</v>
      </c>
      <c r="H19" s="166"/>
      <c r="P19" s="154"/>
    </row>
    <row r="20" spans="1:18" x14ac:dyDescent="0.45">
      <c r="A20" s="107" t="s">
        <v>515</v>
      </c>
      <c r="B20" s="115" t="s">
        <v>643</v>
      </c>
      <c r="C20" s="54" t="s">
        <v>642</v>
      </c>
      <c r="D20" s="153"/>
      <c r="E20" s="290">
        <v>28350</v>
      </c>
      <c r="F20" s="109"/>
      <c r="G20" s="165">
        <f>G19-E20</f>
        <v>66150</v>
      </c>
      <c r="H20" s="166"/>
      <c r="P20" s="154"/>
    </row>
    <row r="21" spans="1:18" x14ac:dyDescent="0.45">
      <c r="A21" s="107" t="s">
        <v>678</v>
      </c>
      <c r="B21" s="115" t="s">
        <v>915</v>
      </c>
      <c r="C21" s="54" t="s">
        <v>912</v>
      </c>
      <c r="D21" s="151"/>
      <c r="E21" s="290">
        <v>28350</v>
      </c>
      <c r="F21" s="109"/>
      <c r="G21" s="165">
        <f>G20-E21</f>
        <v>37800</v>
      </c>
      <c r="H21" s="166"/>
      <c r="P21" s="154"/>
    </row>
    <row r="22" spans="1:18" x14ac:dyDescent="0.45">
      <c r="A22" s="107"/>
      <c r="B22" s="115" t="s">
        <v>1042</v>
      </c>
      <c r="C22" s="54" t="s">
        <v>1043</v>
      </c>
      <c r="D22" s="151"/>
      <c r="E22" s="290">
        <v>28350</v>
      </c>
      <c r="F22" s="109"/>
      <c r="G22" s="165">
        <f>G21-E22</f>
        <v>9450</v>
      </c>
      <c r="H22" s="147"/>
      <c r="P22" s="154"/>
    </row>
    <row r="23" spans="1:18" x14ac:dyDescent="0.45">
      <c r="A23" s="107" t="s">
        <v>962</v>
      </c>
      <c r="B23" s="115" t="s">
        <v>1095</v>
      </c>
      <c r="C23" s="92" t="s">
        <v>1094</v>
      </c>
      <c r="D23" s="151">
        <v>28350</v>
      </c>
      <c r="E23" s="290"/>
      <c r="F23" s="109"/>
      <c r="G23" s="165">
        <f>G22+D23</f>
        <v>37800</v>
      </c>
      <c r="H23" s="147"/>
      <c r="J23" s="180"/>
      <c r="P23" s="154"/>
    </row>
    <row r="24" spans="1:18" x14ac:dyDescent="0.45">
      <c r="A24" s="107" t="s">
        <v>1173</v>
      </c>
      <c r="B24" s="108" t="s">
        <v>1187</v>
      </c>
      <c r="C24" s="92" t="s">
        <v>1184</v>
      </c>
      <c r="D24" s="151">
        <v>85050</v>
      </c>
      <c r="E24" s="109"/>
      <c r="F24" s="109"/>
      <c r="G24" s="165">
        <f>G23+D24</f>
        <v>122850</v>
      </c>
      <c r="H24" s="166" t="s">
        <v>1178</v>
      </c>
      <c r="I24" s="96">
        <v>85050</v>
      </c>
      <c r="P24" s="154"/>
    </row>
    <row r="25" spans="1:18" ht="21.75" x14ac:dyDescent="0.5">
      <c r="A25" s="256" t="s">
        <v>1338</v>
      </c>
      <c r="B25" s="244" t="s">
        <v>1339</v>
      </c>
      <c r="C25" s="54" t="s">
        <v>1340</v>
      </c>
      <c r="D25" s="357"/>
      <c r="E25" s="158">
        <v>28350</v>
      </c>
      <c r="F25" s="158"/>
      <c r="G25" s="541">
        <f>G24-E25</f>
        <v>94500</v>
      </c>
      <c r="H25" s="166" t="s">
        <v>1172</v>
      </c>
      <c r="P25" s="154"/>
    </row>
    <row r="26" spans="1:18" x14ac:dyDescent="0.45">
      <c r="A26" s="256"/>
      <c r="B26" s="244"/>
      <c r="C26" s="130"/>
      <c r="D26" s="158"/>
      <c r="E26" s="158"/>
      <c r="F26" s="158"/>
      <c r="G26" s="159"/>
      <c r="H26" s="166"/>
      <c r="J26" s="155"/>
      <c r="K26" s="155"/>
      <c r="L26" s="155"/>
      <c r="M26" s="155"/>
      <c r="N26" s="156"/>
      <c r="O26" s="155"/>
      <c r="P26" s="157"/>
      <c r="Q26" s="155"/>
      <c r="R26" s="155"/>
    </row>
    <row r="27" spans="1:18" ht="20.25" thickBot="1" x14ac:dyDescent="0.5">
      <c r="A27" s="107"/>
      <c r="B27" s="160"/>
      <c r="C27" s="148" t="s">
        <v>19</v>
      </c>
      <c r="D27" s="217">
        <f>SUM(D6:D26)</f>
        <v>831600</v>
      </c>
      <c r="E27" s="188">
        <f>SUM(E6:E26)</f>
        <v>649509.62</v>
      </c>
      <c r="F27" s="252">
        <f>SUM(F6:F26)</f>
        <v>0</v>
      </c>
      <c r="G27" s="161">
        <f>D27-E27-F27</f>
        <v>182090.38</v>
      </c>
      <c r="H27" s="112"/>
      <c r="J27" s="281"/>
      <c r="K27" s="155"/>
      <c r="L27" s="155"/>
      <c r="M27" s="155"/>
      <c r="N27" s="156"/>
      <c r="O27" s="155"/>
      <c r="P27" s="157"/>
      <c r="Q27" s="155"/>
      <c r="R27" s="155"/>
    </row>
    <row r="28" spans="1:18" ht="20.25" thickTop="1" x14ac:dyDescent="0.45">
      <c r="B28" s="162"/>
      <c r="J28" s="155"/>
      <c r="K28" s="156"/>
      <c r="L28" s="155"/>
      <c r="M28" s="155"/>
      <c r="N28" s="156"/>
      <c r="O28" s="155"/>
      <c r="P28" s="157"/>
      <c r="Q28" s="155"/>
      <c r="R28" s="155"/>
    </row>
    <row r="29" spans="1:18" x14ac:dyDescent="0.45">
      <c r="J29" s="155"/>
      <c r="K29" s="155"/>
      <c r="L29" s="155"/>
      <c r="M29" s="155"/>
      <c r="N29" s="163"/>
      <c r="O29" s="155"/>
      <c r="P29" s="155"/>
      <c r="Q29" s="155"/>
      <c r="R29" s="155"/>
    </row>
    <row r="30" spans="1:18" x14ac:dyDescent="0.45">
      <c r="G30" s="149"/>
      <c r="J30" s="155"/>
      <c r="K30" s="155"/>
      <c r="L30" s="155"/>
      <c r="M30" s="155"/>
      <c r="N30" s="155"/>
      <c r="O30" s="155"/>
      <c r="P30" s="155"/>
      <c r="Q30" s="155"/>
      <c r="R30" s="155"/>
    </row>
    <row r="31" spans="1:18" x14ac:dyDescent="0.45">
      <c r="D31" s="149"/>
    </row>
    <row r="32" spans="1:18" x14ac:dyDescent="0.45">
      <c r="D32" s="149"/>
      <c r="G32" s="180"/>
    </row>
    <row r="33" spans="4:4" x14ac:dyDescent="0.45">
      <c r="D33" s="149"/>
    </row>
    <row r="34" spans="4:4" x14ac:dyDescent="0.45">
      <c r="D34" s="156"/>
    </row>
    <row r="35" spans="4:4" x14ac:dyDescent="0.45">
      <c r="D35" s="156"/>
    </row>
    <row r="37" spans="4:4" x14ac:dyDescent="0.45">
      <c r="D37" s="164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C23" sqref="C23"/>
    </sheetView>
  </sheetViews>
  <sheetFormatPr defaultRowHeight="21.75" x14ac:dyDescent="0.5"/>
  <cols>
    <col min="1" max="1" width="7.85546875" style="96" customWidth="1"/>
    <col min="2" max="2" width="8.42578125" style="96" customWidth="1"/>
    <col min="3" max="3" width="25.5703125" style="96" customWidth="1"/>
    <col min="4" max="4" width="12" style="96" customWidth="1"/>
    <col min="5" max="5" width="12.42578125" style="96" customWidth="1"/>
    <col min="6" max="6" width="8.85546875" style="96" customWidth="1"/>
    <col min="7" max="7" width="12.85546875" style="96" customWidth="1"/>
    <col min="8" max="8" width="9" style="96" customWidth="1"/>
    <col min="9" max="9" width="11.7109375" style="96" customWidth="1"/>
    <col min="10" max="10" width="11.28515625" style="1" bestFit="1" customWidth="1"/>
    <col min="11" max="11" width="9.5703125" style="96" bestFit="1" customWidth="1"/>
    <col min="12" max="12" width="14" style="149" bestFit="1" customWidth="1"/>
    <col min="13" max="13" width="14.7109375" style="7" customWidth="1"/>
    <col min="14" max="14" width="14.42578125" style="96" customWidth="1"/>
    <col min="15" max="15" width="9.140625" style="96"/>
    <col min="16" max="16" width="11.5703125" style="96" bestFit="1" customWidth="1"/>
    <col min="17" max="16384" width="9.140625" style="96"/>
  </cols>
  <sheetData>
    <row r="1" spans="1:8" x14ac:dyDescent="0.5">
      <c r="A1" s="559" t="s">
        <v>148</v>
      </c>
      <c r="B1" s="559"/>
      <c r="C1" s="559"/>
      <c r="D1" s="559"/>
      <c r="E1" s="559"/>
      <c r="F1" s="559"/>
      <c r="G1" s="559"/>
      <c r="H1" s="95" t="s">
        <v>1150</v>
      </c>
    </row>
    <row r="2" spans="1:8" x14ac:dyDescent="0.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8" x14ac:dyDescent="0.5">
      <c r="A3" s="95" t="s">
        <v>15</v>
      </c>
      <c r="B3" s="95"/>
      <c r="C3" s="95"/>
      <c r="D3" s="95"/>
      <c r="E3" s="95"/>
      <c r="F3" s="95"/>
      <c r="G3" s="95"/>
      <c r="H3" s="95" t="s">
        <v>1151</v>
      </c>
    </row>
    <row r="4" spans="1:8" x14ac:dyDescent="0.5">
      <c r="A4" s="167"/>
      <c r="B4" s="167"/>
      <c r="C4" s="167"/>
      <c r="D4" s="167"/>
      <c r="E4" s="168"/>
      <c r="F4" s="168"/>
      <c r="G4" s="167"/>
      <c r="H4" s="167"/>
    </row>
    <row r="5" spans="1:8" x14ac:dyDescent="0.5">
      <c r="A5" s="172" t="s">
        <v>17</v>
      </c>
      <c r="B5" s="172" t="s">
        <v>12</v>
      </c>
      <c r="C5" s="169" t="s">
        <v>4</v>
      </c>
      <c r="D5" s="101" t="s">
        <v>16</v>
      </c>
      <c r="E5" s="100" t="s">
        <v>1</v>
      </c>
      <c r="F5" s="100" t="s">
        <v>26</v>
      </c>
      <c r="G5" s="101" t="s">
        <v>2</v>
      </c>
      <c r="H5" s="173" t="s">
        <v>18</v>
      </c>
    </row>
    <row r="6" spans="1:8" x14ac:dyDescent="0.5">
      <c r="A6" s="102"/>
      <c r="B6" s="102"/>
      <c r="C6" s="103"/>
      <c r="D6" s="105" t="s">
        <v>0</v>
      </c>
      <c r="E6" s="104"/>
      <c r="F6" s="104" t="s">
        <v>25</v>
      </c>
      <c r="G6" s="105"/>
      <c r="H6" s="174"/>
    </row>
    <row r="7" spans="1:8" x14ac:dyDescent="0.5">
      <c r="A7" s="150" t="s">
        <v>94</v>
      </c>
      <c r="B7" s="108" t="s">
        <v>101</v>
      </c>
      <c r="C7" s="92" t="s">
        <v>36</v>
      </c>
      <c r="D7" s="116">
        <v>249000</v>
      </c>
      <c r="E7" s="111"/>
      <c r="F7" s="111"/>
      <c r="G7" s="110">
        <f>D7-E7-F7</f>
        <v>249000</v>
      </c>
      <c r="H7" s="112" t="s">
        <v>67</v>
      </c>
    </row>
    <row r="8" spans="1:8" x14ac:dyDescent="0.5">
      <c r="A8" s="150" t="s">
        <v>298</v>
      </c>
      <c r="B8" s="108" t="s">
        <v>301</v>
      </c>
      <c r="C8" s="54" t="s">
        <v>300</v>
      </c>
      <c r="D8" s="116"/>
      <c r="E8" s="111">
        <v>122970</v>
      </c>
      <c r="F8" s="153"/>
      <c r="G8" s="110">
        <f>G7-E8</f>
        <v>126030</v>
      </c>
      <c r="H8" s="112"/>
    </row>
    <row r="9" spans="1:8" x14ac:dyDescent="0.5">
      <c r="A9" s="107" t="s">
        <v>515</v>
      </c>
      <c r="B9" s="108" t="s">
        <v>645</v>
      </c>
      <c r="C9" s="54" t="s">
        <v>644</v>
      </c>
      <c r="D9" s="116"/>
      <c r="E9" s="111">
        <v>62250</v>
      </c>
      <c r="F9" s="153"/>
      <c r="G9" s="110">
        <f>G8-E9</f>
        <v>63780</v>
      </c>
      <c r="H9" s="112"/>
    </row>
    <row r="10" spans="1:8" x14ac:dyDescent="0.5">
      <c r="A10" s="107" t="s">
        <v>678</v>
      </c>
      <c r="B10" s="108" t="s">
        <v>922</v>
      </c>
      <c r="C10" s="54" t="s">
        <v>919</v>
      </c>
      <c r="D10" s="116"/>
      <c r="E10" s="111">
        <v>59612</v>
      </c>
      <c r="F10" s="153"/>
      <c r="G10" s="110">
        <f>G9-E10</f>
        <v>4168</v>
      </c>
      <c r="H10" s="112"/>
    </row>
    <row r="11" spans="1:8" x14ac:dyDescent="0.5">
      <c r="A11" s="107"/>
      <c r="B11" s="108"/>
      <c r="C11" s="92" t="s">
        <v>948</v>
      </c>
      <c r="D11" s="116">
        <v>62400</v>
      </c>
      <c r="E11" s="111"/>
      <c r="F11" s="153"/>
      <c r="G11" s="110">
        <f>G10+D11</f>
        <v>66568</v>
      </c>
      <c r="H11" s="112" t="s">
        <v>949</v>
      </c>
    </row>
    <row r="12" spans="1:8" x14ac:dyDescent="0.5">
      <c r="A12" s="107" t="s">
        <v>1044</v>
      </c>
      <c r="B12" s="108" t="s">
        <v>1052</v>
      </c>
      <c r="C12" s="54" t="s">
        <v>1051</v>
      </c>
      <c r="D12" s="111"/>
      <c r="E12" s="254">
        <v>59781</v>
      </c>
      <c r="F12" s="111"/>
      <c r="G12" s="110">
        <f>G11-E12</f>
        <v>6787</v>
      </c>
      <c r="H12" s="112"/>
    </row>
    <row r="13" spans="1:8" x14ac:dyDescent="0.5">
      <c r="A13" s="107"/>
      <c r="B13" s="108"/>
      <c r="C13" s="54"/>
      <c r="D13" s="111"/>
      <c r="E13" s="254"/>
      <c r="F13" s="111"/>
      <c r="G13" s="110"/>
      <c r="H13" s="112"/>
    </row>
    <row r="14" spans="1:8" x14ac:dyDescent="0.5">
      <c r="A14" s="107"/>
      <c r="B14" s="108"/>
      <c r="C14" s="54"/>
      <c r="D14" s="111"/>
      <c r="E14" s="254"/>
      <c r="F14" s="111"/>
      <c r="G14" s="110"/>
      <c r="H14" s="112"/>
    </row>
    <row r="15" spans="1:8" x14ac:dyDescent="0.5">
      <c r="A15" s="107"/>
      <c r="B15" s="108"/>
      <c r="C15" s="54"/>
      <c r="D15" s="111"/>
      <c r="E15" s="254"/>
      <c r="F15" s="111"/>
      <c r="G15" s="110"/>
      <c r="H15" s="112"/>
    </row>
    <row r="16" spans="1:8" x14ac:dyDescent="0.5">
      <c r="A16" s="150" t="s">
        <v>94</v>
      </c>
      <c r="B16" s="108" t="s">
        <v>102</v>
      </c>
      <c r="C16" s="92" t="s">
        <v>37</v>
      </c>
      <c r="D16" s="116">
        <v>534500</v>
      </c>
      <c r="E16" s="111"/>
      <c r="F16" s="111"/>
      <c r="G16" s="110">
        <f>D16</f>
        <v>534500</v>
      </c>
      <c r="H16" s="112" t="s">
        <v>144</v>
      </c>
    </row>
    <row r="17" spans="1:16" x14ac:dyDescent="0.5">
      <c r="A17" s="150" t="s">
        <v>215</v>
      </c>
      <c r="B17" s="108" t="s">
        <v>302</v>
      </c>
      <c r="C17" s="54" t="s">
        <v>303</v>
      </c>
      <c r="D17" s="116"/>
      <c r="E17" s="111">
        <v>367700</v>
      </c>
      <c r="F17" s="111"/>
      <c r="G17" s="110">
        <f>G16-E17</f>
        <v>166800</v>
      </c>
      <c r="H17" s="112"/>
    </row>
    <row r="18" spans="1:16" x14ac:dyDescent="0.5">
      <c r="A18" s="107"/>
      <c r="B18" s="108" t="s">
        <v>584</v>
      </c>
      <c r="C18" s="54" t="s">
        <v>585</v>
      </c>
      <c r="D18" s="116"/>
      <c r="E18" s="111">
        <v>165000</v>
      </c>
      <c r="F18" s="111"/>
      <c r="G18" s="110">
        <f>G17-E18</f>
        <v>1800</v>
      </c>
      <c r="H18" s="112"/>
    </row>
    <row r="19" spans="1:16" x14ac:dyDescent="0.5">
      <c r="A19" s="150">
        <v>23048</v>
      </c>
      <c r="B19" s="108" t="s">
        <v>951</v>
      </c>
      <c r="C19" s="92" t="s">
        <v>952</v>
      </c>
      <c r="D19" s="116">
        <v>492500</v>
      </c>
      <c r="E19" s="111"/>
      <c r="F19" s="111"/>
      <c r="G19" s="110">
        <f>G18+D19</f>
        <v>494300</v>
      </c>
      <c r="H19" s="112"/>
      <c r="L19" s="96"/>
    </row>
    <row r="20" spans="1:16" x14ac:dyDescent="0.5">
      <c r="A20" s="107" t="s">
        <v>960</v>
      </c>
      <c r="B20" s="108" t="s">
        <v>980</v>
      </c>
      <c r="C20" s="54" t="s">
        <v>981</v>
      </c>
      <c r="D20" s="116"/>
      <c r="E20" s="111">
        <v>174400</v>
      </c>
      <c r="F20" s="111"/>
      <c r="G20" s="110">
        <f>G19-E20</f>
        <v>319900</v>
      </c>
      <c r="H20" s="112"/>
      <c r="L20" s="96"/>
    </row>
    <row r="21" spans="1:16" x14ac:dyDescent="0.5">
      <c r="A21" s="107" t="s">
        <v>1028</v>
      </c>
      <c r="B21" s="108" t="s">
        <v>1035</v>
      </c>
      <c r="C21" s="54" t="s">
        <v>1016</v>
      </c>
      <c r="D21" s="116"/>
      <c r="E21" s="111">
        <v>140200</v>
      </c>
      <c r="F21" s="153"/>
      <c r="G21" s="110">
        <f>G20-E21</f>
        <v>179700</v>
      </c>
      <c r="H21" s="112"/>
      <c r="L21" s="96"/>
    </row>
    <row r="22" spans="1:16" x14ac:dyDescent="0.5">
      <c r="A22" s="107" t="s">
        <v>1190</v>
      </c>
      <c r="B22" s="108" t="s">
        <v>1194</v>
      </c>
      <c r="C22" s="92" t="s">
        <v>1195</v>
      </c>
      <c r="D22" s="151">
        <v>875000</v>
      </c>
      <c r="E22" s="109"/>
      <c r="F22" s="109"/>
      <c r="G22" s="165">
        <f>G21+D22</f>
        <v>1054700</v>
      </c>
      <c r="H22" s="166" t="s">
        <v>1196</v>
      </c>
      <c r="L22" s="96"/>
    </row>
    <row r="23" spans="1:16" x14ac:dyDescent="0.5">
      <c r="A23" s="107" t="s">
        <v>1190</v>
      </c>
      <c r="B23" s="115" t="s">
        <v>1310</v>
      </c>
      <c r="C23" s="54" t="s">
        <v>1311</v>
      </c>
      <c r="D23" s="153"/>
      <c r="E23" s="290">
        <v>178800</v>
      </c>
      <c r="F23" s="109"/>
      <c r="G23" s="165">
        <f>G22-E23</f>
        <v>875900</v>
      </c>
      <c r="H23" s="166" t="s">
        <v>1186</v>
      </c>
      <c r="L23" s="96"/>
    </row>
    <row r="24" spans="1:16" x14ac:dyDescent="0.5">
      <c r="A24" s="150"/>
      <c r="B24" s="175"/>
      <c r="C24" s="170"/>
      <c r="D24" s="116"/>
      <c r="E24" s="111"/>
      <c r="F24" s="111"/>
      <c r="G24" s="110"/>
      <c r="H24" s="112"/>
      <c r="N24" s="149"/>
    </row>
    <row r="25" spans="1:16" ht="22.5" thickBot="1" x14ac:dyDescent="0.55000000000000004">
      <c r="A25" s="160"/>
      <c r="B25" s="176"/>
      <c r="C25" s="148" t="s">
        <v>6</v>
      </c>
      <c r="D25" s="177">
        <f>SUM(D7:D24)</f>
        <v>2213400</v>
      </c>
      <c r="E25" s="178">
        <f>SUM(E7:E24)</f>
        <v>1330713</v>
      </c>
      <c r="F25" s="178">
        <f>SUM(F7:F24)</f>
        <v>0</v>
      </c>
      <c r="G25" s="161">
        <f>D25-E25-F25</f>
        <v>882687</v>
      </c>
      <c r="H25" s="179"/>
      <c r="N25" s="149"/>
    </row>
    <row r="26" spans="1:16" ht="22.5" thickTop="1" x14ac:dyDescent="0.5">
      <c r="D26" s="96">
        <v>45400</v>
      </c>
      <c r="E26" s="96">
        <v>44600</v>
      </c>
      <c r="I26" s="180"/>
      <c r="L26" s="156"/>
      <c r="M26" s="206"/>
      <c r="N26" s="156"/>
      <c r="O26" s="155"/>
      <c r="P26" s="181"/>
    </row>
    <row r="27" spans="1:16" x14ac:dyDescent="0.5">
      <c r="D27" s="180">
        <f>D25+D26</f>
        <v>2258800</v>
      </c>
      <c r="G27" s="149"/>
      <c r="I27" s="149"/>
      <c r="L27" s="156"/>
      <c r="M27" s="206"/>
      <c r="N27" s="156"/>
      <c r="O27" s="155"/>
    </row>
    <row r="28" spans="1:16" x14ac:dyDescent="0.5">
      <c r="D28" s="96">
        <v>311300</v>
      </c>
      <c r="G28" s="149"/>
      <c r="I28" s="149"/>
      <c r="L28" s="156"/>
      <c r="M28" s="206"/>
      <c r="N28" s="163"/>
      <c r="O28" s="155"/>
    </row>
    <row r="29" spans="1:16" x14ac:dyDescent="0.5">
      <c r="D29" s="180">
        <f>SUM(D27:D28)</f>
        <v>2570100</v>
      </c>
      <c r="G29" s="149"/>
      <c r="I29" s="149"/>
      <c r="L29" s="238"/>
      <c r="M29" s="206"/>
      <c r="N29" s="155"/>
      <c r="O29" s="155"/>
    </row>
    <row r="30" spans="1:16" x14ac:dyDescent="0.5">
      <c r="G30" s="180"/>
      <c r="L30" s="182"/>
      <c r="M30" s="278"/>
      <c r="N30" s="149"/>
    </row>
    <row r="31" spans="1:16" x14ac:dyDescent="0.5">
      <c r="G31" s="180"/>
      <c r="N31" s="180"/>
    </row>
    <row r="32" spans="1:16" x14ac:dyDescent="0.5">
      <c r="E32" s="149"/>
    </row>
    <row r="34" spans="4:14" x14ac:dyDescent="0.5">
      <c r="N34" s="180"/>
    </row>
    <row r="35" spans="4:14" x14ac:dyDescent="0.5">
      <c r="N35" s="149"/>
    </row>
    <row r="36" spans="4:14" x14ac:dyDescent="0.5">
      <c r="N36" s="149"/>
    </row>
    <row r="37" spans="4:14" x14ac:dyDescent="0.5">
      <c r="N37" s="180"/>
    </row>
    <row r="38" spans="4:14" x14ac:dyDescent="0.5">
      <c r="D38" s="149"/>
      <c r="E38" s="171"/>
      <c r="F38" s="171"/>
      <c r="N38" s="171"/>
    </row>
    <row r="39" spans="4:14" x14ac:dyDescent="0.5">
      <c r="D39" s="149"/>
      <c r="E39" s="171"/>
      <c r="F39" s="171"/>
      <c r="L39" s="149">
        <f>M34-L38</f>
        <v>0</v>
      </c>
      <c r="N39" s="171"/>
    </row>
    <row r="40" spans="4:14" x14ac:dyDescent="0.5">
      <c r="D40" s="149"/>
      <c r="E40" s="171"/>
      <c r="F40" s="171"/>
      <c r="N40" s="171"/>
    </row>
    <row r="41" spans="4:14" x14ac:dyDescent="0.5">
      <c r="D41" s="149"/>
      <c r="E41" s="171"/>
      <c r="F41" s="171"/>
      <c r="N41" s="171"/>
    </row>
    <row r="43" spans="4:14" ht="22.5" thickBot="1" x14ac:dyDescent="0.55000000000000004">
      <c r="D43" s="163"/>
      <c r="M43" s="279"/>
    </row>
    <row r="44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C10" sqref="C10"/>
    </sheetView>
  </sheetViews>
  <sheetFormatPr defaultRowHeight="21.75" x14ac:dyDescent="0.5"/>
  <cols>
    <col min="1" max="1" width="7.85546875" style="96" customWidth="1"/>
    <col min="2" max="2" width="8.42578125" style="96" customWidth="1"/>
    <col min="3" max="3" width="25.5703125" style="96" customWidth="1"/>
    <col min="4" max="4" width="12" style="96" customWidth="1"/>
    <col min="5" max="5" width="12.42578125" style="96" customWidth="1"/>
    <col min="6" max="6" width="7.85546875" style="96" customWidth="1"/>
    <col min="7" max="7" width="12.85546875" style="96" customWidth="1"/>
    <col min="8" max="8" width="9.85546875" style="96" customWidth="1"/>
    <col min="9" max="9" width="11.7109375" style="96" customWidth="1"/>
    <col min="10" max="10" width="11.28515625" style="1" bestFit="1" customWidth="1"/>
    <col min="11" max="11" width="9.5703125" style="96" bestFit="1" customWidth="1"/>
    <col min="12" max="12" width="14" style="149" bestFit="1" customWidth="1"/>
    <col min="13" max="13" width="14.7109375" style="7" customWidth="1"/>
    <col min="14" max="14" width="14.42578125" style="96" customWidth="1"/>
    <col min="15" max="15" width="9.140625" style="96"/>
    <col min="16" max="16" width="11.5703125" style="96" bestFit="1" customWidth="1"/>
    <col min="17" max="16384" width="9.140625" style="96"/>
  </cols>
  <sheetData>
    <row r="1" spans="1:8" x14ac:dyDescent="0.5">
      <c r="A1" s="559" t="s">
        <v>148</v>
      </c>
      <c r="B1" s="559"/>
      <c r="C1" s="559"/>
      <c r="D1" s="559"/>
      <c r="E1" s="559"/>
      <c r="F1" s="559"/>
      <c r="G1" s="559"/>
      <c r="H1" s="95" t="s">
        <v>1150</v>
      </c>
    </row>
    <row r="2" spans="1:8" x14ac:dyDescent="0.5">
      <c r="A2" s="559" t="s">
        <v>1149</v>
      </c>
      <c r="B2" s="559"/>
      <c r="C2" s="559"/>
      <c r="D2" s="559"/>
      <c r="E2" s="559"/>
      <c r="F2" s="559"/>
      <c r="G2" s="559"/>
      <c r="H2" s="559"/>
    </row>
    <row r="3" spans="1:8" x14ac:dyDescent="0.5">
      <c r="A3" s="95" t="s">
        <v>15</v>
      </c>
      <c r="B3" s="95"/>
      <c r="C3" s="95"/>
      <c r="D3" s="95"/>
      <c r="E3" s="95"/>
      <c r="F3" s="95"/>
      <c r="G3" s="95"/>
      <c r="H3" s="95" t="s">
        <v>1151</v>
      </c>
    </row>
    <row r="4" spans="1:8" x14ac:dyDescent="0.5">
      <c r="A4" s="167"/>
      <c r="B4" s="167"/>
      <c r="C4" s="167"/>
      <c r="D4" s="167"/>
      <c r="E4" s="168"/>
      <c r="F4" s="168"/>
      <c r="G4" s="167"/>
      <c r="H4" s="167"/>
    </row>
    <row r="5" spans="1:8" x14ac:dyDescent="0.5">
      <c r="A5" s="172" t="s">
        <v>17</v>
      </c>
      <c r="B5" s="172" t="s">
        <v>12</v>
      </c>
      <c r="C5" s="169" t="s">
        <v>4</v>
      </c>
      <c r="D5" s="101" t="s">
        <v>16</v>
      </c>
      <c r="E5" s="100" t="s">
        <v>1</v>
      </c>
      <c r="F5" s="100" t="s">
        <v>26</v>
      </c>
      <c r="G5" s="101" t="s">
        <v>2</v>
      </c>
      <c r="H5" s="173" t="s">
        <v>18</v>
      </c>
    </row>
    <row r="6" spans="1:8" x14ac:dyDescent="0.5">
      <c r="A6" s="102"/>
      <c r="B6" s="102"/>
      <c r="C6" s="103"/>
      <c r="D6" s="105" t="s">
        <v>0</v>
      </c>
      <c r="E6" s="104"/>
      <c r="F6" s="104" t="s">
        <v>25</v>
      </c>
      <c r="G6" s="105"/>
      <c r="H6" s="174"/>
    </row>
    <row r="7" spans="1:8" x14ac:dyDescent="0.5">
      <c r="A7" s="150" t="s">
        <v>94</v>
      </c>
      <c r="B7" s="108" t="s">
        <v>1153</v>
      </c>
      <c r="C7" s="92" t="s">
        <v>1152</v>
      </c>
      <c r="D7" s="116">
        <v>311300</v>
      </c>
      <c r="E7" s="111"/>
      <c r="F7" s="111"/>
      <c r="G7" s="110">
        <f>D7-E7-F7</f>
        <v>311300</v>
      </c>
      <c r="H7" s="112" t="s">
        <v>67</v>
      </c>
    </row>
    <row r="8" spans="1:8" x14ac:dyDescent="0.5">
      <c r="A8" s="107" t="s">
        <v>1337</v>
      </c>
      <c r="B8" s="108" t="s">
        <v>1347</v>
      </c>
      <c r="C8" s="54" t="s">
        <v>1346</v>
      </c>
      <c r="D8" s="111"/>
      <c r="E8" s="254">
        <v>61475</v>
      </c>
      <c r="F8" s="153"/>
      <c r="G8" s="110">
        <f>G7-E8</f>
        <v>249825</v>
      </c>
      <c r="H8" s="112" t="s">
        <v>1154</v>
      </c>
    </row>
    <row r="9" spans="1:8" x14ac:dyDescent="0.5">
      <c r="A9" s="107"/>
      <c r="B9" s="108"/>
      <c r="C9" s="54"/>
      <c r="D9" s="116"/>
      <c r="E9" s="111"/>
      <c r="F9" s="153"/>
      <c r="G9" s="110"/>
      <c r="H9" s="112"/>
    </row>
    <row r="10" spans="1:8" x14ac:dyDescent="0.5">
      <c r="A10" s="107"/>
      <c r="B10" s="108"/>
      <c r="C10" s="54"/>
      <c r="D10" s="116"/>
      <c r="E10" s="111"/>
      <c r="F10" s="153"/>
      <c r="G10" s="110"/>
      <c r="H10" s="112"/>
    </row>
    <row r="11" spans="1:8" x14ac:dyDescent="0.5">
      <c r="A11" s="107"/>
      <c r="B11" s="108"/>
      <c r="C11" s="92"/>
      <c r="D11" s="116"/>
      <c r="E11" s="111"/>
      <c r="F11" s="153"/>
      <c r="G11" s="110"/>
      <c r="H11" s="112"/>
    </row>
    <row r="12" spans="1:8" x14ac:dyDescent="0.5">
      <c r="A12" s="107"/>
      <c r="B12" s="108"/>
      <c r="C12" s="54"/>
      <c r="D12" s="111"/>
      <c r="E12" s="254"/>
      <c r="F12" s="111"/>
      <c r="G12" s="110"/>
      <c r="H12" s="112"/>
    </row>
    <row r="13" spans="1:8" x14ac:dyDescent="0.5">
      <c r="A13" s="107"/>
      <c r="B13" s="108"/>
      <c r="C13" s="54"/>
      <c r="D13" s="111"/>
      <c r="E13" s="254"/>
      <c r="F13" s="111"/>
      <c r="G13" s="110"/>
      <c r="H13" s="112"/>
    </row>
    <row r="14" spans="1:8" x14ac:dyDescent="0.5">
      <c r="A14" s="150"/>
      <c r="B14" s="108"/>
      <c r="C14" s="92"/>
      <c r="D14" s="116"/>
      <c r="E14" s="111"/>
      <c r="F14" s="111"/>
      <c r="G14" s="110"/>
      <c r="H14" s="112"/>
    </row>
    <row r="15" spans="1:8" x14ac:dyDescent="0.5">
      <c r="A15" s="150"/>
      <c r="B15" s="108"/>
      <c r="C15" s="54"/>
      <c r="D15" s="116"/>
      <c r="E15" s="111"/>
      <c r="F15" s="111"/>
      <c r="G15" s="110"/>
      <c r="H15" s="112"/>
    </row>
    <row r="16" spans="1:8" x14ac:dyDescent="0.5">
      <c r="A16" s="107"/>
      <c r="B16" s="108"/>
      <c r="C16" s="54"/>
      <c r="D16" s="116"/>
      <c r="E16" s="111"/>
      <c r="F16" s="111"/>
      <c r="G16" s="110"/>
      <c r="H16" s="112"/>
    </row>
    <row r="17" spans="1:16" x14ac:dyDescent="0.5">
      <c r="A17" s="150"/>
      <c r="B17" s="108"/>
      <c r="C17" s="92"/>
      <c r="D17" s="116"/>
      <c r="E17" s="111"/>
      <c r="F17" s="111"/>
      <c r="G17" s="110"/>
      <c r="H17" s="112"/>
      <c r="L17" s="96"/>
    </row>
    <row r="18" spans="1:16" x14ac:dyDescent="0.5">
      <c r="A18" s="107"/>
      <c r="B18" s="108"/>
      <c r="C18" s="54"/>
      <c r="D18" s="116"/>
      <c r="E18" s="111"/>
      <c r="F18" s="111"/>
      <c r="G18" s="110"/>
      <c r="H18" s="112"/>
      <c r="L18" s="96"/>
    </row>
    <row r="19" spans="1:16" x14ac:dyDescent="0.5">
      <c r="A19" s="107"/>
      <c r="B19" s="108"/>
      <c r="C19" s="54"/>
      <c r="D19" s="116"/>
      <c r="E19" s="111"/>
      <c r="F19" s="153"/>
      <c r="G19" s="110"/>
      <c r="H19" s="112"/>
      <c r="L19" s="96"/>
    </row>
    <row r="20" spans="1:16" x14ac:dyDescent="0.5">
      <c r="A20" s="150"/>
      <c r="B20" s="175"/>
      <c r="C20" s="170"/>
      <c r="D20" s="116"/>
      <c r="E20" s="111"/>
      <c r="F20" s="111"/>
      <c r="G20" s="110"/>
      <c r="H20" s="112"/>
      <c r="N20" s="149"/>
    </row>
    <row r="21" spans="1:16" ht="22.5" thickBot="1" x14ac:dyDescent="0.55000000000000004">
      <c r="A21" s="160"/>
      <c r="B21" s="176"/>
      <c r="C21" s="148" t="s">
        <v>6</v>
      </c>
      <c r="D21" s="177">
        <f>SUM(D7:D20)</f>
        <v>311300</v>
      </c>
      <c r="E21" s="178">
        <f>SUM(E7:E20)</f>
        <v>61475</v>
      </c>
      <c r="F21" s="178">
        <f>SUM(F7:F20)</f>
        <v>0</v>
      </c>
      <c r="G21" s="161">
        <f>D21-E21-F21</f>
        <v>249825</v>
      </c>
      <c r="H21" s="179"/>
      <c r="N21" s="149"/>
    </row>
    <row r="22" spans="1:16" ht="22.5" thickTop="1" x14ac:dyDescent="0.5">
      <c r="I22" s="180"/>
      <c r="L22" s="156"/>
      <c r="M22" s="206"/>
      <c r="N22" s="156"/>
      <c r="O22" s="155"/>
      <c r="P22" s="181"/>
    </row>
    <row r="23" spans="1:16" x14ac:dyDescent="0.5">
      <c r="G23" s="149"/>
      <c r="I23" s="149"/>
      <c r="L23" s="156"/>
      <c r="M23" s="206"/>
      <c r="N23" s="156"/>
      <c r="O23" s="155"/>
    </row>
    <row r="24" spans="1:16" x14ac:dyDescent="0.5">
      <c r="G24" s="149"/>
      <c r="I24" s="149"/>
      <c r="L24" s="156"/>
      <c r="M24" s="206"/>
      <c r="N24" s="163"/>
      <c r="O24" s="155"/>
    </row>
    <row r="25" spans="1:16" x14ac:dyDescent="0.5">
      <c r="G25" s="149"/>
      <c r="I25" s="149"/>
      <c r="L25" s="238"/>
      <c r="M25" s="206"/>
      <c r="N25" s="155"/>
      <c r="O25" s="155"/>
    </row>
    <row r="26" spans="1:16" x14ac:dyDescent="0.5">
      <c r="G26" s="180"/>
      <c r="L26" s="182"/>
      <c r="M26" s="278"/>
      <c r="N26" s="149"/>
    </row>
    <row r="27" spans="1:16" x14ac:dyDescent="0.5">
      <c r="G27" s="180"/>
      <c r="N27" s="180"/>
    </row>
    <row r="28" spans="1:16" x14ac:dyDescent="0.5">
      <c r="E28" s="149"/>
    </row>
    <row r="30" spans="1:16" x14ac:dyDescent="0.5">
      <c r="N30" s="180"/>
    </row>
    <row r="31" spans="1:16" x14ac:dyDescent="0.5">
      <c r="N31" s="149"/>
    </row>
    <row r="32" spans="1:16" x14ac:dyDescent="0.5">
      <c r="N32" s="149"/>
    </row>
    <row r="33" spans="4:14" x14ac:dyDescent="0.5">
      <c r="N33" s="180"/>
    </row>
    <row r="34" spans="4:14" x14ac:dyDescent="0.5">
      <c r="D34" s="149"/>
      <c r="E34" s="171"/>
      <c r="F34" s="171"/>
      <c r="N34" s="171"/>
    </row>
    <row r="35" spans="4:14" x14ac:dyDescent="0.5">
      <c r="D35" s="149"/>
      <c r="E35" s="171"/>
      <c r="F35" s="171"/>
      <c r="L35" s="149">
        <f>M30-L34</f>
        <v>0</v>
      </c>
      <c r="N35" s="171"/>
    </row>
    <row r="36" spans="4:14" x14ac:dyDescent="0.5">
      <c r="D36" s="149"/>
      <c r="E36" s="171"/>
      <c r="F36" s="171"/>
      <c r="N36" s="171"/>
    </row>
    <row r="37" spans="4:14" x14ac:dyDescent="0.5">
      <c r="D37" s="149"/>
      <c r="E37" s="171"/>
      <c r="F37" s="171"/>
      <c r="N37" s="171"/>
    </row>
    <row r="39" spans="4:14" ht="22.5" thickBot="1" x14ac:dyDescent="0.55000000000000004">
      <c r="D39" s="163"/>
      <c r="M39" s="279"/>
    </row>
    <row r="40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7" workbookViewId="0">
      <selection activeCell="A2" sqref="A2:H2"/>
    </sheetView>
  </sheetViews>
  <sheetFormatPr defaultRowHeight="21.75" x14ac:dyDescent="0.5"/>
  <cols>
    <col min="1" max="1" width="7.85546875" style="96" customWidth="1"/>
    <col min="2" max="2" width="8.42578125" style="96" customWidth="1"/>
    <col min="3" max="3" width="25.5703125" style="96" customWidth="1"/>
    <col min="4" max="4" width="12" style="96" customWidth="1"/>
    <col min="5" max="5" width="12.42578125" style="96" customWidth="1"/>
    <col min="6" max="6" width="8.85546875" style="96" customWidth="1"/>
    <col min="7" max="7" width="12.85546875" style="96" customWidth="1"/>
    <col min="8" max="8" width="9" style="96" customWidth="1"/>
    <col min="9" max="9" width="11.7109375" style="96" customWidth="1"/>
    <col min="10" max="10" width="11.28515625" style="1" bestFit="1" customWidth="1"/>
    <col min="11" max="11" width="9.5703125" style="96" bestFit="1" customWidth="1"/>
    <col min="12" max="12" width="14" style="149" bestFit="1" customWidth="1"/>
    <col min="13" max="13" width="14.7109375" style="7" customWidth="1"/>
    <col min="14" max="14" width="14.42578125" style="96" customWidth="1"/>
    <col min="15" max="15" width="9.140625" style="96"/>
    <col min="16" max="16" width="11.5703125" style="96" bestFit="1" customWidth="1"/>
    <col min="17" max="16384" width="9.140625" style="96"/>
  </cols>
  <sheetData>
    <row r="1" spans="1:8" x14ac:dyDescent="0.5">
      <c r="A1" s="559" t="s">
        <v>148</v>
      </c>
      <c r="B1" s="559"/>
      <c r="C1" s="559"/>
      <c r="D1" s="559"/>
      <c r="E1" s="559"/>
      <c r="F1" s="559"/>
      <c r="G1" s="559"/>
      <c r="H1" s="95" t="s">
        <v>63</v>
      </c>
    </row>
    <row r="2" spans="1:8" x14ac:dyDescent="0.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8" x14ac:dyDescent="0.5">
      <c r="A3" s="95" t="s">
        <v>15</v>
      </c>
      <c r="B3" s="95"/>
      <c r="C3" s="95"/>
      <c r="D3" s="95"/>
      <c r="E3" s="95"/>
      <c r="F3" s="95"/>
      <c r="G3" s="95"/>
      <c r="H3" s="95" t="s">
        <v>68</v>
      </c>
    </row>
    <row r="4" spans="1:8" x14ac:dyDescent="0.5">
      <c r="A4" s="167"/>
      <c r="B4" s="167"/>
      <c r="C4" s="167"/>
      <c r="D4" s="167"/>
      <c r="E4" s="168"/>
      <c r="F4" s="168"/>
      <c r="G4" s="167"/>
      <c r="H4" s="167"/>
    </row>
    <row r="5" spans="1:8" x14ac:dyDescent="0.5">
      <c r="A5" s="172" t="s">
        <v>17</v>
      </c>
      <c r="B5" s="172" t="s">
        <v>12</v>
      </c>
      <c r="C5" s="169" t="s">
        <v>4</v>
      </c>
      <c r="D5" s="101" t="s">
        <v>16</v>
      </c>
      <c r="E5" s="100" t="s">
        <v>1</v>
      </c>
      <c r="F5" s="100" t="s">
        <v>26</v>
      </c>
      <c r="G5" s="101" t="s">
        <v>2</v>
      </c>
      <c r="H5" s="173" t="s">
        <v>18</v>
      </c>
    </row>
    <row r="6" spans="1:8" x14ac:dyDescent="0.5">
      <c r="A6" s="102"/>
      <c r="B6" s="102"/>
      <c r="C6" s="103"/>
      <c r="D6" s="105" t="s">
        <v>0</v>
      </c>
      <c r="E6" s="104"/>
      <c r="F6" s="104" t="s">
        <v>25</v>
      </c>
      <c r="G6" s="105"/>
      <c r="H6" s="174"/>
    </row>
    <row r="7" spans="1:8" x14ac:dyDescent="0.5">
      <c r="A7" s="107"/>
      <c r="B7" s="108"/>
      <c r="C7" s="54"/>
      <c r="D7" s="116"/>
      <c r="E7" s="111"/>
      <c r="F7" s="153"/>
      <c r="G7" s="110"/>
      <c r="H7" s="112"/>
    </row>
    <row r="8" spans="1:8" x14ac:dyDescent="0.5">
      <c r="A8" s="150" t="s">
        <v>94</v>
      </c>
      <c r="B8" s="108" t="s">
        <v>101</v>
      </c>
      <c r="C8" s="92" t="s">
        <v>672</v>
      </c>
      <c r="D8" s="116">
        <v>44600</v>
      </c>
      <c r="E8" s="111"/>
      <c r="F8" s="153"/>
      <c r="G8" s="110">
        <v>44600</v>
      </c>
      <c r="H8" s="389" t="s">
        <v>675</v>
      </c>
    </row>
    <row r="9" spans="1:8" x14ac:dyDescent="0.5">
      <c r="A9" s="107"/>
      <c r="B9" s="108"/>
      <c r="C9" s="92" t="s">
        <v>674</v>
      </c>
      <c r="D9" s="116"/>
      <c r="E9" s="111"/>
      <c r="F9" s="153"/>
      <c r="G9" s="110"/>
      <c r="H9" s="112"/>
    </row>
    <row r="10" spans="1:8" x14ac:dyDescent="0.5">
      <c r="A10" s="107" t="s">
        <v>678</v>
      </c>
      <c r="B10" s="108" t="s">
        <v>683</v>
      </c>
      <c r="C10" s="92" t="s">
        <v>684</v>
      </c>
      <c r="D10" s="116"/>
      <c r="E10" s="111">
        <v>44600</v>
      </c>
      <c r="F10" s="153"/>
      <c r="G10" s="360">
        <f>G8-E10</f>
        <v>0</v>
      </c>
      <c r="H10" s="112"/>
    </row>
    <row r="11" spans="1:8" x14ac:dyDescent="0.5">
      <c r="A11" s="423" t="s">
        <v>944</v>
      </c>
      <c r="B11" s="108" t="s">
        <v>945</v>
      </c>
      <c r="C11" s="92" t="s">
        <v>950</v>
      </c>
      <c r="D11" s="116">
        <v>800</v>
      </c>
      <c r="E11" s="111"/>
      <c r="F11" s="153"/>
      <c r="G11" s="110">
        <f>D11</f>
        <v>800</v>
      </c>
      <c r="H11" s="112"/>
    </row>
    <row r="12" spans="1:8" x14ac:dyDescent="0.5">
      <c r="A12" s="107"/>
      <c r="B12" s="108"/>
      <c r="C12" s="92"/>
      <c r="D12" s="116"/>
      <c r="E12" s="111"/>
      <c r="F12" s="153"/>
      <c r="G12" s="110"/>
      <c r="H12" s="112"/>
    </row>
    <row r="13" spans="1:8" x14ac:dyDescent="0.5">
      <c r="A13" s="107"/>
      <c r="B13" s="108"/>
      <c r="C13" s="92"/>
      <c r="D13" s="116"/>
      <c r="E13" s="111"/>
      <c r="F13" s="153"/>
      <c r="G13" s="110"/>
      <c r="H13" s="112"/>
    </row>
    <row r="14" spans="1:8" x14ac:dyDescent="0.5">
      <c r="A14" s="107" t="s">
        <v>153</v>
      </c>
      <c r="B14" s="108" t="s">
        <v>150</v>
      </c>
      <c r="C14" s="92" t="s">
        <v>673</v>
      </c>
      <c r="D14" s="152">
        <v>3060</v>
      </c>
      <c r="E14" s="290"/>
      <c r="F14" s="109"/>
      <c r="G14" s="165">
        <f>D14</f>
        <v>3060</v>
      </c>
      <c r="H14" s="389" t="s">
        <v>676</v>
      </c>
    </row>
    <row r="15" spans="1:8" x14ac:dyDescent="0.5">
      <c r="A15" s="107"/>
      <c r="B15" s="115"/>
      <c r="C15" s="94" t="s">
        <v>677</v>
      </c>
      <c r="D15" s="151"/>
      <c r="E15" s="109"/>
      <c r="F15" s="109"/>
      <c r="G15" s="165"/>
      <c r="H15" s="112"/>
    </row>
    <row r="16" spans="1:8" x14ac:dyDescent="0.5">
      <c r="A16" s="107" t="s">
        <v>678</v>
      </c>
      <c r="B16" s="108" t="s">
        <v>679</v>
      </c>
      <c r="C16" s="92" t="s">
        <v>673</v>
      </c>
      <c r="D16" s="152">
        <v>56970</v>
      </c>
      <c r="E16" s="290"/>
      <c r="F16" s="109"/>
      <c r="G16" s="165">
        <f>G14+D16</f>
        <v>60030</v>
      </c>
      <c r="H16" s="389" t="s">
        <v>676</v>
      </c>
    </row>
    <row r="17" spans="1:16" x14ac:dyDescent="0.5">
      <c r="A17" s="107"/>
      <c r="B17" s="115"/>
      <c r="C17" s="94" t="s">
        <v>680</v>
      </c>
      <c r="D17" s="151"/>
      <c r="E17" s="109"/>
      <c r="F17" s="109"/>
      <c r="G17" s="165"/>
      <c r="H17" s="112" t="s">
        <v>682</v>
      </c>
    </row>
    <row r="18" spans="1:16" x14ac:dyDescent="0.5">
      <c r="A18" s="107"/>
      <c r="B18" s="108"/>
      <c r="C18" s="54" t="s">
        <v>681</v>
      </c>
      <c r="D18" s="116"/>
      <c r="E18" s="111"/>
      <c r="F18" s="111"/>
      <c r="G18" s="110"/>
      <c r="H18" s="112"/>
      <c r="L18" s="96"/>
    </row>
    <row r="19" spans="1:16" x14ac:dyDescent="0.5">
      <c r="A19" s="107" t="s">
        <v>678</v>
      </c>
      <c r="B19" s="108" t="s">
        <v>683</v>
      </c>
      <c r="C19" s="54" t="s">
        <v>684</v>
      </c>
      <c r="D19" s="116"/>
      <c r="E19" s="111">
        <v>47013</v>
      </c>
      <c r="F19" s="111"/>
      <c r="G19" s="110">
        <f>G16-E19</f>
        <v>13017</v>
      </c>
      <c r="H19" s="112"/>
      <c r="L19" s="96"/>
    </row>
    <row r="20" spans="1:16" x14ac:dyDescent="0.5">
      <c r="A20" s="107"/>
      <c r="B20" s="108"/>
      <c r="C20" s="54"/>
      <c r="D20" s="116"/>
      <c r="E20" s="111"/>
      <c r="F20" s="153"/>
      <c r="G20" s="110"/>
      <c r="H20" s="112"/>
      <c r="L20" s="96"/>
    </row>
    <row r="21" spans="1:16" x14ac:dyDescent="0.5">
      <c r="A21" s="107" t="s">
        <v>1021</v>
      </c>
      <c r="B21" s="108" t="s">
        <v>1022</v>
      </c>
      <c r="C21" s="54" t="s">
        <v>1026</v>
      </c>
      <c r="D21" s="116">
        <v>5400</v>
      </c>
      <c r="E21" s="111"/>
      <c r="F21" s="153"/>
      <c r="G21" s="110">
        <v>5400</v>
      </c>
      <c r="H21" s="112" t="s">
        <v>1027</v>
      </c>
      <c r="L21" s="96"/>
    </row>
    <row r="22" spans="1:16" x14ac:dyDescent="0.5">
      <c r="A22" s="150"/>
      <c r="B22" s="175"/>
      <c r="C22" s="170"/>
      <c r="D22" s="116"/>
      <c r="E22" s="111"/>
      <c r="F22" s="111"/>
      <c r="G22" s="110"/>
      <c r="H22" s="112"/>
      <c r="N22" s="149"/>
    </row>
    <row r="23" spans="1:16" ht="22.5" thickBot="1" x14ac:dyDescent="0.55000000000000004">
      <c r="A23" s="160"/>
      <c r="B23" s="176"/>
      <c r="C23" s="148" t="s">
        <v>6</v>
      </c>
      <c r="D23" s="177">
        <f>SUM(D7:D22)</f>
        <v>110830</v>
      </c>
      <c r="E23" s="178">
        <f>SUM(E7:E22)</f>
        <v>91613</v>
      </c>
      <c r="F23" s="178">
        <f>SUM(F7:F22)</f>
        <v>0</v>
      </c>
      <c r="G23" s="161">
        <f>D23-E23-F23</f>
        <v>19217</v>
      </c>
      <c r="H23" s="179"/>
      <c r="N23" s="149"/>
    </row>
    <row r="24" spans="1:16" ht="22.5" thickTop="1" x14ac:dyDescent="0.5">
      <c r="I24" s="180"/>
      <c r="L24" s="156"/>
      <c r="M24" s="206"/>
      <c r="N24" s="156"/>
      <c r="O24" s="155"/>
      <c r="P24" s="181"/>
    </row>
    <row r="25" spans="1:16" x14ac:dyDescent="0.5">
      <c r="G25" s="149"/>
      <c r="I25" s="149"/>
      <c r="L25" s="156"/>
      <c r="M25" s="206"/>
      <c r="N25" s="156"/>
      <c r="O25" s="155"/>
    </row>
    <row r="26" spans="1:16" x14ac:dyDescent="0.5">
      <c r="G26" s="149"/>
      <c r="I26" s="149"/>
      <c r="L26" s="156"/>
      <c r="M26" s="206"/>
      <c r="N26" s="163"/>
      <c r="O26" s="155"/>
    </row>
    <row r="27" spans="1:16" x14ac:dyDescent="0.5">
      <c r="G27" s="149"/>
      <c r="I27" s="149"/>
      <c r="L27" s="238"/>
      <c r="M27" s="206"/>
      <c r="N27" s="155"/>
      <c r="O27" s="155"/>
    </row>
    <row r="28" spans="1:16" x14ac:dyDescent="0.5">
      <c r="G28" s="180"/>
      <c r="L28" s="182"/>
      <c r="M28" s="278"/>
      <c r="N28" s="149"/>
    </row>
    <row r="29" spans="1:16" x14ac:dyDescent="0.5">
      <c r="G29" s="180"/>
      <c r="N29" s="180"/>
    </row>
    <row r="30" spans="1:16" x14ac:dyDescent="0.5">
      <c r="E30" s="149"/>
    </row>
    <row r="32" spans="1:16" x14ac:dyDescent="0.5">
      <c r="N32" s="180"/>
    </row>
    <row r="33" spans="4:14" x14ac:dyDescent="0.5">
      <c r="N33" s="149"/>
    </row>
    <row r="34" spans="4:14" x14ac:dyDescent="0.5">
      <c r="N34" s="149"/>
    </row>
    <row r="35" spans="4:14" x14ac:dyDescent="0.5">
      <c r="N35" s="180"/>
    </row>
    <row r="36" spans="4:14" x14ac:dyDescent="0.5">
      <c r="D36" s="149"/>
      <c r="E36" s="171"/>
      <c r="F36" s="171"/>
      <c r="N36" s="171"/>
    </row>
    <row r="37" spans="4:14" x14ac:dyDescent="0.5">
      <c r="D37" s="149"/>
      <c r="E37" s="171"/>
      <c r="F37" s="171"/>
      <c r="L37" s="149">
        <f>M32-L36</f>
        <v>0</v>
      </c>
      <c r="N37" s="171"/>
    </row>
    <row r="38" spans="4:14" x14ac:dyDescent="0.5">
      <c r="D38" s="149"/>
      <c r="E38" s="171"/>
      <c r="F38" s="171"/>
      <c r="N38" s="171"/>
    </row>
    <row r="39" spans="4:14" x14ac:dyDescent="0.5">
      <c r="D39" s="149"/>
      <c r="E39" s="171"/>
      <c r="F39" s="171"/>
      <c r="N39" s="171"/>
    </row>
    <row r="41" spans="4:14" ht="22.5" thickBot="1" x14ac:dyDescent="0.55000000000000004">
      <c r="D41" s="163"/>
      <c r="M41" s="279"/>
    </row>
    <row r="42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A16" workbookViewId="0">
      <selection activeCell="C17" sqref="C17"/>
    </sheetView>
  </sheetViews>
  <sheetFormatPr defaultRowHeight="12.75" x14ac:dyDescent="0.2"/>
  <cols>
    <col min="1" max="1" width="3.140625" customWidth="1"/>
    <col min="2" max="2" width="24.5703125" customWidth="1"/>
    <col min="3" max="3" width="14.42578125" customWidth="1"/>
    <col min="4" max="4" width="13.28515625" customWidth="1"/>
    <col min="5" max="5" width="11.7109375" customWidth="1"/>
    <col min="6" max="6" width="13.140625" customWidth="1"/>
    <col min="7" max="7" width="11.28515625" customWidth="1"/>
    <col min="8" max="8" width="10.5703125" customWidth="1"/>
    <col min="9" max="9" width="11.140625" customWidth="1"/>
    <col min="10" max="10" width="16.7109375" customWidth="1"/>
    <col min="11" max="11" width="16.28515625" style="12" customWidth="1"/>
    <col min="12" max="12" width="18.140625" customWidth="1"/>
    <col min="13" max="13" width="14.5703125" customWidth="1"/>
    <col min="14" max="14" width="15.42578125" customWidth="1"/>
    <col min="15" max="15" width="14" bestFit="1" customWidth="1"/>
    <col min="16" max="16" width="12.7109375" customWidth="1"/>
    <col min="17" max="17" width="10.85546875" customWidth="1"/>
    <col min="18" max="18" width="10.28515625" bestFit="1" customWidth="1"/>
  </cols>
  <sheetData>
    <row r="1" spans="1:17" x14ac:dyDescent="0.2">
      <c r="N1" s="12"/>
    </row>
    <row r="2" spans="1:17" x14ac:dyDescent="0.2">
      <c r="J2" s="9"/>
      <c r="K2" s="392"/>
      <c r="L2" s="393"/>
      <c r="M2" s="393"/>
      <c r="N2" s="9"/>
      <c r="O2" s="42"/>
      <c r="P2" s="9"/>
      <c r="Q2" s="9"/>
    </row>
    <row r="3" spans="1:17" ht="24" x14ac:dyDescent="0.55000000000000004">
      <c r="A3" s="556" t="s">
        <v>147</v>
      </c>
      <c r="B3" s="556"/>
      <c r="C3" s="556"/>
      <c r="D3" s="556"/>
      <c r="E3" s="556"/>
      <c r="F3" s="556"/>
      <c r="G3" s="556"/>
      <c r="I3" s="198"/>
      <c r="J3" s="394"/>
      <c r="K3" s="213"/>
      <c r="L3" s="42"/>
      <c r="M3" s="42"/>
      <c r="N3" s="9"/>
      <c r="O3" s="248"/>
      <c r="P3" s="232"/>
      <c r="Q3" s="9"/>
    </row>
    <row r="4" spans="1:17" ht="24" x14ac:dyDescent="0.55000000000000004">
      <c r="A4" s="556" t="s">
        <v>13</v>
      </c>
      <c r="B4" s="556"/>
      <c r="C4" s="556"/>
      <c r="D4" s="556"/>
      <c r="E4" s="556"/>
      <c r="F4" s="556"/>
      <c r="G4" s="556"/>
      <c r="I4" s="198"/>
      <c r="J4" s="394"/>
      <c r="K4" s="211"/>
      <c r="L4" s="42"/>
      <c r="M4" s="42"/>
      <c r="N4" s="9"/>
      <c r="O4" s="42"/>
      <c r="P4" s="42"/>
      <c r="Q4" s="9"/>
    </row>
    <row r="5" spans="1:17" ht="24" x14ac:dyDescent="0.55000000000000004">
      <c r="A5" s="556" t="s">
        <v>1362</v>
      </c>
      <c r="B5" s="556"/>
      <c r="C5" s="556"/>
      <c r="D5" s="556"/>
      <c r="E5" s="556"/>
      <c r="F5" s="556"/>
      <c r="G5" s="556"/>
      <c r="I5" s="198"/>
      <c r="J5" s="394"/>
      <c r="K5" s="212"/>
      <c r="L5" s="42"/>
      <c r="M5" s="42"/>
      <c r="N5" s="9"/>
      <c r="O5" s="42"/>
      <c r="P5" s="42"/>
      <c r="Q5" s="9"/>
    </row>
    <row r="6" spans="1:17" ht="24" x14ac:dyDescent="0.55000000000000004">
      <c r="A6" s="15" t="s">
        <v>7</v>
      </c>
      <c r="B6" s="15"/>
      <c r="C6" s="15"/>
      <c r="D6" s="15"/>
      <c r="E6" s="15"/>
      <c r="F6" s="15"/>
      <c r="G6" s="15"/>
      <c r="I6" s="198"/>
      <c r="J6" s="394"/>
      <c r="K6" s="213"/>
      <c r="L6" s="42"/>
      <c r="M6" s="42"/>
      <c r="N6" s="9"/>
      <c r="O6" s="42"/>
      <c r="P6" s="42"/>
      <c r="Q6" s="9"/>
    </row>
    <row r="7" spans="1:17" ht="24" x14ac:dyDescent="0.55000000000000004">
      <c r="A7" s="16" t="s">
        <v>8</v>
      </c>
      <c r="B7" s="17" t="s">
        <v>4</v>
      </c>
      <c r="C7" s="16" t="s">
        <v>9</v>
      </c>
      <c r="D7" s="17" t="s">
        <v>1</v>
      </c>
      <c r="E7" s="16" t="s">
        <v>23</v>
      </c>
      <c r="F7" s="16" t="s">
        <v>2</v>
      </c>
      <c r="G7" s="16" t="s">
        <v>10</v>
      </c>
      <c r="H7" s="222" t="s">
        <v>131</v>
      </c>
      <c r="I7" s="198"/>
      <c r="J7" s="394"/>
      <c r="K7" s="213"/>
      <c r="L7" s="42"/>
      <c r="M7" s="42"/>
      <c r="N7" s="9"/>
      <c r="O7" s="42"/>
      <c r="P7" s="42"/>
      <c r="Q7" s="9"/>
    </row>
    <row r="8" spans="1:17" ht="24" x14ac:dyDescent="0.55000000000000004">
      <c r="A8" s="18"/>
      <c r="B8" s="19"/>
      <c r="C8" s="18"/>
      <c r="D8" s="19"/>
      <c r="E8" s="18" t="s">
        <v>24</v>
      </c>
      <c r="F8" s="18"/>
      <c r="G8" s="18" t="s">
        <v>11</v>
      </c>
      <c r="H8" s="219" t="s">
        <v>146</v>
      </c>
      <c r="I8" s="198"/>
      <c r="J8" s="394"/>
      <c r="K8" s="395"/>
      <c r="L8" s="42"/>
      <c r="M8" s="42"/>
      <c r="N8" s="9"/>
      <c r="O8" s="42"/>
      <c r="P8" s="42"/>
      <c r="Q8" s="9"/>
    </row>
    <row r="9" spans="1:17" ht="21.75" x14ac:dyDescent="0.5">
      <c r="A9" s="4">
        <v>1</v>
      </c>
      <c r="B9" s="5" t="s">
        <v>31</v>
      </c>
      <c r="C9" s="231">
        <v>18708000</v>
      </c>
      <c r="D9" s="109">
        <v>10971501.189999999</v>
      </c>
      <c r="E9" s="158"/>
      <c r="F9" s="29">
        <f t="shared" ref="F9:F15" si="0">C9-D9-E9</f>
        <v>7736498.8100000005</v>
      </c>
      <c r="G9" s="30">
        <f>D9*100/C9</f>
        <v>58.646040143254226</v>
      </c>
      <c r="H9" s="30">
        <v>86.04</v>
      </c>
      <c r="I9" s="201"/>
      <c r="J9" s="248"/>
      <c r="K9" s="248"/>
      <c r="L9" s="205"/>
      <c r="M9" s="42"/>
      <c r="N9" s="9"/>
      <c r="O9" s="42"/>
      <c r="P9" s="42"/>
      <c r="Q9" s="9"/>
    </row>
    <row r="10" spans="1:17" ht="21.75" x14ac:dyDescent="0.5">
      <c r="A10" s="31">
        <v>2</v>
      </c>
      <c r="B10" s="5" t="s">
        <v>5</v>
      </c>
      <c r="C10" s="50">
        <v>45372180</v>
      </c>
      <c r="D10" s="7">
        <v>26203028.920000002</v>
      </c>
      <c r="E10" s="43"/>
      <c r="F10" s="29">
        <f t="shared" si="0"/>
        <v>19169151.079999998</v>
      </c>
      <c r="G10" s="30">
        <f>D10*100/C10</f>
        <v>57.751311310146441</v>
      </c>
      <c r="H10" s="30">
        <v>65.02</v>
      </c>
      <c r="I10" s="200"/>
      <c r="J10" s="248"/>
      <c r="K10" s="248"/>
      <c r="L10" s="42"/>
      <c r="M10" s="42"/>
      <c r="N10" s="9"/>
      <c r="O10" s="42"/>
      <c r="P10" s="9"/>
      <c r="Q10" s="9"/>
    </row>
    <row r="11" spans="1:17" ht="21.75" x14ac:dyDescent="0.5">
      <c r="A11" s="31">
        <v>3</v>
      </c>
      <c r="B11" s="5" t="s">
        <v>749</v>
      </c>
      <c r="C11" s="50">
        <v>3297890</v>
      </c>
      <c r="D11" s="6">
        <v>1225862.74</v>
      </c>
      <c r="E11" s="43"/>
      <c r="F11" s="29">
        <f t="shared" si="0"/>
        <v>2072027.26</v>
      </c>
      <c r="G11" s="30">
        <f>D11*100/C11</f>
        <v>37.171122748181411</v>
      </c>
      <c r="H11" s="306" t="s">
        <v>145</v>
      </c>
      <c r="I11" s="200"/>
      <c r="J11" s="248"/>
      <c r="K11" s="248"/>
      <c r="L11" s="42"/>
      <c r="M11" s="42"/>
      <c r="N11" s="9"/>
      <c r="O11" s="42"/>
      <c r="P11" s="9"/>
      <c r="Q11" s="9"/>
    </row>
    <row r="12" spans="1:17" ht="21.75" x14ac:dyDescent="0.5">
      <c r="A12" s="4">
        <v>4</v>
      </c>
      <c r="B12" s="56" t="s">
        <v>1365</v>
      </c>
      <c r="C12" s="50">
        <v>5241840</v>
      </c>
      <c r="D12" s="74"/>
      <c r="E12" s="165"/>
      <c r="F12" s="29">
        <f t="shared" si="0"/>
        <v>5241840</v>
      </c>
      <c r="G12" s="306" t="s">
        <v>145</v>
      </c>
      <c r="H12" s="271">
        <v>11.11</v>
      </c>
      <c r="I12" s="200"/>
      <c r="J12" s="422"/>
      <c r="K12" s="422"/>
      <c r="L12" s="42"/>
      <c r="M12" s="42"/>
      <c r="N12" s="42"/>
      <c r="O12" s="42"/>
      <c r="P12" s="42"/>
      <c r="Q12" s="9"/>
    </row>
    <row r="13" spans="1:17" ht="21.75" x14ac:dyDescent="0.5">
      <c r="A13" s="31">
        <v>5</v>
      </c>
      <c r="B13" s="56" t="s">
        <v>70</v>
      </c>
      <c r="C13" s="6">
        <v>51768901</v>
      </c>
      <c r="D13" s="6">
        <v>51718901</v>
      </c>
      <c r="E13" s="63"/>
      <c r="F13" s="29">
        <f t="shared" si="0"/>
        <v>50000</v>
      </c>
      <c r="G13" s="30">
        <f>D13*100/C13</f>
        <v>99.903416918199596</v>
      </c>
      <c r="H13" s="30">
        <v>99.9</v>
      </c>
      <c r="I13" s="199"/>
      <c r="J13" s="398"/>
      <c r="K13" s="572"/>
      <c r="L13" s="42"/>
      <c r="M13" s="42"/>
      <c r="N13" s="205"/>
      <c r="O13" s="42"/>
      <c r="P13" s="42"/>
      <c r="Q13" s="9"/>
    </row>
    <row r="14" spans="1:17" ht="21.75" x14ac:dyDescent="0.5">
      <c r="A14" s="4">
        <v>6</v>
      </c>
      <c r="B14" s="56" t="s">
        <v>329</v>
      </c>
      <c r="C14" s="6">
        <v>1219396.8799999999</v>
      </c>
      <c r="D14" s="6">
        <v>1219396.8799999999</v>
      </c>
      <c r="E14" s="63"/>
      <c r="F14" s="29">
        <f t="shared" si="0"/>
        <v>0</v>
      </c>
      <c r="G14" s="30">
        <f>D14*100/C14</f>
        <v>100</v>
      </c>
      <c r="H14" s="30">
        <v>100</v>
      </c>
      <c r="I14" s="199"/>
      <c r="J14" s="397"/>
      <c r="K14" s="396"/>
      <c r="L14" s="42"/>
      <c r="M14" s="42"/>
      <c r="N14" s="42"/>
      <c r="O14" s="42"/>
      <c r="P14" s="9"/>
      <c r="Q14" s="9"/>
    </row>
    <row r="15" spans="1:17" ht="21.75" x14ac:dyDescent="0.5">
      <c r="A15" s="31">
        <v>7</v>
      </c>
      <c r="B15" s="56" t="s">
        <v>330</v>
      </c>
      <c r="C15" s="6">
        <v>29520457.199999999</v>
      </c>
      <c r="D15" s="8">
        <v>27073027.199999999</v>
      </c>
      <c r="E15" s="165">
        <v>2317200</v>
      </c>
      <c r="F15" s="29">
        <f>C15-D15-E15</f>
        <v>130230</v>
      </c>
      <c r="G15" s="30">
        <f>D15*100/C15</f>
        <v>91.709376371040761</v>
      </c>
      <c r="H15" s="30">
        <v>100</v>
      </c>
      <c r="I15" s="52"/>
      <c r="J15" s="422"/>
      <c r="K15" s="205"/>
      <c r="L15" s="42"/>
      <c r="M15" s="42"/>
      <c r="N15" s="9"/>
      <c r="O15" s="42"/>
      <c r="P15" s="9"/>
      <c r="Q15" s="9"/>
    </row>
    <row r="16" spans="1:17" ht="21.75" x14ac:dyDescent="0.5">
      <c r="A16" s="4"/>
      <c r="B16" s="5"/>
      <c r="C16" s="6"/>
      <c r="D16" s="62"/>
      <c r="E16" s="6"/>
      <c r="F16" s="64"/>
      <c r="G16" s="30"/>
      <c r="H16" s="30"/>
      <c r="J16" s="248"/>
      <c r="K16" s="205"/>
      <c r="L16" s="205"/>
      <c r="M16" s="42"/>
      <c r="N16" s="53"/>
      <c r="O16" s="42"/>
      <c r="P16" s="42"/>
      <c r="Q16" s="9"/>
    </row>
    <row r="17" spans="1:18" ht="21.75" x14ac:dyDescent="0.5">
      <c r="A17" s="31"/>
      <c r="B17" s="5"/>
      <c r="C17" s="6"/>
      <c r="D17" s="8"/>
      <c r="E17" s="6"/>
      <c r="F17" s="29"/>
      <c r="G17" s="30"/>
      <c r="H17" s="30"/>
      <c r="J17" s="570"/>
      <c r="K17" s="570"/>
      <c r="L17" s="42"/>
      <c r="M17" s="42"/>
      <c r="N17" s="53"/>
      <c r="O17" s="42"/>
      <c r="P17" s="46"/>
      <c r="Q17" s="9"/>
    </row>
    <row r="18" spans="1:18" ht="21.75" x14ac:dyDescent="0.5">
      <c r="A18" s="4"/>
      <c r="B18" s="5"/>
      <c r="C18" s="32"/>
      <c r="D18" s="32"/>
      <c r="E18" s="32"/>
      <c r="F18" s="29"/>
      <c r="G18" s="30"/>
      <c r="H18" s="30"/>
      <c r="I18" s="11"/>
      <c r="J18" s="422"/>
      <c r="K18" s="248"/>
      <c r="L18" s="42"/>
      <c r="M18" s="42"/>
      <c r="N18" s="53"/>
      <c r="O18" s="42"/>
      <c r="P18" s="61"/>
      <c r="Q18" s="53"/>
      <c r="R18" s="41"/>
    </row>
    <row r="19" spans="1:18" ht="21.75" x14ac:dyDescent="0.5">
      <c r="A19" s="34"/>
      <c r="B19" s="35"/>
      <c r="C19" s="32"/>
      <c r="D19" s="32"/>
      <c r="E19" s="32"/>
      <c r="F19" s="29"/>
      <c r="G19" s="30"/>
      <c r="H19" s="30"/>
      <c r="J19" s="551"/>
      <c r="K19" s="551"/>
      <c r="L19" s="42"/>
      <c r="M19" s="42"/>
      <c r="N19" s="53"/>
      <c r="O19" s="42"/>
      <c r="P19" s="46"/>
      <c r="Q19" s="9"/>
    </row>
    <row r="20" spans="1:18" ht="21.75" x14ac:dyDescent="0.5">
      <c r="A20" s="34"/>
      <c r="B20" s="364"/>
      <c r="C20" s="32"/>
      <c r="D20" s="33"/>
      <c r="E20" s="32"/>
      <c r="F20" s="36"/>
      <c r="G20" s="30"/>
      <c r="H20" s="30"/>
      <c r="J20" s="397"/>
      <c r="K20" s="396"/>
      <c r="L20" s="206"/>
      <c r="M20" s="42"/>
      <c r="N20" s="156"/>
      <c r="O20" s="207"/>
      <c r="P20" s="42"/>
      <c r="Q20" s="46"/>
      <c r="R20" s="44"/>
    </row>
    <row r="21" spans="1:18" ht="21.75" x14ac:dyDescent="0.5">
      <c r="A21" s="4"/>
      <c r="B21" s="5"/>
      <c r="C21" s="6"/>
      <c r="D21" s="8"/>
      <c r="E21" s="6"/>
      <c r="F21" s="29"/>
      <c r="G21" s="30"/>
      <c r="H21" s="30"/>
      <c r="J21" s="397"/>
      <c r="K21" s="399"/>
      <c r="L21" s="42"/>
      <c r="M21" s="42"/>
      <c r="N21" s="209"/>
      <c r="O21" s="58"/>
      <c r="P21" s="71"/>
      <c r="Q21" s="9"/>
    </row>
    <row r="22" spans="1:18" ht="21.75" x14ac:dyDescent="0.5">
      <c r="A22" s="4"/>
      <c r="B22" s="5"/>
      <c r="C22" s="6"/>
      <c r="D22" s="8"/>
      <c r="E22" s="6"/>
      <c r="F22" s="29"/>
      <c r="G22" s="30"/>
      <c r="H22" s="30"/>
      <c r="J22" s="397"/>
      <c r="K22" s="396"/>
      <c r="L22" s="42"/>
      <c r="M22" s="42"/>
      <c r="N22" s="53"/>
      <c r="O22" s="400"/>
      <c r="P22" s="9"/>
      <c r="Q22" s="9"/>
    </row>
    <row r="23" spans="1:18" ht="21.75" x14ac:dyDescent="0.5">
      <c r="A23" s="34"/>
      <c r="B23" s="35"/>
      <c r="C23" s="32"/>
      <c r="D23" s="33"/>
      <c r="E23" s="32"/>
      <c r="F23" s="32"/>
      <c r="G23" s="32"/>
      <c r="H23" s="32"/>
      <c r="J23" s="397"/>
      <c r="K23" s="71"/>
      <c r="L23" s="42"/>
      <c r="M23" s="42"/>
      <c r="N23" s="58"/>
      <c r="O23" s="58"/>
      <c r="P23" s="79"/>
      <c r="Q23" s="9"/>
    </row>
    <row r="24" spans="1:18" ht="23.25" x14ac:dyDescent="0.5">
      <c r="A24" s="2"/>
      <c r="B24" s="28" t="s">
        <v>6</v>
      </c>
      <c r="C24" s="37">
        <f>SUM(C9:C23)</f>
        <v>155128665.07999998</v>
      </c>
      <c r="D24" s="210">
        <f>SUM(D9:D23)</f>
        <v>118411717.92999999</v>
      </c>
      <c r="E24" s="194">
        <f>SUM(E9:E23)</f>
        <v>2317200</v>
      </c>
      <c r="F24" s="37">
        <f>SUM(F9:F23)</f>
        <v>34399747.150000006</v>
      </c>
      <c r="G24" s="38">
        <f>D24*100/C24</f>
        <v>76.331294328443406</v>
      </c>
      <c r="H24" s="38"/>
      <c r="I24" s="13"/>
      <c r="J24" s="397"/>
      <c r="K24" s="71"/>
      <c r="L24" s="42"/>
      <c r="M24" s="42"/>
      <c r="N24" s="58"/>
      <c r="O24" s="79"/>
      <c r="P24" s="71"/>
      <c r="Q24" s="9"/>
    </row>
    <row r="25" spans="1:18" ht="23.25" x14ac:dyDescent="0.5">
      <c r="A25" s="3"/>
      <c r="B25" s="57"/>
      <c r="C25" s="75"/>
      <c r="D25" s="75"/>
      <c r="E25" s="76"/>
      <c r="F25" s="75"/>
      <c r="G25" s="77"/>
      <c r="H25" s="77"/>
      <c r="I25" s="13"/>
      <c r="J25" s="397"/>
      <c r="K25" s="401"/>
      <c r="L25" s="401"/>
      <c r="M25" s="401"/>
      <c r="N25" s="58"/>
      <c r="O25" s="79"/>
      <c r="P25" s="71"/>
      <c r="Q25" s="9"/>
    </row>
    <row r="26" spans="1:18" ht="24" x14ac:dyDescent="0.55000000000000004">
      <c r="A26" s="3"/>
      <c r="B26" s="21" t="s">
        <v>20</v>
      </c>
      <c r="C26" s="75"/>
      <c r="D26" s="75"/>
      <c r="E26" s="76"/>
      <c r="F26" s="75"/>
      <c r="G26" s="77"/>
      <c r="H26" s="77"/>
      <c r="I26" s="13"/>
      <c r="J26" s="397"/>
      <c r="K26" s="42"/>
      <c r="L26" s="42"/>
      <c r="M26" s="401"/>
      <c r="N26" s="70"/>
      <c r="O26" s="42"/>
      <c r="P26" s="42"/>
      <c r="Q26" s="9"/>
    </row>
    <row r="27" spans="1:18" ht="24" x14ac:dyDescent="0.55000000000000004">
      <c r="A27" s="20"/>
      <c r="B27" s="22" t="s">
        <v>72</v>
      </c>
      <c r="C27" s="22"/>
      <c r="D27" s="22" t="s">
        <v>71</v>
      </c>
      <c r="E27" s="21"/>
      <c r="F27" s="22" t="s">
        <v>21</v>
      </c>
      <c r="G27" s="21"/>
      <c r="H27" s="14"/>
      <c r="I27" s="13"/>
      <c r="J27" s="232"/>
      <c r="K27" s="53"/>
      <c r="L27" s="53"/>
      <c r="M27" s="58"/>
      <c r="N27" s="58"/>
      <c r="O27" s="71"/>
      <c r="P27" s="9"/>
      <c r="Q27" s="9"/>
    </row>
    <row r="28" spans="1:18" ht="24" x14ac:dyDescent="0.55000000000000004">
      <c r="A28" s="20"/>
      <c r="B28" s="21" t="s">
        <v>138</v>
      </c>
      <c r="C28" s="526">
        <v>23</v>
      </c>
      <c r="D28" s="21" t="s">
        <v>1128</v>
      </c>
      <c r="E28" s="21"/>
      <c r="F28" s="21" t="s">
        <v>1132</v>
      </c>
      <c r="G28" s="21"/>
      <c r="H28" s="191"/>
      <c r="I28" s="13"/>
      <c r="J28" s="232"/>
      <c r="K28" s="53"/>
      <c r="L28" s="42"/>
      <c r="M28" s="53"/>
      <c r="N28" s="53"/>
      <c r="O28" s="71"/>
      <c r="P28" s="402"/>
      <c r="Q28" s="9"/>
    </row>
    <row r="29" spans="1:18" ht="24" x14ac:dyDescent="0.55000000000000004">
      <c r="A29" s="20"/>
      <c r="B29" s="21" t="s">
        <v>139</v>
      </c>
      <c r="C29" s="526">
        <v>54</v>
      </c>
      <c r="D29" s="21" t="s">
        <v>1129</v>
      </c>
      <c r="E29" s="21"/>
      <c r="F29" s="21" t="s">
        <v>1133</v>
      </c>
      <c r="G29" s="21"/>
      <c r="H29" s="13"/>
      <c r="I29" s="13"/>
      <c r="J29" s="9"/>
      <c r="K29" s="42"/>
      <c r="L29" s="42"/>
      <c r="M29" s="79"/>
      <c r="N29" s="79"/>
      <c r="O29" s="71"/>
      <c r="P29" s="9"/>
      <c r="Q29" s="9"/>
    </row>
    <row r="30" spans="1:18" ht="24" x14ac:dyDescent="0.55000000000000004">
      <c r="A30" s="20"/>
      <c r="B30" s="21" t="s">
        <v>140</v>
      </c>
      <c r="C30" s="526">
        <v>77</v>
      </c>
      <c r="D30" s="21" t="s">
        <v>1130</v>
      </c>
      <c r="E30" s="21"/>
      <c r="F30" s="21" t="s">
        <v>1134</v>
      </c>
      <c r="G30" s="21"/>
      <c r="H30" s="191"/>
      <c r="I30" s="13"/>
      <c r="J30" s="42"/>
      <c r="K30" s="53"/>
      <c r="L30" s="42"/>
      <c r="M30" s="79"/>
      <c r="N30" s="79"/>
      <c r="O30" s="71"/>
      <c r="P30" s="9"/>
      <c r="Q30" s="9"/>
    </row>
    <row r="31" spans="1:18" ht="24" x14ac:dyDescent="0.55000000000000004">
      <c r="A31" s="20"/>
      <c r="B31" s="21" t="s">
        <v>141</v>
      </c>
      <c r="C31" s="526">
        <v>100</v>
      </c>
      <c r="D31" s="21" t="s">
        <v>1131</v>
      </c>
      <c r="E31" s="21"/>
      <c r="F31" s="21" t="s">
        <v>1131</v>
      </c>
      <c r="G31" s="21"/>
      <c r="H31" s="13"/>
      <c r="I31" s="13"/>
      <c r="J31" s="42"/>
      <c r="K31" s="46"/>
      <c r="L31" s="47"/>
      <c r="M31" s="47"/>
      <c r="N31" s="46"/>
      <c r="O31" s="71"/>
      <c r="P31" s="9"/>
      <c r="Q31" s="9"/>
    </row>
    <row r="32" spans="1:18" ht="23.25" x14ac:dyDescent="0.5">
      <c r="B32" s="13"/>
      <c r="C32" s="13"/>
      <c r="D32" s="13"/>
      <c r="E32" s="13"/>
      <c r="F32" s="13"/>
      <c r="G32" s="13"/>
      <c r="H32" s="13"/>
      <c r="I32" s="13"/>
      <c r="J32" s="42"/>
      <c r="K32" s="53"/>
      <c r="L32" s="42"/>
      <c r="M32" s="42"/>
      <c r="N32" s="53"/>
      <c r="O32" s="71"/>
      <c r="P32" s="9"/>
      <c r="Q32" s="9"/>
    </row>
    <row r="33" spans="1:17" ht="23.25" x14ac:dyDescent="0.5">
      <c r="J33" s="42"/>
      <c r="K33" s="190"/>
      <c r="L33" s="47"/>
      <c r="M33" s="47"/>
      <c r="N33" s="9"/>
      <c r="O33" s="71"/>
      <c r="P33" s="9"/>
      <c r="Q33" s="9"/>
    </row>
    <row r="34" spans="1:17" ht="23.25" x14ac:dyDescent="0.5">
      <c r="C34" s="12"/>
      <c r="H34" s="12"/>
      <c r="J34" s="42"/>
      <c r="K34" s="190"/>
      <c r="L34" s="60"/>
      <c r="M34" s="60"/>
      <c r="N34" s="9"/>
      <c r="O34" s="71"/>
      <c r="P34" s="9"/>
      <c r="Q34" s="9"/>
    </row>
    <row r="35" spans="1:17" ht="21" x14ac:dyDescent="0.45">
      <c r="C35" s="12"/>
      <c r="H35" s="12"/>
      <c r="J35" s="402"/>
      <c r="K35" s="47"/>
      <c r="L35" s="47"/>
      <c r="M35" s="47"/>
      <c r="N35" s="47"/>
      <c r="O35" s="47"/>
      <c r="P35" s="9"/>
      <c r="Q35" s="9"/>
    </row>
    <row r="36" spans="1:17" ht="19.5" customHeight="1" x14ac:dyDescent="0.2">
      <c r="A36" s="9"/>
      <c r="B36" s="9"/>
      <c r="C36" s="42"/>
      <c r="H36" s="12"/>
      <c r="J36" s="402"/>
      <c r="K36" s="42"/>
      <c r="L36" s="9"/>
      <c r="M36" s="9"/>
      <c r="N36" s="9"/>
      <c r="O36" s="9"/>
      <c r="P36" s="9"/>
      <c r="Q36" s="9"/>
    </row>
    <row r="37" spans="1:17" ht="26.25" x14ac:dyDescent="0.55000000000000004">
      <c r="A37" s="66"/>
      <c r="B37" s="67"/>
      <c r="C37" s="42"/>
      <c r="D37" s="10"/>
      <c r="E37" s="10"/>
      <c r="F37" s="10"/>
      <c r="H37" s="12"/>
      <c r="J37" s="9"/>
      <c r="K37" s="216"/>
      <c r="L37" s="42"/>
      <c r="M37" s="42"/>
      <c r="N37" s="9"/>
      <c r="O37" s="9"/>
      <c r="P37" s="9"/>
      <c r="Q37" s="9"/>
    </row>
    <row r="38" spans="1:17" ht="26.25" x14ac:dyDescent="0.55000000000000004">
      <c r="A38" s="66"/>
      <c r="B38" s="67"/>
      <c r="C38" s="348"/>
      <c r="D38" s="365"/>
      <c r="E38" s="10"/>
      <c r="H38" s="12"/>
      <c r="J38" s="9"/>
      <c r="K38" s="42"/>
      <c r="L38" s="42"/>
      <c r="M38" s="42"/>
      <c r="N38" s="9"/>
      <c r="O38" s="9"/>
      <c r="P38" s="9"/>
      <c r="Q38" s="9"/>
    </row>
    <row r="39" spans="1:17" ht="26.25" x14ac:dyDescent="0.55000000000000004">
      <c r="A39" s="66"/>
      <c r="B39" s="67"/>
      <c r="C39" s="348"/>
      <c r="D39" s="10"/>
      <c r="E39" s="10"/>
      <c r="H39" s="12"/>
      <c r="J39" s="9"/>
      <c r="K39" s="42"/>
      <c r="L39" s="42"/>
      <c r="M39" s="42"/>
      <c r="N39" s="9"/>
      <c r="O39" s="9"/>
      <c r="P39" s="9"/>
      <c r="Q39" s="9"/>
    </row>
    <row r="40" spans="1:17" ht="26.25" x14ac:dyDescent="0.55000000000000004">
      <c r="A40" s="66"/>
      <c r="B40" s="67"/>
      <c r="C40" s="348"/>
      <c r="D40" s="10"/>
      <c r="E40" s="10"/>
      <c r="H40" s="24"/>
      <c r="J40" s="402"/>
      <c r="K40" s="42"/>
      <c r="L40" s="42"/>
      <c r="M40" s="42"/>
      <c r="N40" s="403"/>
      <c r="O40" s="9"/>
      <c r="P40" s="9"/>
      <c r="Q40" s="9"/>
    </row>
    <row r="41" spans="1:17" ht="26.25" x14ac:dyDescent="0.55000000000000004">
      <c r="A41" s="66"/>
      <c r="B41" s="67"/>
      <c r="C41" s="68"/>
      <c r="D41" s="10"/>
      <c r="E41" s="10"/>
      <c r="J41" s="9"/>
      <c r="K41" s="42"/>
      <c r="L41" s="42"/>
      <c r="M41" s="42"/>
      <c r="N41" s="403"/>
      <c r="O41" s="9"/>
      <c r="P41" s="9"/>
      <c r="Q41" s="9"/>
    </row>
    <row r="42" spans="1:17" ht="26.25" x14ac:dyDescent="0.55000000000000004">
      <c r="A42" s="66"/>
      <c r="B42" s="67"/>
      <c r="C42" s="68"/>
      <c r="D42" s="10"/>
      <c r="E42" s="10"/>
      <c r="J42" s="9"/>
      <c r="K42" s="216"/>
      <c r="L42" s="42"/>
      <c r="M42" s="42"/>
      <c r="N42" s="9"/>
      <c r="O42" s="9"/>
      <c r="P42" s="9"/>
      <c r="Q42" s="9"/>
    </row>
    <row r="43" spans="1:17" ht="26.25" x14ac:dyDescent="0.55000000000000004">
      <c r="A43" s="66"/>
      <c r="B43" s="67"/>
      <c r="C43" s="68"/>
      <c r="J43" s="9"/>
      <c r="K43" s="42"/>
      <c r="L43" s="42"/>
      <c r="M43" s="42"/>
      <c r="N43" s="9"/>
      <c r="O43" s="9"/>
      <c r="P43" s="9"/>
      <c r="Q43" s="9"/>
    </row>
    <row r="44" spans="1:17" ht="26.25" x14ac:dyDescent="0.55000000000000004">
      <c r="A44" s="66"/>
      <c r="B44" s="67"/>
      <c r="C44" s="68"/>
      <c r="J44" s="42"/>
      <c r="K44" s="42"/>
      <c r="L44" s="42"/>
      <c r="M44" s="42"/>
      <c r="N44" s="9"/>
      <c r="O44" s="9"/>
      <c r="P44" s="9"/>
      <c r="Q44" s="9"/>
    </row>
    <row r="45" spans="1:17" ht="26.25" x14ac:dyDescent="0.55000000000000004">
      <c r="A45" s="66"/>
      <c r="B45" s="67"/>
      <c r="C45" s="69"/>
      <c r="J45" s="42"/>
      <c r="K45" s="42"/>
      <c r="L45" s="42"/>
      <c r="M45" s="42"/>
      <c r="N45" s="9"/>
      <c r="O45" s="9"/>
      <c r="P45" s="9"/>
      <c r="Q45" s="9"/>
    </row>
    <row r="46" spans="1:17" ht="23.25" x14ac:dyDescent="0.5">
      <c r="A46" s="66"/>
      <c r="B46" s="45"/>
      <c r="C46" s="65"/>
      <c r="D46" s="10"/>
      <c r="E46" s="10"/>
      <c r="F46" s="10"/>
      <c r="J46" s="42"/>
      <c r="K46" s="42"/>
      <c r="L46" s="42"/>
      <c r="M46" s="42"/>
      <c r="N46" s="9"/>
      <c r="O46" s="9"/>
      <c r="P46" s="9"/>
      <c r="Q46" s="9"/>
    </row>
    <row r="47" spans="1:17" ht="23.25" x14ac:dyDescent="0.5">
      <c r="A47" s="9"/>
      <c r="B47" s="45"/>
      <c r="C47" s="65"/>
      <c r="D47" s="10"/>
      <c r="E47" s="10"/>
      <c r="J47" s="42"/>
      <c r="K47" s="42"/>
      <c r="L47" s="42"/>
      <c r="M47" s="42"/>
      <c r="N47" s="9"/>
      <c r="O47" s="9"/>
      <c r="P47" s="9"/>
      <c r="Q47" s="9"/>
    </row>
    <row r="48" spans="1:17" ht="23.25" x14ac:dyDescent="0.5">
      <c r="B48" s="45"/>
      <c r="C48" s="48"/>
      <c r="D48" s="10"/>
      <c r="E48" s="10"/>
      <c r="J48" s="42"/>
      <c r="K48" s="42"/>
      <c r="L48" s="42"/>
      <c r="M48" s="42"/>
      <c r="N48" s="9"/>
      <c r="O48" s="9"/>
      <c r="P48" s="9"/>
      <c r="Q48" s="9"/>
    </row>
    <row r="49" spans="2:17" ht="23.25" x14ac:dyDescent="0.5">
      <c r="B49" s="10"/>
      <c r="C49" s="10"/>
      <c r="D49" s="10"/>
      <c r="E49" s="10"/>
      <c r="J49" s="42"/>
      <c r="K49" s="42"/>
      <c r="L49" s="9"/>
      <c r="M49" s="9"/>
      <c r="N49" s="9"/>
      <c r="O49" s="9"/>
      <c r="P49" s="9"/>
      <c r="Q49" s="9"/>
    </row>
    <row r="50" spans="2:17" ht="23.25" x14ac:dyDescent="0.5">
      <c r="B50" s="10"/>
      <c r="C50" s="23"/>
      <c r="D50" s="10"/>
      <c r="E50" s="10"/>
      <c r="J50" s="12">
        <v>2880</v>
      </c>
      <c r="L50" s="12"/>
      <c r="M50" s="12"/>
      <c r="N50" s="12"/>
    </row>
    <row r="51" spans="2:17" ht="23.25" x14ac:dyDescent="0.5">
      <c r="B51" s="10"/>
      <c r="C51" s="10"/>
      <c r="D51" s="10"/>
      <c r="E51" s="10"/>
      <c r="J51" s="12">
        <v>147326</v>
      </c>
    </row>
    <row r="52" spans="2:17" ht="23.25" x14ac:dyDescent="0.5">
      <c r="B52" s="10"/>
      <c r="C52" s="10"/>
      <c r="D52" s="10"/>
      <c r="E52" s="10"/>
      <c r="J52" s="12">
        <v>84800</v>
      </c>
    </row>
    <row r="53" spans="2:17" ht="23.25" x14ac:dyDescent="0.5">
      <c r="B53" s="10"/>
      <c r="C53" s="10"/>
      <c r="D53" s="10"/>
      <c r="E53" s="10"/>
      <c r="J53" s="12">
        <v>6712744.7800000003</v>
      </c>
    </row>
    <row r="54" spans="2:17" ht="23.25" x14ac:dyDescent="0.5">
      <c r="B54" s="10"/>
      <c r="C54" s="23"/>
      <c r="D54" s="10"/>
      <c r="E54" s="10"/>
      <c r="J54" s="12">
        <v>84500</v>
      </c>
    </row>
    <row r="55" spans="2:17" ht="23.25" x14ac:dyDescent="0.5">
      <c r="B55" s="10"/>
      <c r="C55" s="23"/>
      <c r="D55" s="10"/>
      <c r="E55" s="10"/>
      <c r="J55" s="12">
        <v>44621</v>
      </c>
    </row>
    <row r="56" spans="2:17" ht="23.25" x14ac:dyDescent="0.5">
      <c r="B56" s="10"/>
      <c r="C56" s="23"/>
      <c r="D56" s="10"/>
      <c r="E56" s="10"/>
      <c r="J56" s="12">
        <v>2205729</v>
      </c>
    </row>
    <row r="57" spans="2:17" ht="23.25" x14ac:dyDescent="0.5">
      <c r="B57" s="10"/>
      <c r="C57" s="10"/>
      <c r="D57" s="10"/>
      <c r="E57" s="10"/>
      <c r="J57" s="208">
        <f>SUM(J44:J56)</f>
        <v>9282600.7800000012</v>
      </c>
    </row>
  </sheetData>
  <mergeCells count="3">
    <mergeCell ref="A4:G4"/>
    <mergeCell ref="A5:G5"/>
    <mergeCell ref="A3:G3"/>
  </mergeCells>
  <phoneticPr fontId="5" type="noConversion"/>
  <pageMargins left="0.16" right="0.22" top="0.44" bottom="1" header="0.27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A22" workbookViewId="0">
      <selection activeCell="L36" sqref="L36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25.5703125" style="1" customWidth="1"/>
    <col min="4" max="4" width="12" style="1" customWidth="1"/>
    <col min="5" max="5" width="11" style="1" customWidth="1"/>
    <col min="6" max="6" width="9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10" x14ac:dyDescent="0.5">
      <c r="A1" s="557" t="s">
        <v>148</v>
      </c>
      <c r="B1" s="557"/>
      <c r="C1" s="557"/>
      <c r="D1" s="557"/>
      <c r="E1" s="557"/>
      <c r="F1" s="557"/>
      <c r="G1" s="557"/>
      <c r="H1" s="81">
        <v>330617</v>
      </c>
    </row>
    <row r="2" spans="1:10" x14ac:dyDescent="0.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10" x14ac:dyDescent="0.5">
      <c r="A3" s="81" t="s">
        <v>15</v>
      </c>
      <c r="B3" s="81"/>
      <c r="C3" s="81"/>
      <c r="D3" s="81"/>
      <c r="E3" s="81"/>
      <c r="F3" s="81"/>
      <c r="G3" s="81"/>
      <c r="H3" s="81" t="s">
        <v>170</v>
      </c>
    </row>
    <row r="4" spans="1:10" x14ac:dyDescent="0.5">
      <c r="A4" s="307"/>
      <c r="B4" s="307"/>
      <c r="C4" s="307"/>
      <c r="D4" s="307"/>
      <c r="E4" s="308"/>
      <c r="F4" s="308"/>
      <c r="G4" s="307"/>
      <c r="H4" s="307"/>
    </row>
    <row r="5" spans="1:10" x14ac:dyDescent="0.5">
      <c r="A5" s="309" t="s">
        <v>17</v>
      </c>
      <c r="B5" s="309" t="s">
        <v>12</v>
      </c>
      <c r="C5" s="310" t="s">
        <v>4</v>
      </c>
      <c r="D5" s="311" t="s">
        <v>16</v>
      </c>
      <c r="E5" s="84" t="s">
        <v>1</v>
      </c>
      <c r="F5" s="84" t="s">
        <v>26</v>
      </c>
      <c r="G5" s="311" t="s">
        <v>2</v>
      </c>
      <c r="H5" s="312" t="s">
        <v>18</v>
      </c>
    </row>
    <row r="6" spans="1:10" x14ac:dyDescent="0.5">
      <c r="A6" s="85"/>
      <c r="B6" s="85"/>
      <c r="C6" s="86"/>
      <c r="D6" s="313" t="s">
        <v>0</v>
      </c>
      <c r="E6" s="87"/>
      <c r="F6" s="87" t="s">
        <v>25</v>
      </c>
      <c r="G6" s="313"/>
      <c r="H6" s="314"/>
    </row>
    <row r="7" spans="1:10" x14ac:dyDescent="0.5">
      <c r="A7" s="325" t="s">
        <v>206</v>
      </c>
      <c r="B7" s="316" t="s">
        <v>207</v>
      </c>
      <c r="C7" s="326" t="s">
        <v>208</v>
      </c>
      <c r="D7" s="315"/>
      <c r="E7" s="254"/>
      <c r="F7" s="254"/>
      <c r="G7" s="315"/>
      <c r="H7" s="114" t="s">
        <v>325</v>
      </c>
      <c r="J7" s="1" t="s">
        <v>617</v>
      </c>
    </row>
    <row r="8" spans="1:10" x14ac:dyDescent="0.5">
      <c r="A8" s="333"/>
      <c r="B8" s="334" t="s">
        <v>624</v>
      </c>
      <c r="C8" s="335" t="s">
        <v>198</v>
      </c>
      <c r="D8" s="336">
        <v>32000</v>
      </c>
      <c r="E8" s="337">
        <f>6720</f>
        <v>6720</v>
      </c>
      <c r="F8" s="338"/>
      <c r="G8" s="339">
        <f>D8-E8</f>
        <v>25280</v>
      </c>
      <c r="H8" s="340"/>
      <c r="J8" s="1" t="s">
        <v>622</v>
      </c>
    </row>
    <row r="9" spans="1:10" x14ac:dyDescent="0.5">
      <c r="A9" s="341"/>
      <c r="B9" s="334">
        <v>2</v>
      </c>
      <c r="C9" s="335" t="s">
        <v>199</v>
      </c>
      <c r="D9" s="336">
        <v>16000</v>
      </c>
      <c r="E9" s="337"/>
      <c r="F9" s="338"/>
      <c r="G9" s="339">
        <f t="shared" ref="G9:G43" si="0">D9-E9</f>
        <v>16000</v>
      </c>
      <c r="H9" s="340"/>
    </row>
    <row r="10" spans="1:10" x14ac:dyDescent="0.5">
      <c r="A10" s="333"/>
      <c r="B10" s="334">
        <v>3</v>
      </c>
      <c r="C10" s="335" t="s">
        <v>200</v>
      </c>
      <c r="D10" s="336">
        <v>8000</v>
      </c>
      <c r="E10" s="337"/>
      <c r="F10" s="338"/>
      <c r="G10" s="339">
        <f t="shared" si="0"/>
        <v>8000</v>
      </c>
      <c r="H10" s="340"/>
    </row>
    <row r="11" spans="1:10" x14ac:dyDescent="0.5">
      <c r="A11" s="341"/>
      <c r="B11" s="334">
        <v>4</v>
      </c>
      <c r="C11" s="335" t="s">
        <v>201</v>
      </c>
      <c r="D11" s="336">
        <v>4000</v>
      </c>
      <c r="E11" s="337"/>
      <c r="F11" s="338"/>
      <c r="G11" s="339">
        <f t="shared" si="0"/>
        <v>4000</v>
      </c>
      <c r="H11" s="340"/>
    </row>
    <row r="12" spans="1:10" x14ac:dyDescent="0.5">
      <c r="A12" s="341" t="s">
        <v>514</v>
      </c>
      <c r="B12" s="334" t="s">
        <v>630</v>
      </c>
      <c r="C12" s="335" t="s">
        <v>202</v>
      </c>
      <c r="D12" s="336">
        <v>104500</v>
      </c>
      <c r="E12" s="337">
        <f>21945+40755+32395</f>
        <v>95095</v>
      </c>
      <c r="F12" s="338"/>
      <c r="G12" s="339">
        <f t="shared" si="0"/>
        <v>9405</v>
      </c>
      <c r="H12" s="340" t="s">
        <v>1321</v>
      </c>
    </row>
    <row r="13" spans="1:10" x14ac:dyDescent="0.5">
      <c r="A13" s="341" t="s">
        <v>1314</v>
      </c>
      <c r="B13" s="334" t="s">
        <v>1315</v>
      </c>
      <c r="C13" s="335" t="s">
        <v>203</v>
      </c>
      <c r="D13" s="336">
        <v>36000</v>
      </c>
      <c r="E13" s="337">
        <f>32760</f>
        <v>32760</v>
      </c>
      <c r="F13" s="337"/>
      <c r="G13" s="339">
        <f t="shared" si="0"/>
        <v>3240</v>
      </c>
      <c r="H13" s="340"/>
    </row>
    <row r="14" spans="1:10" x14ac:dyDescent="0.5">
      <c r="A14" s="341" t="s">
        <v>538</v>
      </c>
      <c r="B14" s="334" t="s">
        <v>615</v>
      </c>
      <c r="C14" s="335" t="s">
        <v>204</v>
      </c>
      <c r="D14" s="336">
        <v>34500</v>
      </c>
      <c r="E14" s="337">
        <f>7245+24150</f>
        <v>31395</v>
      </c>
      <c r="F14" s="337"/>
      <c r="G14" s="339">
        <f t="shared" si="0"/>
        <v>3105</v>
      </c>
      <c r="H14" s="340" t="s">
        <v>1320</v>
      </c>
    </row>
    <row r="15" spans="1:10" x14ac:dyDescent="0.5">
      <c r="A15" s="341" t="s">
        <v>514</v>
      </c>
      <c r="B15" s="334" t="s">
        <v>630</v>
      </c>
      <c r="C15" s="335" t="s">
        <v>205</v>
      </c>
      <c r="D15" s="336">
        <v>59000</v>
      </c>
      <c r="E15" s="337">
        <f>12390+10620+11210</f>
        <v>34220</v>
      </c>
      <c r="F15" s="337"/>
      <c r="G15" s="339">
        <f t="shared" si="0"/>
        <v>24780</v>
      </c>
      <c r="H15" s="340" t="s">
        <v>1300</v>
      </c>
    </row>
    <row r="16" spans="1:10" x14ac:dyDescent="0.5">
      <c r="A16" s="341" t="s">
        <v>799</v>
      </c>
      <c r="B16" s="334" t="s">
        <v>800</v>
      </c>
      <c r="C16" s="335" t="s">
        <v>171</v>
      </c>
      <c r="D16" s="336">
        <v>67500</v>
      </c>
      <c r="E16" s="337">
        <f>28350+26400</f>
        <v>54750</v>
      </c>
      <c r="F16" s="337"/>
      <c r="G16" s="339">
        <f t="shared" si="0"/>
        <v>12750</v>
      </c>
      <c r="H16" s="340" t="s">
        <v>1301</v>
      </c>
    </row>
    <row r="17" spans="1:8" x14ac:dyDescent="0.5">
      <c r="A17" s="341"/>
      <c r="B17" s="334">
        <v>10</v>
      </c>
      <c r="C17" s="335" t="s">
        <v>172</v>
      </c>
      <c r="D17" s="342">
        <v>184500</v>
      </c>
      <c r="E17" s="337"/>
      <c r="F17" s="337"/>
      <c r="G17" s="339">
        <f t="shared" si="0"/>
        <v>184500</v>
      </c>
      <c r="H17" s="340"/>
    </row>
    <row r="18" spans="1:8" x14ac:dyDescent="0.5">
      <c r="A18" s="341" t="s">
        <v>538</v>
      </c>
      <c r="B18" s="334" t="s">
        <v>615</v>
      </c>
      <c r="C18" s="335" t="s">
        <v>173</v>
      </c>
      <c r="D18" s="336">
        <v>27000</v>
      </c>
      <c r="E18" s="337">
        <f>5670+18630</f>
        <v>24300</v>
      </c>
      <c r="F18" s="338"/>
      <c r="G18" s="339">
        <f t="shared" si="0"/>
        <v>2700</v>
      </c>
      <c r="H18" s="340" t="s">
        <v>1319</v>
      </c>
    </row>
    <row r="19" spans="1:8" x14ac:dyDescent="0.5">
      <c r="A19" s="341"/>
      <c r="B19" s="334" t="s">
        <v>623</v>
      </c>
      <c r="C19" s="335" t="s">
        <v>174</v>
      </c>
      <c r="D19" s="336">
        <v>28500</v>
      </c>
      <c r="E19" s="337">
        <f>5985+8500</f>
        <v>14485</v>
      </c>
      <c r="F19" s="338"/>
      <c r="G19" s="339">
        <f t="shared" si="0"/>
        <v>14015</v>
      </c>
      <c r="H19" s="340" t="s">
        <v>990</v>
      </c>
    </row>
    <row r="20" spans="1:8" x14ac:dyDescent="0.5">
      <c r="A20" s="341" t="s">
        <v>538</v>
      </c>
      <c r="B20" s="334" t="s">
        <v>615</v>
      </c>
      <c r="C20" s="335" t="s">
        <v>175</v>
      </c>
      <c r="D20" s="336">
        <v>73500</v>
      </c>
      <c r="E20" s="337">
        <f>14820+13230+15435-30+13965+8820</f>
        <v>66240</v>
      </c>
      <c r="F20" s="338"/>
      <c r="G20" s="339">
        <f t="shared" si="0"/>
        <v>7260</v>
      </c>
      <c r="H20" s="340" t="s">
        <v>1317</v>
      </c>
    </row>
    <row r="21" spans="1:8" x14ac:dyDescent="0.5">
      <c r="A21" s="341"/>
      <c r="B21" s="334">
        <v>14</v>
      </c>
      <c r="C21" s="335" t="s">
        <v>176</v>
      </c>
      <c r="D21" s="336">
        <v>6000</v>
      </c>
      <c r="E21" s="337"/>
      <c r="F21" s="338"/>
      <c r="G21" s="339">
        <f t="shared" si="0"/>
        <v>6000</v>
      </c>
      <c r="H21" s="340"/>
    </row>
    <row r="22" spans="1:8" x14ac:dyDescent="0.5">
      <c r="A22" s="341" t="s">
        <v>1314</v>
      </c>
      <c r="B22" s="334" t="s">
        <v>1325</v>
      </c>
      <c r="C22" s="335" t="s">
        <v>177</v>
      </c>
      <c r="D22" s="336">
        <v>13500</v>
      </c>
      <c r="E22" s="337">
        <f>12285</f>
        <v>12285</v>
      </c>
      <c r="F22" s="338"/>
      <c r="G22" s="339">
        <f t="shared" si="0"/>
        <v>1215</v>
      </c>
      <c r="H22" s="340"/>
    </row>
    <row r="23" spans="1:8" x14ac:dyDescent="0.5">
      <c r="A23" s="341"/>
      <c r="B23" s="334">
        <v>16</v>
      </c>
      <c r="C23" s="335" t="s">
        <v>178</v>
      </c>
      <c r="D23" s="336">
        <v>60000</v>
      </c>
      <c r="E23" s="337"/>
      <c r="F23" s="338"/>
      <c r="G23" s="339">
        <f t="shared" si="0"/>
        <v>60000</v>
      </c>
      <c r="H23" s="340"/>
    </row>
    <row r="24" spans="1:8" x14ac:dyDescent="0.5">
      <c r="A24" s="341"/>
      <c r="B24" s="334">
        <v>17</v>
      </c>
      <c r="C24" s="335" t="s">
        <v>179</v>
      </c>
      <c r="D24" s="336">
        <v>185500</v>
      </c>
      <c r="E24" s="337"/>
      <c r="F24" s="338"/>
      <c r="G24" s="339">
        <f t="shared" si="0"/>
        <v>185500</v>
      </c>
      <c r="H24" s="340"/>
    </row>
    <row r="25" spans="1:8" x14ac:dyDescent="0.5">
      <c r="A25" s="341" t="s">
        <v>1224</v>
      </c>
      <c r="B25" s="334" t="s">
        <v>795</v>
      </c>
      <c r="C25" s="335" t="s">
        <v>180</v>
      </c>
      <c r="D25" s="336">
        <v>25500</v>
      </c>
      <c r="E25" s="337">
        <f>9945+10455+3060</f>
        <v>23460</v>
      </c>
      <c r="F25" s="338"/>
      <c r="G25" s="339">
        <f t="shared" si="0"/>
        <v>2040</v>
      </c>
      <c r="H25" s="340" t="s">
        <v>1312</v>
      </c>
    </row>
    <row r="26" spans="1:8" x14ac:dyDescent="0.5">
      <c r="A26" s="341"/>
      <c r="B26" s="334">
        <v>19</v>
      </c>
      <c r="C26" s="335" t="s">
        <v>181</v>
      </c>
      <c r="D26" s="336">
        <v>18000</v>
      </c>
      <c r="E26" s="337"/>
      <c r="F26" s="338"/>
      <c r="G26" s="339">
        <f t="shared" si="0"/>
        <v>18000</v>
      </c>
      <c r="H26" s="340"/>
    </row>
    <row r="27" spans="1:8" x14ac:dyDescent="0.5">
      <c r="A27" s="341" t="s">
        <v>960</v>
      </c>
      <c r="B27" s="334" t="s">
        <v>993</v>
      </c>
      <c r="C27" s="335" t="s">
        <v>182</v>
      </c>
      <c r="D27" s="336">
        <v>43500</v>
      </c>
      <c r="E27" s="337">
        <f>26100</f>
        <v>26100</v>
      </c>
      <c r="F27" s="338"/>
      <c r="G27" s="339">
        <f t="shared" si="0"/>
        <v>17400</v>
      </c>
      <c r="H27" s="340"/>
    </row>
    <row r="28" spans="1:8" x14ac:dyDescent="0.5">
      <c r="A28" s="341" t="s">
        <v>801</v>
      </c>
      <c r="B28" s="334" t="s">
        <v>802</v>
      </c>
      <c r="C28" s="335" t="s">
        <v>183</v>
      </c>
      <c r="D28" s="336">
        <v>6000</v>
      </c>
      <c r="E28" s="337">
        <f>2340+3180</f>
        <v>5520</v>
      </c>
      <c r="F28" s="338"/>
      <c r="G28" s="339">
        <f t="shared" si="0"/>
        <v>480</v>
      </c>
      <c r="H28" s="340" t="s">
        <v>1316</v>
      </c>
    </row>
    <row r="29" spans="1:8" x14ac:dyDescent="0.5">
      <c r="A29" s="341" t="s">
        <v>538</v>
      </c>
      <c r="B29" s="334" t="s">
        <v>615</v>
      </c>
      <c r="C29" s="335" t="s">
        <v>184</v>
      </c>
      <c r="D29" s="336">
        <v>77000</v>
      </c>
      <c r="E29" s="337">
        <f>14825+12885+15095+14105</f>
        <v>56910</v>
      </c>
      <c r="F29" s="338"/>
      <c r="G29" s="339">
        <f t="shared" si="0"/>
        <v>20090</v>
      </c>
      <c r="H29" s="340" t="s">
        <v>1295</v>
      </c>
    </row>
    <row r="30" spans="1:8" x14ac:dyDescent="0.5">
      <c r="A30" s="341" t="s">
        <v>538</v>
      </c>
      <c r="B30" s="334" t="s">
        <v>615</v>
      </c>
      <c r="C30" s="335" t="s">
        <v>185</v>
      </c>
      <c r="D30" s="336">
        <v>64500</v>
      </c>
      <c r="E30" s="337">
        <f>13230+43860</f>
        <v>57090</v>
      </c>
      <c r="F30" s="338"/>
      <c r="G30" s="339">
        <f t="shared" si="0"/>
        <v>7410</v>
      </c>
      <c r="H30" s="340" t="s">
        <v>1318</v>
      </c>
    </row>
    <row r="31" spans="1:8" x14ac:dyDescent="0.5">
      <c r="A31" s="341" t="s">
        <v>1314</v>
      </c>
      <c r="B31" s="334" t="s">
        <v>1315</v>
      </c>
      <c r="C31" s="335" t="s">
        <v>186</v>
      </c>
      <c r="D31" s="336">
        <v>19500</v>
      </c>
      <c r="E31" s="337">
        <f>17745</f>
        <v>17745</v>
      </c>
      <c r="F31" s="338"/>
      <c r="G31" s="339">
        <f t="shared" si="0"/>
        <v>1755</v>
      </c>
      <c r="H31" s="340"/>
    </row>
    <row r="32" spans="1:8" x14ac:dyDescent="0.5">
      <c r="A32" s="341" t="s">
        <v>1012</v>
      </c>
      <c r="B32" s="334" t="s">
        <v>1015</v>
      </c>
      <c r="C32" s="335" t="s">
        <v>187</v>
      </c>
      <c r="D32" s="336">
        <v>88500</v>
      </c>
      <c r="E32" s="337">
        <f>18585+61950</f>
        <v>80535</v>
      </c>
      <c r="F32" s="338"/>
      <c r="G32" s="339">
        <f t="shared" si="0"/>
        <v>7965</v>
      </c>
      <c r="H32" s="340" t="s">
        <v>1326</v>
      </c>
    </row>
    <row r="33" spans="1:16" x14ac:dyDescent="0.5">
      <c r="A33" s="341" t="s">
        <v>1314</v>
      </c>
      <c r="B33" s="334" t="s">
        <v>1315</v>
      </c>
      <c r="C33" s="335" t="s">
        <v>188</v>
      </c>
      <c r="D33" s="336">
        <v>37500</v>
      </c>
      <c r="E33" s="337">
        <f>31395</f>
        <v>31395</v>
      </c>
      <c r="F33" s="338"/>
      <c r="G33" s="339">
        <f t="shared" si="0"/>
        <v>6105</v>
      </c>
      <c r="H33" s="340"/>
    </row>
    <row r="34" spans="1:16" x14ac:dyDescent="0.5">
      <c r="A34" s="341" t="s">
        <v>1314</v>
      </c>
      <c r="B34" s="334" t="s">
        <v>1325</v>
      </c>
      <c r="C34" s="335" t="s">
        <v>189</v>
      </c>
      <c r="D34" s="336">
        <v>39000</v>
      </c>
      <c r="E34" s="337">
        <f>35490</f>
        <v>35490</v>
      </c>
      <c r="F34" s="338"/>
      <c r="G34" s="339">
        <f t="shared" si="0"/>
        <v>3510</v>
      </c>
      <c r="H34" s="340"/>
    </row>
    <row r="35" spans="1:16" x14ac:dyDescent="0.5">
      <c r="A35" s="341"/>
      <c r="B35" s="334">
        <v>28</v>
      </c>
      <c r="C35" s="335" t="s">
        <v>190</v>
      </c>
      <c r="D35" s="336">
        <v>19500</v>
      </c>
      <c r="E35" s="337"/>
      <c r="F35" s="338"/>
      <c r="G35" s="339">
        <f t="shared" si="0"/>
        <v>19500</v>
      </c>
      <c r="H35" s="340"/>
      <c r="L35" s="262"/>
    </row>
    <row r="36" spans="1:16" x14ac:dyDescent="0.5">
      <c r="A36" s="341" t="s">
        <v>538</v>
      </c>
      <c r="B36" s="334" t="s">
        <v>615</v>
      </c>
      <c r="C36" s="335" t="s">
        <v>191</v>
      </c>
      <c r="D36" s="336">
        <v>51000</v>
      </c>
      <c r="E36" s="337">
        <f>10710+29070+6120</f>
        <v>45900</v>
      </c>
      <c r="F36" s="338"/>
      <c r="G36" s="339">
        <f t="shared" si="0"/>
        <v>5100</v>
      </c>
      <c r="H36" s="340" t="s">
        <v>1313</v>
      </c>
    </row>
    <row r="37" spans="1:16" x14ac:dyDescent="0.5">
      <c r="A37" s="341"/>
      <c r="B37" s="334">
        <v>30</v>
      </c>
      <c r="C37" s="335" t="s">
        <v>192</v>
      </c>
      <c r="D37" s="336">
        <v>4500</v>
      </c>
      <c r="E37" s="337"/>
      <c r="F37" s="338"/>
      <c r="G37" s="339">
        <f t="shared" si="0"/>
        <v>4500</v>
      </c>
      <c r="H37" s="340"/>
    </row>
    <row r="38" spans="1:16" x14ac:dyDescent="0.5">
      <c r="A38" s="341"/>
      <c r="B38" s="334" t="s">
        <v>623</v>
      </c>
      <c r="C38" s="335" t="s">
        <v>193</v>
      </c>
      <c r="D38" s="336">
        <v>30000</v>
      </c>
      <c r="E38" s="337">
        <f>6300</f>
        <v>6300</v>
      </c>
      <c r="F38" s="338"/>
      <c r="G38" s="339">
        <f t="shared" si="0"/>
        <v>23700</v>
      </c>
      <c r="H38" s="340"/>
    </row>
    <row r="39" spans="1:16" x14ac:dyDescent="0.5">
      <c r="A39" s="341" t="s">
        <v>538</v>
      </c>
      <c r="B39" s="334" t="s">
        <v>615</v>
      </c>
      <c r="C39" s="335" t="s">
        <v>194</v>
      </c>
      <c r="D39" s="336">
        <v>86000</v>
      </c>
      <c r="E39" s="337">
        <f>18060</f>
        <v>18060</v>
      </c>
      <c r="F39" s="338"/>
      <c r="G39" s="339">
        <f t="shared" si="0"/>
        <v>67940</v>
      </c>
      <c r="H39" s="340"/>
    </row>
    <row r="40" spans="1:16" x14ac:dyDescent="0.5">
      <c r="A40" s="341" t="s">
        <v>900</v>
      </c>
      <c r="B40" s="334" t="s">
        <v>901</v>
      </c>
      <c r="C40" s="335" t="s">
        <v>195</v>
      </c>
      <c r="D40" s="336">
        <v>43500</v>
      </c>
      <c r="E40" s="337">
        <f>16875</f>
        <v>16875</v>
      </c>
      <c r="F40" s="338"/>
      <c r="G40" s="339">
        <f t="shared" si="0"/>
        <v>26625</v>
      </c>
      <c r="H40" s="340"/>
    </row>
    <row r="41" spans="1:16" x14ac:dyDescent="0.5">
      <c r="A41" s="341" t="s">
        <v>1314</v>
      </c>
      <c r="B41" s="334" t="s">
        <v>1315</v>
      </c>
      <c r="C41" s="335" t="s">
        <v>196</v>
      </c>
      <c r="D41" s="336">
        <v>39000</v>
      </c>
      <c r="E41" s="337">
        <f>34500</f>
        <v>34500</v>
      </c>
      <c r="F41" s="338"/>
      <c r="G41" s="339">
        <f t="shared" si="0"/>
        <v>4500</v>
      </c>
      <c r="H41" s="340"/>
    </row>
    <row r="42" spans="1:16" x14ac:dyDescent="0.5">
      <c r="A42" s="341" t="s">
        <v>1348</v>
      </c>
      <c r="B42" s="334" t="s">
        <v>623</v>
      </c>
      <c r="C42" s="343" t="s">
        <v>197</v>
      </c>
      <c r="D42" s="344">
        <v>36000</v>
      </c>
      <c r="E42" s="337">
        <f>7560+25200</f>
        <v>32760</v>
      </c>
      <c r="F42" s="338"/>
      <c r="G42" s="339">
        <f t="shared" si="0"/>
        <v>3240</v>
      </c>
      <c r="H42" s="340" t="s">
        <v>1355</v>
      </c>
    </row>
    <row r="43" spans="1:16" x14ac:dyDescent="0.5">
      <c r="A43" s="542"/>
      <c r="B43" s="129"/>
      <c r="C43" s="335" t="s">
        <v>172</v>
      </c>
      <c r="D43" s="543">
        <v>21500</v>
      </c>
      <c r="E43" s="39"/>
      <c r="F43" s="544"/>
      <c r="G43" s="339">
        <f t="shared" si="0"/>
        <v>21500</v>
      </c>
      <c r="H43" s="349"/>
    </row>
    <row r="44" spans="1:16" x14ac:dyDescent="0.5">
      <c r="A44" s="328"/>
      <c r="B44" s="329"/>
      <c r="C44" s="330"/>
      <c r="D44" s="261"/>
      <c r="E44" s="39"/>
      <c r="F44" s="39"/>
      <c r="G44" s="331"/>
      <c r="H44" s="332"/>
      <c r="N44" s="7"/>
    </row>
    <row r="45" spans="1:16" ht="22.5" thickBot="1" x14ac:dyDescent="0.55000000000000004">
      <c r="A45" s="317"/>
      <c r="B45" s="318"/>
      <c r="C45" s="243" t="s">
        <v>6</v>
      </c>
      <c r="D45" s="177">
        <f>SUM(D7:D44)</f>
        <v>1690000</v>
      </c>
      <c r="E45" s="319">
        <f>SUM(E7:E44)</f>
        <v>860890</v>
      </c>
      <c r="F45" s="319">
        <f>SUM(F7:F44)</f>
        <v>0</v>
      </c>
      <c r="G45" s="320">
        <f>D45-E45-F45</f>
        <v>829110</v>
      </c>
      <c r="H45" s="321"/>
      <c r="N45" s="7"/>
    </row>
    <row r="46" spans="1:16" ht="22.5" thickTop="1" x14ac:dyDescent="0.5">
      <c r="I46" s="55"/>
      <c r="L46" s="206"/>
      <c r="M46" s="206"/>
      <c r="N46" s="206"/>
      <c r="O46" s="3"/>
      <c r="P46" s="322"/>
    </row>
    <row r="47" spans="1:16" x14ac:dyDescent="0.5">
      <c r="G47" s="7"/>
      <c r="I47" s="7"/>
      <c r="L47" s="206"/>
      <c r="M47" s="206"/>
      <c r="N47" s="206"/>
      <c r="O47" s="3"/>
    </row>
    <row r="48" spans="1:16" x14ac:dyDescent="0.5">
      <c r="G48" s="7"/>
      <c r="I48" s="7"/>
      <c r="L48" s="206"/>
      <c r="M48" s="206"/>
      <c r="N48" s="75"/>
      <c r="O48" s="3"/>
    </row>
    <row r="49" spans="4:15" x14ac:dyDescent="0.5">
      <c r="G49" s="7"/>
      <c r="I49" s="7"/>
      <c r="L49" s="323"/>
      <c r="M49" s="206"/>
      <c r="N49" s="3"/>
      <c r="O49" s="3"/>
    </row>
    <row r="50" spans="4:15" x14ac:dyDescent="0.5">
      <c r="G50" s="55"/>
      <c r="L50" s="278"/>
      <c r="M50" s="278"/>
      <c r="N50" s="7"/>
    </row>
    <row r="51" spans="4:15" x14ac:dyDescent="0.5">
      <c r="G51" s="55"/>
      <c r="N51" s="55"/>
    </row>
    <row r="52" spans="4:15" x14ac:dyDescent="0.5">
      <c r="E52" s="7"/>
    </row>
    <row r="54" spans="4:15" x14ac:dyDescent="0.5">
      <c r="N54" s="55"/>
    </row>
    <row r="55" spans="4:15" x14ac:dyDescent="0.5">
      <c r="N55" s="7"/>
    </row>
    <row r="56" spans="4:15" x14ac:dyDescent="0.5">
      <c r="N56" s="7"/>
    </row>
    <row r="57" spans="4:15" x14ac:dyDescent="0.5">
      <c r="N57" s="55"/>
    </row>
    <row r="58" spans="4:15" x14ac:dyDescent="0.5">
      <c r="D58" s="7"/>
      <c r="E58" s="324"/>
      <c r="F58" s="324"/>
      <c r="N58" s="324"/>
    </row>
    <row r="59" spans="4:15" x14ac:dyDescent="0.5">
      <c r="D59" s="7"/>
      <c r="E59" s="324"/>
      <c r="F59" s="324"/>
      <c r="L59" s="7">
        <f>M54-L58</f>
        <v>0</v>
      </c>
      <c r="N59" s="324"/>
    </row>
    <row r="60" spans="4:15" x14ac:dyDescent="0.5">
      <c r="D60" s="7"/>
      <c r="E60" s="324"/>
      <c r="F60" s="324"/>
      <c r="N60" s="324"/>
    </row>
    <row r="61" spans="4:15" x14ac:dyDescent="0.5">
      <c r="D61" s="7"/>
      <c r="E61" s="324"/>
      <c r="F61" s="324"/>
      <c r="N61" s="324"/>
    </row>
    <row r="63" spans="4:15" ht="22.5" thickBot="1" x14ac:dyDescent="0.55000000000000004">
      <c r="D63" s="75"/>
      <c r="M63" s="279"/>
    </row>
    <row r="64" spans="4:15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7" workbookViewId="0">
      <selection activeCell="A2" sqref="A2:H2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25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557" t="s">
        <v>148</v>
      </c>
      <c r="B1" s="557"/>
      <c r="C1" s="557"/>
      <c r="D1" s="557"/>
      <c r="E1" s="557"/>
      <c r="F1" s="557"/>
      <c r="G1" s="557"/>
      <c r="H1" s="81">
        <v>330617</v>
      </c>
    </row>
    <row r="2" spans="1:8" x14ac:dyDescent="0.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8" x14ac:dyDescent="0.5">
      <c r="A3" s="81" t="s">
        <v>15</v>
      </c>
      <c r="B3" s="81"/>
      <c r="C3" s="81"/>
      <c r="D3" s="81"/>
      <c r="E3" s="81"/>
      <c r="F3" s="81"/>
      <c r="G3" s="81"/>
      <c r="H3" s="81" t="s">
        <v>170</v>
      </c>
    </row>
    <row r="4" spans="1:8" x14ac:dyDescent="0.5">
      <c r="A4" s="307"/>
      <c r="B4" s="307"/>
      <c r="C4" s="307"/>
      <c r="D4" s="307"/>
      <c r="E4" s="308"/>
      <c r="F4" s="308"/>
      <c r="G4" s="307"/>
      <c r="H4" s="307"/>
    </row>
    <row r="5" spans="1:8" x14ac:dyDescent="0.5">
      <c r="A5" s="309" t="s">
        <v>17</v>
      </c>
      <c r="B5" s="309" t="s">
        <v>12</v>
      </c>
      <c r="C5" s="310" t="s">
        <v>4</v>
      </c>
      <c r="D5" s="311" t="s">
        <v>16</v>
      </c>
      <c r="E5" s="84" t="s">
        <v>1</v>
      </c>
      <c r="F5" s="84" t="s">
        <v>26</v>
      </c>
      <c r="G5" s="311" t="s">
        <v>2</v>
      </c>
      <c r="H5" s="312" t="s">
        <v>18</v>
      </c>
    </row>
    <row r="6" spans="1:8" x14ac:dyDescent="0.5">
      <c r="A6" s="85"/>
      <c r="B6" s="85"/>
      <c r="C6" s="86"/>
      <c r="D6" s="313" t="s">
        <v>0</v>
      </c>
      <c r="E6" s="87"/>
      <c r="F6" s="87" t="s">
        <v>25</v>
      </c>
      <c r="G6" s="313"/>
      <c r="H6" s="314"/>
    </row>
    <row r="7" spans="1:8" x14ac:dyDescent="0.5">
      <c r="A7" s="325" t="s">
        <v>206</v>
      </c>
      <c r="B7" s="316" t="s">
        <v>207</v>
      </c>
      <c r="C7" s="326" t="s">
        <v>209</v>
      </c>
      <c r="D7" s="315"/>
      <c r="E7" s="254"/>
      <c r="F7" s="254"/>
      <c r="G7" s="315"/>
      <c r="H7" s="327"/>
    </row>
    <row r="8" spans="1:8" x14ac:dyDescent="0.5">
      <c r="A8" s="333"/>
      <c r="B8" s="334">
        <v>1</v>
      </c>
      <c r="C8" s="335" t="s">
        <v>174</v>
      </c>
      <c r="D8" s="336">
        <v>100000</v>
      </c>
      <c r="E8" s="337"/>
      <c r="F8" s="338"/>
      <c r="G8" s="339">
        <f>D8</f>
        <v>100000</v>
      </c>
      <c r="H8" s="327" t="s">
        <v>210</v>
      </c>
    </row>
    <row r="9" spans="1:8" x14ac:dyDescent="0.5">
      <c r="A9" s="341" t="s">
        <v>709</v>
      </c>
      <c r="B9" s="334" t="s">
        <v>902</v>
      </c>
      <c r="C9" s="335" t="s">
        <v>903</v>
      </c>
      <c r="D9" s="336"/>
      <c r="E9" s="337">
        <v>9000</v>
      </c>
      <c r="F9" s="338"/>
      <c r="G9" s="339">
        <f>G8-E9</f>
        <v>91000</v>
      </c>
      <c r="H9" s="341" t="s">
        <v>211</v>
      </c>
    </row>
    <row r="10" spans="1:8" x14ac:dyDescent="0.5">
      <c r="A10" s="333" t="s">
        <v>1028</v>
      </c>
      <c r="B10" s="334" t="s">
        <v>1037</v>
      </c>
      <c r="C10" s="335" t="s">
        <v>1036</v>
      </c>
      <c r="D10" s="336"/>
      <c r="E10" s="337">
        <v>9000</v>
      </c>
      <c r="F10" s="338"/>
      <c r="G10" s="339">
        <f>G9-E10</f>
        <v>82000</v>
      </c>
      <c r="H10" s="340"/>
    </row>
    <row r="11" spans="1:8" x14ac:dyDescent="0.5">
      <c r="A11" s="341" t="s">
        <v>1218</v>
      </c>
      <c r="B11" s="334" t="s">
        <v>1299</v>
      </c>
      <c r="C11" s="335" t="s">
        <v>1298</v>
      </c>
      <c r="D11" s="336"/>
      <c r="E11" s="337">
        <v>9000</v>
      </c>
      <c r="F11" s="338"/>
      <c r="G11" s="339">
        <f>G10-E11</f>
        <v>73000</v>
      </c>
      <c r="H11" s="340"/>
    </row>
    <row r="12" spans="1:8" x14ac:dyDescent="0.5">
      <c r="A12" s="341"/>
      <c r="B12" s="334"/>
      <c r="C12" s="335"/>
      <c r="D12" s="336"/>
      <c r="E12" s="337"/>
      <c r="F12" s="338"/>
      <c r="G12" s="339"/>
      <c r="H12" s="340"/>
    </row>
    <row r="13" spans="1:8" x14ac:dyDescent="0.5">
      <c r="A13" s="333"/>
      <c r="B13" s="334">
        <v>2</v>
      </c>
      <c r="C13" s="335" t="s">
        <v>180</v>
      </c>
      <c r="D13" s="336">
        <v>100000</v>
      </c>
      <c r="E13" s="337"/>
      <c r="F13" s="338"/>
      <c r="G13" s="339">
        <f>D13</f>
        <v>100000</v>
      </c>
      <c r="H13" s="327" t="s">
        <v>212</v>
      </c>
    </row>
    <row r="14" spans="1:8" x14ac:dyDescent="0.5">
      <c r="A14" s="341"/>
      <c r="B14" s="334"/>
      <c r="C14" s="335"/>
      <c r="D14" s="336"/>
      <c r="E14" s="337"/>
      <c r="F14" s="338"/>
      <c r="G14" s="339"/>
      <c r="H14" s="341" t="s">
        <v>211</v>
      </c>
    </row>
    <row r="15" spans="1:8" x14ac:dyDescent="0.5">
      <c r="A15" s="333"/>
      <c r="B15" s="334"/>
      <c r="C15" s="335"/>
      <c r="D15" s="336"/>
      <c r="E15" s="337"/>
      <c r="F15" s="337"/>
      <c r="G15" s="339"/>
      <c r="H15" s="340"/>
    </row>
    <row r="16" spans="1:8" x14ac:dyDescent="0.5">
      <c r="A16" s="341"/>
      <c r="B16" s="334"/>
      <c r="C16" s="335"/>
      <c r="D16" s="336"/>
      <c r="E16" s="337"/>
      <c r="F16" s="337"/>
      <c r="G16" s="339"/>
      <c r="H16" s="340"/>
    </row>
    <row r="17" spans="1:16" x14ac:dyDescent="0.5">
      <c r="A17" s="341"/>
      <c r="B17" s="334"/>
      <c r="C17" s="335"/>
      <c r="D17" s="336"/>
      <c r="E17" s="337"/>
      <c r="F17" s="338"/>
      <c r="G17" s="339"/>
      <c r="H17" s="340"/>
      <c r="L17" s="1"/>
    </row>
    <row r="18" spans="1:16" x14ac:dyDescent="0.5">
      <c r="A18" s="341"/>
      <c r="B18" s="334">
        <v>3</v>
      </c>
      <c r="C18" s="335" t="s">
        <v>179</v>
      </c>
      <c r="D18" s="336">
        <v>100000</v>
      </c>
      <c r="E18" s="337"/>
      <c r="F18" s="338"/>
      <c r="G18" s="339">
        <f>D18</f>
        <v>100000</v>
      </c>
      <c r="H18" s="327" t="s">
        <v>213</v>
      </c>
      <c r="L18" s="1"/>
    </row>
    <row r="19" spans="1:16" x14ac:dyDescent="0.5">
      <c r="A19" s="341" t="s">
        <v>487</v>
      </c>
      <c r="B19" s="334" t="s">
        <v>613</v>
      </c>
      <c r="C19" s="335" t="s">
        <v>614</v>
      </c>
      <c r="D19" s="336"/>
      <c r="E19" s="337">
        <v>2450</v>
      </c>
      <c r="F19" s="338"/>
      <c r="G19" s="339">
        <f>G18-E19</f>
        <v>97550</v>
      </c>
      <c r="H19" s="341" t="s">
        <v>211</v>
      </c>
      <c r="L19" s="1"/>
    </row>
    <row r="20" spans="1:16" x14ac:dyDescent="0.5">
      <c r="A20" s="341" t="s">
        <v>755</v>
      </c>
      <c r="B20" s="334" t="s">
        <v>794</v>
      </c>
      <c r="C20" s="335" t="s">
        <v>614</v>
      </c>
      <c r="D20" s="336"/>
      <c r="E20" s="337">
        <v>6300</v>
      </c>
      <c r="F20" s="338"/>
      <c r="G20" s="339">
        <f>G19-E20</f>
        <v>91250</v>
      </c>
      <c r="H20" s="340"/>
      <c r="L20" s="1"/>
    </row>
    <row r="21" spans="1:16" x14ac:dyDescent="0.5">
      <c r="A21" s="341" t="s">
        <v>960</v>
      </c>
      <c r="B21" s="334" t="s">
        <v>992</v>
      </c>
      <c r="C21" s="335" t="s">
        <v>991</v>
      </c>
      <c r="D21" s="336"/>
      <c r="E21" s="337">
        <v>7700</v>
      </c>
      <c r="F21" s="338"/>
      <c r="G21" s="339">
        <f>G20-E21</f>
        <v>83550</v>
      </c>
      <c r="H21" s="340"/>
      <c r="L21" s="1"/>
    </row>
    <row r="22" spans="1:16" x14ac:dyDescent="0.5">
      <c r="A22" s="341" t="s">
        <v>1218</v>
      </c>
      <c r="B22" s="334" t="s">
        <v>1297</v>
      </c>
      <c r="C22" s="335" t="s">
        <v>1298</v>
      </c>
      <c r="D22" s="336"/>
      <c r="E22" s="337">
        <v>6650</v>
      </c>
      <c r="F22" s="338"/>
      <c r="G22" s="339">
        <f>G21-E22</f>
        <v>76900</v>
      </c>
      <c r="H22" s="340"/>
      <c r="L22" s="1"/>
    </row>
    <row r="23" spans="1:16" x14ac:dyDescent="0.5">
      <c r="A23" s="328"/>
      <c r="B23" s="329"/>
      <c r="C23" s="330"/>
      <c r="D23" s="261"/>
      <c r="E23" s="39"/>
      <c r="F23" s="39"/>
      <c r="G23" s="331"/>
      <c r="H23" s="332"/>
      <c r="N23" s="7"/>
    </row>
    <row r="24" spans="1:16" ht="22.5" thickBot="1" x14ac:dyDescent="0.55000000000000004">
      <c r="A24" s="317"/>
      <c r="B24" s="318"/>
      <c r="C24" s="243" t="s">
        <v>6</v>
      </c>
      <c r="D24" s="177">
        <f>SUM(D7:D23)</f>
        <v>300000</v>
      </c>
      <c r="E24" s="319">
        <f>SUM(E7:E23)</f>
        <v>50100</v>
      </c>
      <c r="F24" s="319">
        <f>SUM(F7:F23)</f>
        <v>0</v>
      </c>
      <c r="G24" s="320">
        <f>D24-E24-F24</f>
        <v>249900</v>
      </c>
      <c r="H24" s="321"/>
      <c r="N24" s="7"/>
    </row>
    <row r="25" spans="1:16" ht="22.5" thickTop="1" x14ac:dyDescent="0.5">
      <c r="I25" s="55"/>
      <c r="L25" s="206"/>
      <c r="M25" s="206"/>
      <c r="N25" s="206"/>
      <c r="O25" s="3"/>
      <c r="P25" s="322"/>
    </row>
    <row r="26" spans="1:16" x14ac:dyDescent="0.5">
      <c r="G26" s="7"/>
      <c r="I26" s="7"/>
      <c r="L26" s="206"/>
      <c r="M26" s="206"/>
      <c r="N26" s="206"/>
      <c r="O26" s="3"/>
    </row>
    <row r="27" spans="1:16" x14ac:dyDescent="0.5">
      <c r="G27" s="7"/>
      <c r="I27" s="7"/>
      <c r="L27" s="206"/>
      <c r="M27" s="206"/>
      <c r="N27" s="75"/>
      <c r="O27" s="3"/>
    </row>
    <row r="28" spans="1:16" x14ac:dyDescent="0.5">
      <c r="G28" s="7"/>
      <c r="I28" s="7"/>
      <c r="L28" s="323"/>
      <c r="M28" s="206"/>
      <c r="N28" s="3"/>
      <c r="O28" s="3"/>
    </row>
    <row r="29" spans="1:16" x14ac:dyDescent="0.5">
      <c r="G29" s="55"/>
      <c r="L29" s="278"/>
      <c r="M29" s="278"/>
      <c r="N29" s="7"/>
    </row>
    <row r="30" spans="1:16" x14ac:dyDescent="0.5">
      <c r="G30" s="55"/>
      <c r="N30" s="55"/>
    </row>
    <row r="31" spans="1:16" x14ac:dyDescent="0.5">
      <c r="E31" s="7"/>
    </row>
    <row r="33" spans="4:14" x14ac:dyDescent="0.5">
      <c r="N33" s="55"/>
    </row>
    <row r="34" spans="4:14" x14ac:dyDescent="0.5">
      <c r="N34" s="7"/>
    </row>
    <row r="35" spans="4:14" x14ac:dyDescent="0.5">
      <c r="N35" s="7"/>
    </row>
    <row r="36" spans="4:14" x14ac:dyDescent="0.5">
      <c r="N36" s="55"/>
    </row>
    <row r="37" spans="4:14" x14ac:dyDescent="0.5">
      <c r="D37" s="7"/>
      <c r="E37" s="324"/>
      <c r="F37" s="324"/>
      <c r="N37" s="324"/>
    </row>
    <row r="38" spans="4:14" x14ac:dyDescent="0.5">
      <c r="D38" s="7"/>
      <c r="E38" s="324"/>
      <c r="F38" s="324"/>
      <c r="L38" s="7">
        <f>M33-L37</f>
        <v>0</v>
      </c>
      <c r="N38" s="324"/>
    </row>
    <row r="39" spans="4:14" x14ac:dyDescent="0.5">
      <c r="D39" s="7"/>
      <c r="E39" s="324"/>
      <c r="F39" s="324"/>
      <c r="N39" s="324"/>
    </row>
    <row r="40" spans="4:14" x14ac:dyDescent="0.5">
      <c r="D40" s="7"/>
      <c r="E40" s="324"/>
      <c r="F40" s="324"/>
      <c r="N40" s="324"/>
    </row>
    <row r="42" spans="4:14" ht="22.5" thickBot="1" x14ac:dyDescent="0.55000000000000004">
      <c r="D42" s="75"/>
      <c r="M42" s="27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25" workbookViewId="0">
      <selection activeCell="A2" sqref="A2:H2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0.85546875" style="1" customWidth="1"/>
    <col min="5" max="5" width="10.140625" style="1" customWidth="1"/>
    <col min="6" max="6" width="8" style="1" customWidth="1"/>
    <col min="7" max="7" width="12" style="1" customWidth="1"/>
    <col min="8" max="8" width="8.28515625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557" t="s">
        <v>148</v>
      </c>
      <c r="B1" s="557"/>
      <c r="C1" s="557"/>
      <c r="D1" s="557"/>
      <c r="E1" s="557"/>
      <c r="F1" s="557"/>
      <c r="G1" s="557"/>
      <c r="H1" s="81" t="s">
        <v>60</v>
      </c>
    </row>
    <row r="2" spans="1:8" x14ac:dyDescent="0.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8" x14ac:dyDescent="0.5">
      <c r="A3" s="81" t="s">
        <v>15</v>
      </c>
      <c r="B3" s="81"/>
      <c r="C3" s="81"/>
      <c r="D3" s="81"/>
      <c r="E3" s="81"/>
      <c r="F3" s="81"/>
      <c r="G3" s="81"/>
      <c r="H3" s="81" t="s">
        <v>214</v>
      </c>
    </row>
    <row r="4" spans="1:8" x14ac:dyDescent="0.5">
      <c r="A4" s="307"/>
      <c r="B4" s="307"/>
      <c r="C4" s="307"/>
      <c r="D4" s="307"/>
      <c r="E4" s="308"/>
      <c r="F4" s="308"/>
      <c r="G4" s="307"/>
      <c r="H4" s="307"/>
    </row>
    <row r="5" spans="1:8" x14ac:dyDescent="0.5">
      <c r="A5" s="309" t="s">
        <v>17</v>
      </c>
      <c r="B5" s="309" t="s">
        <v>12</v>
      </c>
      <c r="C5" s="310" t="s">
        <v>4</v>
      </c>
      <c r="D5" s="311" t="s">
        <v>16</v>
      </c>
      <c r="E5" s="84" t="s">
        <v>1</v>
      </c>
      <c r="F5" s="84" t="s">
        <v>26</v>
      </c>
      <c r="G5" s="311" t="s">
        <v>2</v>
      </c>
      <c r="H5" s="312" t="s">
        <v>18</v>
      </c>
    </row>
    <row r="6" spans="1:8" x14ac:dyDescent="0.5">
      <c r="A6" s="85"/>
      <c r="B6" s="85"/>
      <c r="C6" s="86"/>
      <c r="D6" s="313" t="s">
        <v>0</v>
      </c>
      <c r="E6" s="87"/>
      <c r="F6" s="87" t="s">
        <v>25</v>
      </c>
      <c r="G6" s="313"/>
      <c r="H6" s="314"/>
    </row>
    <row r="7" spans="1:8" x14ac:dyDescent="0.5">
      <c r="A7" s="514" t="s">
        <v>215</v>
      </c>
      <c r="B7" s="115" t="s">
        <v>216</v>
      </c>
      <c r="C7" s="94" t="s">
        <v>217</v>
      </c>
      <c r="D7" s="116">
        <v>5000</v>
      </c>
      <c r="E7" s="111"/>
      <c r="F7" s="111"/>
      <c r="G7" s="116">
        <v>5000</v>
      </c>
      <c r="H7" s="114" t="s">
        <v>218</v>
      </c>
    </row>
    <row r="8" spans="1:8" x14ac:dyDescent="0.5">
      <c r="A8" s="515" t="s">
        <v>1218</v>
      </c>
      <c r="B8" s="516" t="s">
        <v>1296</v>
      </c>
      <c r="C8" s="517" t="s">
        <v>870</v>
      </c>
      <c r="D8" s="518"/>
      <c r="E8" s="361">
        <v>2100</v>
      </c>
      <c r="F8" s="519"/>
      <c r="G8" s="520">
        <f>G7-E8-F8</f>
        <v>2900</v>
      </c>
      <c r="H8" s="114"/>
    </row>
    <row r="9" spans="1:8" x14ac:dyDescent="0.5">
      <c r="A9" s="521"/>
      <c r="B9" s="516"/>
      <c r="C9" s="517"/>
      <c r="D9" s="518"/>
      <c r="E9" s="361"/>
      <c r="F9" s="519"/>
      <c r="G9" s="520"/>
      <c r="H9" s="522"/>
    </row>
    <row r="10" spans="1:8" x14ac:dyDescent="0.5">
      <c r="A10" s="514" t="s">
        <v>219</v>
      </c>
      <c r="B10" s="115" t="s">
        <v>220</v>
      </c>
      <c r="C10" s="94" t="s">
        <v>221</v>
      </c>
      <c r="D10" s="116">
        <v>5000</v>
      </c>
      <c r="E10" s="111"/>
      <c r="F10" s="111"/>
      <c r="G10" s="116">
        <v>5000</v>
      </c>
      <c r="H10" s="114" t="s">
        <v>218</v>
      </c>
    </row>
    <row r="11" spans="1:8" x14ac:dyDescent="0.5">
      <c r="A11" s="515"/>
      <c r="B11" s="516"/>
      <c r="C11" s="517"/>
      <c r="D11" s="518"/>
      <c r="E11" s="361"/>
      <c r="F11" s="519"/>
      <c r="G11" s="520"/>
      <c r="H11" s="114"/>
    </row>
    <row r="12" spans="1:8" x14ac:dyDescent="0.5">
      <c r="A12" s="521"/>
      <c r="B12" s="516"/>
      <c r="C12" s="517"/>
      <c r="D12" s="518"/>
      <c r="E12" s="361"/>
      <c r="F12" s="519"/>
      <c r="G12" s="520"/>
      <c r="H12" s="521"/>
    </row>
    <row r="13" spans="1:8" x14ac:dyDescent="0.5">
      <c r="A13" s="515" t="s">
        <v>490</v>
      </c>
      <c r="B13" s="516" t="s">
        <v>491</v>
      </c>
      <c r="C13" s="517" t="s">
        <v>492</v>
      </c>
      <c r="D13" s="518">
        <v>2000</v>
      </c>
      <c r="E13" s="361"/>
      <c r="F13" s="361"/>
      <c r="G13" s="520">
        <v>2000</v>
      </c>
      <c r="H13" s="522" t="s">
        <v>493</v>
      </c>
    </row>
    <row r="14" spans="1:8" x14ac:dyDescent="0.5">
      <c r="A14" s="521"/>
      <c r="B14" s="516"/>
      <c r="C14" s="517"/>
      <c r="D14" s="518"/>
      <c r="E14" s="361"/>
      <c r="F14" s="361"/>
      <c r="G14" s="520"/>
      <c r="H14" s="522"/>
    </row>
    <row r="15" spans="1:8" x14ac:dyDescent="0.5">
      <c r="A15" s="521"/>
      <c r="B15" s="516"/>
      <c r="C15" s="517"/>
      <c r="D15" s="518"/>
      <c r="E15" s="361"/>
      <c r="F15" s="361"/>
      <c r="G15" s="520"/>
      <c r="H15" s="522"/>
    </row>
    <row r="16" spans="1:8" x14ac:dyDescent="0.5">
      <c r="A16" s="514" t="s">
        <v>755</v>
      </c>
      <c r="B16" s="115" t="s">
        <v>756</v>
      </c>
      <c r="C16" s="94" t="s">
        <v>757</v>
      </c>
      <c r="D16" s="116">
        <v>16700</v>
      </c>
      <c r="E16" s="111"/>
      <c r="F16" s="111"/>
      <c r="G16" s="116">
        <f>D16</f>
        <v>16700</v>
      </c>
      <c r="H16" s="114" t="s">
        <v>759</v>
      </c>
    </row>
    <row r="17" spans="1:12" x14ac:dyDescent="0.5">
      <c r="A17" s="521" t="s">
        <v>799</v>
      </c>
      <c r="B17" s="516" t="s">
        <v>808</v>
      </c>
      <c r="C17" s="517" t="s">
        <v>809</v>
      </c>
      <c r="D17" s="518"/>
      <c r="E17" s="361">
        <v>10200</v>
      </c>
      <c r="F17" s="519"/>
      <c r="G17" s="520">
        <f>G16-E17</f>
        <v>6500</v>
      </c>
      <c r="H17" s="521" t="s">
        <v>758</v>
      </c>
    </row>
    <row r="18" spans="1:12" x14ac:dyDescent="0.5">
      <c r="A18" s="521" t="s">
        <v>750</v>
      </c>
      <c r="B18" s="516" t="s">
        <v>824</v>
      </c>
      <c r="C18" s="517" t="s">
        <v>320</v>
      </c>
      <c r="D18" s="518"/>
      <c r="E18" s="361">
        <v>4270</v>
      </c>
      <c r="F18" s="519"/>
      <c r="G18" s="520">
        <f>G17-E18</f>
        <v>2230</v>
      </c>
      <c r="H18" s="521"/>
    </row>
    <row r="19" spans="1:12" x14ac:dyDescent="0.5">
      <c r="A19" s="521"/>
      <c r="B19" s="516" t="s">
        <v>826</v>
      </c>
      <c r="C19" s="517" t="s">
        <v>825</v>
      </c>
      <c r="D19" s="518"/>
      <c r="E19" s="361">
        <v>2230</v>
      </c>
      <c r="F19" s="519"/>
      <c r="G19" s="339">
        <f>G18-E19</f>
        <v>0</v>
      </c>
      <c r="H19" s="521"/>
    </row>
    <row r="20" spans="1:12" x14ac:dyDescent="0.5">
      <c r="A20" s="521"/>
      <c r="B20" s="516"/>
      <c r="C20" s="517"/>
      <c r="D20" s="518"/>
      <c r="E20" s="361"/>
      <c r="F20" s="519"/>
      <c r="G20" s="520"/>
      <c r="H20" s="522"/>
      <c r="L20" s="1"/>
    </row>
    <row r="21" spans="1:12" x14ac:dyDescent="0.5">
      <c r="A21" s="514" t="s">
        <v>678</v>
      </c>
      <c r="B21" s="115" t="s">
        <v>731</v>
      </c>
      <c r="C21" s="94" t="s">
        <v>734</v>
      </c>
      <c r="D21" s="116">
        <v>70000</v>
      </c>
      <c r="E21" s="111"/>
      <c r="F21" s="111"/>
      <c r="G21" s="116">
        <f>D21</f>
        <v>70000</v>
      </c>
      <c r="H21" s="114" t="s">
        <v>732</v>
      </c>
      <c r="L21" s="1"/>
    </row>
    <row r="22" spans="1:12" x14ac:dyDescent="0.5">
      <c r="A22" s="521"/>
      <c r="B22" s="516"/>
      <c r="C22" s="517"/>
      <c r="D22" s="518"/>
      <c r="E22" s="361"/>
      <c r="F22" s="519"/>
      <c r="G22" s="520"/>
      <c r="H22" s="521" t="s">
        <v>733</v>
      </c>
      <c r="L22" s="1"/>
    </row>
    <row r="23" spans="1:12" x14ac:dyDescent="0.5">
      <c r="A23" s="521"/>
      <c r="B23" s="516"/>
      <c r="C23" s="517"/>
      <c r="D23" s="518"/>
      <c r="E23" s="361"/>
      <c r="F23" s="519"/>
      <c r="G23" s="520"/>
      <c r="H23" s="522"/>
      <c r="L23" s="1"/>
    </row>
    <row r="24" spans="1:12" x14ac:dyDescent="0.5">
      <c r="A24" s="514" t="s">
        <v>678</v>
      </c>
      <c r="B24" s="115" t="s">
        <v>747</v>
      </c>
      <c r="C24" s="94" t="s">
        <v>746</v>
      </c>
      <c r="D24" s="116">
        <v>10000</v>
      </c>
      <c r="E24" s="111"/>
      <c r="F24" s="111"/>
      <c r="G24" s="116">
        <f>D24</f>
        <v>10000</v>
      </c>
      <c r="H24" s="114" t="s">
        <v>744</v>
      </c>
      <c r="L24" s="1"/>
    </row>
    <row r="25" spans="1:12" x14ac:dyDescent="0.5">
      <c r="A25" s="521"/>
      <c r="B25" s="516"/>
      <c r="C25" s="517"/>
      <c r="D25" s="518"/>
      <c r="E25" s="361"/>
      <c r="F25" s="519"/>
      <c r="G25" s="520"/>
      <c r="H25" s="521" t="s">
        <v>745</v>
      </c>
      <c r="L25" s="1"/>
    </row>
    <row r="26" spans="1:12" x14ac:dyDescent="0.5">
      <c r="A26" s="521"/>
      <c r="B26" s="516"/>
      <c r="C26" s="523"/>
      <c r="D26" s="518"/>
      <c r="E26" s="361"/>
      <c r="F26" s="519"/>
      <c r="G26" s="520"/>
      <c r="H26" s="521"/>
      <c r="L26" s="1"/>
    </row>
    <row r="27" spans="1:12" x14ac:dyDescent="0.5">
      <c r="A27" s="521" t="s">
        <v>929</v>
      </c>
      <c r="B27" s="516" t="s">
        <v>941</v>
      </c>
      <c r="C27" s="523" t="s">
        <v>942</v>
      </c>
      <c r="D27" s="518">
        <v>20000</v>
      </c>
      <c r="E27" s="361"/>
      <c r="F27" s="519"/>
      <c r="G27" s="520">
        <f>D27</f>
        <v>20000</v>
      </c>
      <c r="H27" s="521" t="s">
        <v>218</v>
      </c>
      <c r="L27" s="1"/>
    </row>
    <row r="28" spans="1:12" x14ac:dyDescent="0.5">
      <c r="A28" s="521"/>
      <c r="B28" s="516"/>
      <c r="C28" s="523"/>
      <c r="D28" s="518"/>
      <c r="E28" s="361"/>
      <c r="F28" s="519"/>
      <c r="G28" s="520"/>
      <c r="H28" s="521"/>
      <c r="L28" s="1"/>
    </row>
    <row r="29" spans="1:12" x14ac:dyDescent="0.5">
      <c r="A29" s="521"/>
      <c r="B29" s="516"/>
      <c r="C29" s="523"/>
      <c r="D29" s="518"/>
      <c r="E29" s="361"/>
      <c r="F29" s="519"/>
      <c r="G29" s="520"/>
      <c r="H29" s="521"/>
      <c r="L29" s="1"/>
    </row>
    <row r="30" spans="1:12" x14ac:dyDescent="0.5">
      <c r="A30" s="521" t="s">
        <v>962</v>
      </c>
      <c r="B30" s="516" t="s">
        <v>963</v>
      </c>
      <c r="C30" s="523" t="s">
        <v>964</v>
      </c>
      <c r="D30" s="518">
        <v>87750</v>
      </c>
      <c r="E30" s="361"/>
      <c r="F30" s="519"/>
      <c r="G30" s="520">
        <f>D30</f>
        <v>87750</v>
      </c>
      <c r="H30" s="521" t="s">
        <v>965</v>
      </c>
      <c r="L30" s="1"/>
    </row>
    <row r="31" spans="1:12" x14ac:dyDescent="0.5">
      <c r="A31" s="521" t="s">
        <v>958</v>
      </c>
      <c r="B31" s="516" t="s">
        <v>1003</v>
      </c>
      <c r="C31" s="523" t="s">
        <v>320</v>
      </c>
      <c r="D31" s="518"/>
      <c r="E31" s="361">
        <v>3010</v>
      </c>
      <c r="F31" s="519"/>
      <c r="G31" s="520">
        <f>G30-E31</f>
        <v>84740</v>
      </c>
      <c r="H31" s="521"/>
      <c r="L31" s="1"/>
    </row>
    <row r="32" spans="1:12" x14ac:dyDescent="0.5">
      <c r="A32" s="548"/>
      <c r="B32" s="244"/>
      <c r="C32" s="549"/>
      <c r="D32" s="550"/>
      <c r="E32" s="158"/>
      <c r="F32" s="357"/>
      <c r="G32" s="159"/>
      <c r="H32" s="548"/>
      <c r="L32" s="1"/>
    </row>
    <row r="33" spans="1:16" x14ac:dyDescent="0.5">
      <c r="A33" s="521" t="s">
        <v>1272</v>
      </c>
      <c r="B33" s="516" t="s">
        <v>1274</v>
      </c>
      <c r="C33" s="523" t="s">
        <v>1275</v>
      </c>
      <c r="D33" s="518">
        <v>70000</v>
      </c>
      <c r="E33" s="361"/>
      <c r="F33" s="519"/>
      <c r="G33" s="520">
        <f>D33</f>
        <v>70000</v>
      </c>
      <c r="H33" s="521" t="s">
        <v>1062</v>
      </c>
      <c r="L33" s="1"/>
    </row>
    <row r="34" spans="1:16" x14ac:dyDescent="0.5">
      <c r="A34" s="548"/>
      <c r="B34" s="244"/>
      <c r="C34" s="549"/>
      <c r="D34" s="550"/>
      <c r="E34" s="158"/>
      <c r="F34" s="357"/>
      <c r="G34" s="159"/>
      <c r="H34" s="548"/>
      <c r="L34" s="1"/>
    </row>
    <row r="35" spans="1:16" x14ac:dyDescent="0.5">
      <c r="A35" s="548"/>
      <c r="B35" s="244"/>
      <c r="C35" s="549"/>
      <c r="D35" s="550"/>
      <c r="E35" s="158"/>
      <c r="F35" s="357"/>
      <c r="G35" s="159"/>
      <c r="H35" s="548"/>
      <c r="L35" s="1"/>
    </row>
    <row r="36" spans="1:16" x14ac:dyDescent="0.5">
      <c r="A36" s="328"/>
      <c r="B36" s="329"/>
      <c r="C36" s="330"/>
      <c r="D36" s="261"/>
      <c r="E36" s="39"/>
      <c r="F36" s="39"/>
      <c r="G36" s="331"/>
      <c r="H36" s="332"/>
      <c r="N36" s="7"/>
    </row>
    <row r="37" spans="1:16" ht="22.5" thickBot="1" x14ac:dyDescent="0.55000000000000004">
      <c r="A37" s="317"/>
      <c r="B37" s="318"/>
      <c r="C37" s="243" t="s">
        <v>6</v>
      </c>
      <c r="D37" s="177">
        <f>SUM(D7:D36)</f>
        <v>286450</v>
      </c>
      <c r="E37" s="319">
        <f>SUM(E7:E36)</f>
        <v>21810</v>
      </c>
      <c r="F37" s="319">
        <f>SUM(F7:F36)</f>
        <v>0</v>
      </c>
      <c r="G37" s="320">
        <f>D37-E37-F37</f>
        <v>264640</v>
      </c>
      <c r="H37" s="321"/>
      <c r="N37" s="7"/>
    </row>
    <row r="38" spans="1:16" ht="22.5" thickTop="1" x14ac:dyDescent="0.5">
      <c r="I38" s="55"/>
      <c r="L38" s="206"/>
      <c r="M38" s="206"/>
      <c r="N38" s="206"/>
      <c r="O38" s="3"/>
      <c r="P38" s="322"/>
    </row>
    <row r="39" spans="1:16" x14ac:dyDescent="0.5">
      <c r="G39" s="7"/>
      <c r="I39" s="7"/>
      <c r="L39" s="206"/>
      <c r="M39" s="206"/>
      <c r="N39" s="206"/>
      <c r="O39" s="3"/>
    </row>
    <row r="40" spans="1:16" x14ac:dyDescent="0.5">
      <c r="G40" s="7"/>
      <c r="I40" s="7"/>
      <c r="L40" s="206">
        <v>3267000</v>
      </c>
      <c r="M40" s="206"/>
      <c r="N40" s="75"/>
      <c r="O40" s="3"/>
    </row>
    <row r="41" spans="1:16" x14ac:dyDescent="0.5">
      <c r="G41" s="7"/>
      <c r="I41" s="7"/>
      <c r="L41" s="323">
        <v>3165750</v>
      </c>
      <c r="M41" s="206"/>
      <c r="N41" s="3"/>
      <c r="O41" s="3"/>
    </row>
    <row r="42" spans="1:16" x14ac:dyDescent="0.5">
      <c r="G42" s="55"/>
      <c r="L42" s="278">
        <f>SUM(L40:L41)</f>
        <v>6432750</v>
      </c>
      <c r="M42" s="278"/>
      <c r="N42" s="7"/>
    </row>
    <row r="43" spans="1:16" x14ac:dyDescent="0.5">
      <c r="G43" s="55"/>
      <c r="N43" s="55"/>
    </row>
    <row r="44" spans="1:16" x14ac:dyDescent="0.5">
      <c r="E44" s="7"/>
    </row>
    <row r="46" spans="1:16" x14ac:dyDescent="0.5">
      <c r="N46" s="55"/>
    </row>
    <row r="47" spans="1:16" x14ac:dyDescent="0.5">
      <c r="N47" s="7"/>
    </row>
    <row r="48" spans="1:16" x14ac:dyDescent="0.5">
      <c r="N48" s="7"/>
    </row>
    <row r="49" spans="4:14" x14ac:dyDescent="0.5">
      <c r="N49" s="55"/>
    </row>
    <row r="50" spans="4:14" x14ac:dyDescent="0.5">
      <c r="D50" s="7"/>
      <c r="E50" s="324"/>
      <c r="F50" s="324"/>
      <c r="N50" s="324"/>
    </row>
    <row r="51" spans="4:14" x14ac:dyDescent="0.5">
      <c r="D51" s="7"/>
      <c r="E51" s="324"/>
      <c r="F51" s="324"/>
      <c r="L51" s="7">
        <f>M46-L50</f>
        <v>0</v>
      </c>
      <c r="N51" s="324"/>
    </row>
    <row r="52" spans="4:14" x14ac:dyDescent="0.5">
      <c r="D52" s="7"/>
      <c r="E52" s="324"/>
      <c r="F52" s="324"/>
      <c r="N52" s="324"/>
    </row>
    <row r="53" spans="4:14" x14ac:dyDescent="0.5">
      <c r="D53" s="7"/>
      <c r="E53" s="324"/>
      <c r="F53" s="324"/>
      <c r="N53" s="324"/>
    </row>
    <row r="55" spans="4:14" ht="22.5" thickBot="1" x14ac:dyDescent="0.55000000000000004">
      <c r="D55" s="75"/>
      <c r="M55" s="279"/>
    </row>
    <row r="56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A2" sqref="A2:H2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557" t="s">
        <v>148</v>
      </c>
      <c r="B1" s="557"/>
      <c r="C1" s="557"/>
      <c r="D1" s="557"/>
      <c r="E1" s="557"/>
      <c r="F1" s="557"/>
      <c r="G1" s="557"/>
      <c r="H1" s="81" t="s">
        <v>1202</v>
      </c>
    </row>
    <row r="2" spans="1:8" x14ac:dyDescent="0.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8" x14ac:dyDescent="0.5">
      <c r="A3" s="81" t="s">
        <v>15</v>
      </c>
      <c r="B3" s="81"/>
      <c r="C3" s="81"/>
      <c r="D3" s="81"/>
      <c r="E3" s="81"/>
      <c r="F3" s="81"/>
      <c r="G3" s="81"/>
      <c r="H3" s="81" t="s">
        <v>1203</v>
      </c>
    </row>
    <row r="4" spans="1:8" x14ac:dyDescent="0.5">
      <c r="A4" s="307"/>
      <c r="B4" s="307"/>
      <c r="C4" s="307"/>
      <c r="D4" s="307"/>
      <c r="E4" s="308"/>
      <c r="F4" s="308"/>
      <c r="G4" s="307"/>
      <c r="H4" s="307"/>
    </row>
    <row r="5" spans="1:8" x14ac:dyDescent="0.5">
      <c r="A5" s="309" t="s">
        <v>17</v>
      </c>
      <c r="B5" s="309" t="s">
        <v>12</v>
      </c>
      <c r="C5" s="310" t="s">
        <v>4</v>
      </c>
      <c r="D5" s="311" t="s">
        <v>16</v>
      </c>
      <c r="E5" s="84" t="s">
        <v>1</v>
      </c>
      <c r="F5" s="84" t="s">
        <v>26</v>
      </c>
      <c r="G5" s="311" t="s">
        <v>2</v>
      </c>
      <c r="H5" s="312" t="s">
        <v>18</v>
      </c>
    </row>
    <row r="6" spans="1:8" x14ac:dyDescent="0.5">
      <c r="A6" s="85"/>
      <c r="B6" s="85"/>
      <c r="C6" s="86"/>
      <c r="D6" s="313" t="s">
        <v>0</v>
      </c>
      <c r="E6" s="87"/>
      <c r="F6" s="87" t="s">
        <v>25</v>
      </c>
      <c r="G6" s="313"/>
      <c r="H6" s="314"/>
    </row>
    <row r="7" spans="1:8" x14ac:dyDescent="0.5">
      <c r="A7" s="325" t="s">
        <v>743</v>
      </c>
      <c r="B7" s="316" t="s">
        <v>728</v>
      </c>
      <c r="C7" s="242" t="s">
        <v>729</v>
      </c>
      <c r="D7" s="315">
        <v>375000</v>
      </c>
      <c r="E7" s="254"/>
      <c r="F7" s="254"/>
      <c r="G7" s="315">
        <f>D7</f>
        <v>375000</v>
      </c>
      <c r="H7" s="327" t="s">
        <v>730</v>
      </c>
    </row>
    <row r="8" spans="1:8" x14ac:dyDescent="0.5">
      <c r="A8" s="333"/>
      <c r="B8" s="334"/>
      <c r="C8" s="335"/>
      <c r="D8" s="336"/>
      <c r="E8" s="337"/>
      <c r="F8" s="338"/>
      <c r="G8" s="339"/>
      <c r="H8" s="327"/>
    </row>
    <row r="9" spans="1:8" x14ac:dyDescent="0.5">
      <c r="A9" s="341"/>
      <c r="B9" s="334"/>
      <c r="C9" s="335"/>
      <c r="D9" s="336"/>
      <c r="E9" s="337"/>
      <c r="F9" s="338"/>
      <c r="G9" s="339"/>
      <c r="H9" s="341"/>
    </row>
    <row r="10" spans="1:8" x14ac:dyDescent="0.5">
      <c r="A10" s="333"/>
      <c r="B10" s="334"/>
      <c r="C10" s="335"/>
      <c r="D10" s="336"/>
      <c r="E10" s="337"/>
      <c r="F10" s="338"/>
      <c r="G10" s="339"/>
      <c r="H10" s="340"/>
    </row>
    <row r="11" spans="1:8" x14ac:dyDescent="0.5">
      <c r="A11" s="341"/>
      <c r="B11" s="334"/>
      <c r="C11" s="335"/>
      <c r="D11" s="336"/>
      <c r="E11" s="337"/>
      <c r="F11" s="338"/>
      <c r="G11" s="339"/>
      <c r="H11" s="340"/>
    </row>
    <row r="12" spans="1:8" x14ac:dyDescent="0.5">
      <c r="A12" s="325"/>
      <c r="B12" s="316"/>
      <c r="C12" s="94"/>
      <c r="D12" s="315"/>
      <c r="E12" s="254"/>
      <c r="F12" s="254"/>
      <c r="G12" s="315"/>
      <c r="H12" s="327"/>
    </row>
    <row r="13" spans="1:8" x14ac:dyDescent="0.5">
      <c r="A13" s="333"/>
      <c r="B13" s="334"/>
      <c r="C13" s="335"/>
      <c r="D13" s="336"/>
      <c r="E13" s="337"/>
      <c r="F13" s="338"/>
      <c r="G13" s="339"/>
      <c r="H13" s="327"/>
    </row>
    <row r="14" spans="1:8" x14ac:dyDescent="0.5">
      <c r="A14" s="341"/>
      <c r="B14" s="334"/>
      <c r="C14" s="335"/>
      <c r="D14" s="336"/>
      <c r="E14" s="337"/>
      <c r="F14" s="338"/>
      <c r="G14" s="339"/>
      <c r="H14" s="341"/>
    </row>
    <row r="15" spans="1:8" x14ac:dyDescent="0.5">
      <c r="A15" s="333"/>
      <c r="B15" s="334"/>
      <c r="C15" s="335"/>
      <c r="D15" s="336"/>
      <c r="E15" s="337"/>
      <c r="F15" s="337"/>
      <c r="G15" s="339"/>
      <c r="H15" s="340"/>
    </row>
    <row r="16" spans="1:8" x14ac:dyDescent="0.5">
      <c r="A16" s="341"/>
      <c r="B16" s="334"/>
      <c r="C16" s="335"/>
      <c r="D16" s="336"/>
      <c r="E16" s="337"/>
      <c r="F16" s="337"/>
      <c r="G16" s="339"/>
      <c r="H16" s="340"/>
    </row>
    <row r="17" spans="1:16" x14ac:dyDescent="0.5">
      <c r="A17" s="341"/>
      <c r="B17" s="334"/>
      <c r="C17" s="335"/>
      <c r="D17" s="336"/>
      <c r="E17" s="337"/>
      <c r="F17" s="338"/>
      <c r="G17" s="339"/>
      <c r="H17" s="340"/>
      <c r="L17" s="1"/>
    </row>
    <row r="18" spans="1:16" x14ac:dyDescent="0.5">
      <c r="A18" s="341"/>
      <c r="B18" s="334"/>
      <c r="C18" s="335"/>
      <c r="D18" s="336"/>
      <c r="E18" s="337"/>
      <c r="F18" s="338"/>
      <c r="G18" s="339"/>
      <c r="H18" s="327"/>
      <c r="L18" s="1"/>
    </row>
    <row r="19" spans="1:16" x14ac:dyDescent="0.5">
      <c r="A19" s="341"/>
      <c r="B19" s="334"/>
      <c r="C19" s="335"/>
      <c r="D19" s="336"/>
      <c r="E19" s="337"/>
      <c r="F19" s="338"/>
      <c r="G19" s="339"/>
      <c r="H19" s="341"/>
      <c r="L19" s="1"/>
    </row>
    <row r="20" spans="1:16" x14ac:dyDescent="0.5">
      <c r="A20" s="341"/>
      <c r="B20" s="334"/>
      <c r="C20" s="335"/>
      <c r="D20" s="336"/>
      <c r="E20" s="337"/>
      <c r="F20" s="338"/>
      <c r="G20" s="339"/>
      <c r="H20" s="340"/>
      <c r="L20" s="1"/>
    </row>
    <row r="21" spans="1:16" x14ac:dyDescent="0.5">
      <c r="A21" s="341"/>
      <c r="B21" s="334"/>
      <c r="C21" s="335"/>
      <c r="D21" s="336"/>
      <c r="E21" s="337"/>
      <c r="F21" s="338"/>
      <c r="G21" s="339"/>
      <c r="H21" s="340"/>
      <c r="L21" s="1"/>
    </row>
    <row r="22" spans="1:16" x14ac:dyDescent="0.5">
      <c r="A22" s="341"/>
      <c r="B22" s="334"/>
      <c r="C22" s="343"/>
      <c r="D22" s="344"/>
      <c r="E22" s="337"/>
      <c r="F22" s="338"/>
      <c r="G22" s="339"/>
      <c r="H22" s="340"/>
      <c r="L22" s="1"/>
    </row>
    <row r="23" spans="1:16" x14ac:dyDescent="0.5">
      <c r="A23" s="328"/>
      <c r="B23" s="329"/>
      <c r="C23" s="330"/>
      <c r="D23" s="261"/>
      <c r="E23" s="39"/>
      <c r="F23" s="39"/>
      <c r="G23" s="331"/>
      <c r="H23" s="332"/>
      <c r="N23" s="7"/>
    </row>
    <row r="24" spans="1:16" ht="22.5" thickBot="1" x14ac:dyDescent="0.55000000000000004">
      <c r="A24" s="317"/>
      <c r="B24" s="318"/>
      <c r="C24" s="243" t="s">
        <v>6</v>
      </c>
      <c r="D24" s="177">
        <f>SUM(D7:D23)</f>
        <v>375000</v>
      </c>
      <c r="E24" s="319">
        <f>SUM(E7:E23)</f>
        <v>0</v>
      </c>
      <c r="F24" s="319">
        <f>SUM(F7:F23)</f>
        <v>0</v>
      </c>
      <c r="G24" s="320">
        <f>D24-E24-F24</f>
        <v>375000</v>
      </c>
      <c r="H24" s="321"/>
      <c r="N24" s="7"/>
    </row>
    <row r="25" spans="1:16" ht="22.5" thickTop="1" x14ac:dyDescent="0.5">
      <c r="I25" s="55"/>
      <c r="L25" s="206"/>
      <c r="M25" s="206"/>
      <c r="N25" s="206"/>
      <c r="O25" s="3"/>
      <c r="P25" s="322"/>
    </row>
    <row r="26" spans="1:16" x14ac:dyDescent="0.5">
      <c r="G26" s="7"/>
      <c r="I26" s="7"/>
      <c r="L26" s="206"/>
      <c r="M26" s="206"/>
      <c r="N26" s="206"/>
      <c r="O26" s="3"/>
    </row>
    <row r="27" spans="1:16" x14ac:dyDescent="0.5">
      <c r="G27" s="7"/>
      <c r="I27" s="7"/>
      <c r="L27" s="206"/>
      <c r="M27" s="206"/>
      <c r="N27" s="75"/>
      <c r="O27" s="3"/>
    </row>
    <row r="28" spans="1:16" x14ac:dyDescent="0.5">
      <c r="G28" s="7"/>
      <c r="I28" s="7"/>
      <c r="L28" s="323"/>
      <c r="M28" s="206"/>
      <c r="N28" s="3"/>
      <c r="O28" s="3"/>
    </row>
    <row r="29" spans="1:16" x14ac:dyDescent="0.5">
      <c r="G29" s="55"/>
      <c r="L29" s="278"/>
      <c r="M29" s="278"/>
      <c r="N29" s="7"/>
    </row>
    <row r="30" spans="1:16" x14ac:dyDescent="0.5">
      <c r="G30" s="55"/>
      <c r="N30" s="55"/>
    </row>
    <row r="31" spans="1:16" x14ac:dyDescent="0.5">
      <c r="E31" s="7"/>
    </row>
    <row r="33" spans="4:14" x14ac:dyDescent="0.5">
      <c r="N33" s="55"/>
    </row>
    <row r="34" spans="4:14" x14ac:dyDescent="0.5">
      <c r="N34" s="7"/>
    </row>
    <row r="35" spans="4:14" x14ac:dyDescent="0.5">
      <c r="N35" s="7"/>
    </row>
    <row r="36" spans="4:14" x14ac:dyDescent="0.5">
      <c r="N36" s="55"/>
    </row>
    <row r="37" spans="4:14" x14ac:dyDescent="0.5">
      <c r="D37" s="7"/>
      <c r="E37" s="324"/>
      <c r="F37" s="324"/>
      <c r="N37" s="324"/>
    </row>
    <row r="38" spans="4:14" x14ac:dyDescent="0.5">
      <c r="D38" s="7"/>
      <c r="E38" s="324"/>
      <c r="F38" s="324"/>
      <c r="L38" s="7">
        <f>M33-L37</f>
        <v>0</v>
      </c>
      <c r="N38" s="324"/>
    </row>
    <row r="39" spans="4:14" x14ac:dyDescent="0.5">
      <c r="D39" s="7"/>
      <c r="E39" s="324"/>
      <c r="F39" s="324"/>
      <c r="N39" s="324"/>
    </row>
    <row r="40" spans="4:14" x14ac:dyDescent="0.5">
      <c r="D40" s="7"/>
      <c r="E40" s="324"/>
      <c r="F40" s="324"/>
      <c r="N40" s="324"/>
    </row>
    <row r="42" spans="4:14" ht="22.5" thickBot="1" x14ac:dyDescent="0.55000000000000004">
      <c r="D42" s="75"/>
      <c r="M42" s="27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D12" sqref="D12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557" t="s">
        <v>148</v>
      </c>
      <c r="B1" s="557"/>
      <c r="C1" s="557"/>
      <c r="D1" s="557"/>
      <c r="E1" s="557"/>
      <c r="F1" s="557"/>
      <c r="G1" s="557"/>
      <c r="H1" s="81" t="s">
        <v>1181</v>
      </c>
    </row>
    <row r="2" spans="1:8" x14ac:dyDescent="0.5">
      <c r="A2" s="559" t="s">
        <v>1281</v>
      </c>
      <c r="B2" s="559"/>
      <c r="C2" s="559"/>
      <c r="D2" s="559"/>
      <c r="E2" s="559"/>
      <c r="F2" s="559"/>
      <c r="G2" s="559"/>
      <c r="H2" s="559"/>
    </row>
    <row r="3" spans="1:8" x14ac:dyDescent="0.5">
      <c r="A3" s="81" t="s">
        <v>15</v>
      </c>
      <c r="B3" s="81"/>
      <c r="C3" s="81"/>
      <c r="D3" s="81"/>
      <c r="E3" s="81"/>
      <c r="F3" s="81"/>
      <c r="G3" s="81"/>
      <c r="H3" s="81" t="s">
        <v>1182</v>
      </c>
    </row>
    <row r="4" spans="1:8" x14ac:dyDescent="0.5">
      <c r="A4" s="307"/>
      <c r="B4" s="307"/>
      <c r="C4" s="307"/>
      <c r="D4" s="307"/>
      <c r="E4" s="308"/>
      <c r="F4" s="308"/>
      <c r="G4" s="307"/>
      <c r="H4" s="307"/>
    </row>
    <row r="5" spans="1:8" x14ac:dyDescent="0.5">
      <c r="A5" s="309" t="s">
        <v>17</v>
      </c>
      <c r="B5" s="309" t="s">
        <v>12</v>
      </c>
      <c r="C5" s="310" t="s">
        <v>4</v>
      </c>
      <c r="D5" s="311" t="s">
        <v>16</v>
      </c>
      <c r="E5" s="84" t="s">
        <v>1</v>
      </c>
      <c r="F5" s="84" t="s">
        <v>26</v>
      </c>
      <c r="G5" s="311" t="s">
        <v>2</v>
      </c>
      <c r="H5" s="312" t="s">
        <v>18</v>
      </c>
    </row>
    <row r="6" spans="1:8" x14ac:dyDescent="0.5">
      <c r="A6" s="85"/>
      <c r="B6" s="85"/>
      <c r="C6" s="86"/>
      <c r="D6" s="313" t="s">
        <v>0</v>
      </c>
      <c r="E6" s="87"/>
      <c r="F6" s="87" t="s">
        <v>25</v>
      </c>
      <c r="G6" s="313"/>
      <c r="H6" s="314"/>
    </row>
    <row r="7" spans="1:8" x14ac:dyDescent="0.5">
      <c r="A7" s="325" t="s">
        <v>1272</v>
      </c>
      <c r="B7" s="316" t="s">
        <v>1282</v>
      </c>
      <c r="C7" s="242" t="s">
        <v>1283</v>
      </c>
      <c r="D7" s="315">
        <v>400000</v>
      </c>
      <c r="E7" s="254"/>
      <c r="F7" s="254"/>
      <c r="G7" s="315">
        <f>D7</f>
        <v>400000</v>
      </c>
      <c r="H7" s="327" t="s">
        <v>1284</v>
      </c>
    </row>
    <row r="8" spans="1:8" x14ac:dyDescent="0.5">
      <c r="A8" s="333"/>
      <c r="B8" s="334"/>
      <c r="C8" s="335"/>
      <c r="D8" s="336"/>
      <c r="E8" s="337"/>
      <c r="F8" s="338"/>
      <c r="G8" s="339"/>
      <c r="H8" s="327"/>
    </row>
    <row r="9" spans="1:8" x14ac:dyDescent="0.5">
      <c r="A9" s="341"/>
      <c r="B9" s="334"/>
      <c r="C9" s="335"/>
      <c r="D9" s="336"/>
      <c r="E9" s="337"/>
      <c r="F9" s="338"/>
      <c r="G9" s="339"/>
      <c r="H9" s="341"/>
    </row>
    <row r="10" spans="1:8" x14ac:dyDescent="0.5">
      <c r="A10" s="333"/>
      <c r="B10" s="334"/>
      <c r="C10" s="335"/>
      <c r="D10" s="336"/>
      <c r="E10" s="337"/>
      <c r="F10" s="338"/>
      <c r="G10" s="339"/>
      <c r="H10" s="340"/>
    </row>
    <row r="11" spans="1:8" x14ac:dyDescent="0.5">
      <c r="A11" s="341"/>
      <c r="B11" s="334"/>
      <c r="C11" s="335"/>
      <c r="D11" s="336"/>
      <c r="E11" s="337"/>
      <c r="F11" s="338"/>
      <c r="G11" s="339"/>
      <c r="H11" s="340"/>
    </row>
    <row r="12" spans="1:8" x14ac:dyDescent="0.5">
      <c r="A12" s="325"/>
      <c r="B12" s="316"/>
      <c r="C12" s="94"/>
      <c r="D12" s="315"/>
      <c r="E12" s="254"/>
      <c r="F12" s="254"/>
      <c r="G12" s="315"/>
      <c r="H12" s="327"/>
    </row>
    <row r="13" spans="1:8" x14ac:dyDescent="0.5">
      <c r="A13" s="333"/>
      <c r="B13" s="334"/>
      <c r="C13" s="335"/>
      <c r="D13" s="336"/>
      <c r="E13" s="337"/>
      <c r="F13" s="338"/>
      <c r="G13" s="339"/>
      <c r="H13" s="327"/>
    </row>
    <row r="14" spans="1:8" x14ac:dyDescent="0.5">
      <c r="A14" s="341"/>
      <c r="B14" s="334"/>
      <c r="C14" s="335"/>
      <c r="D14" s="336"/>
      <c r="E14" s="337"/>
      <c r="F14" s="338"/>
      <c r="G14" s="339"/>
      <c r="H14" s="341"/>
    </row>
    <row r="15" spans="1:8" x14ac:dyDescent="0.5">
      <c r="A15" s="333"/>
      <c r="B15" s="334"/>
      <c r="C15" s="335"/>
      <c r="D15" s="336"/>
      <c r="E15" s="337"/>
      <c r="F15" s="337"/>
      <c r="G15" s="339"/>
      <c r="H15" s="340"/>
    </row>
    <row r="16" spans="1:8" x14ac:dyDescent="0.5">
      <c r="A16" s="341"/>
      <c r="B16" s="334"/>
      <c r="C16" s="335"/>
      <c r="D16" s="336"/>
      <c r="E16" s="337"/>
      <c r="F16" s="337"/>
      <c r="G16" s="339"/>
      <c r="H16" s="340"/>
    </row>
    <row r="17" spans="1:16" x14ac:dyDescent="0.5">
      <c r="A17" s="341"/>
      <c r="B17" s="334"/>
      <c r="C17" s="335"/>
      <c r="D17" s="336"/>
      <c r="E17" s="337"/>
      <c r="F17" s="338"/>
      <c r="G17" s="339"/>
      <c r="H17" s="340"/>
      <c r="L17" s="1"/>
    </row>
    <row r="18" spans="1:16" x14ac:dyDescent="0.5">
      <c r="A18" s="341"/>
      <c r="B18" s="334"/>
      <c r="C18" s="335"/>
      <c r="D18" s="336"/>
      <c r="E18" s="337"/>
      <c r="F18" s="338"/>
      <c r="G18" s="339"/>
      <c r="H18" s="327"/>
      <c r="L18" s="1"/>
    </row>
    <row r="19" spans="1:16" x14ac:dyDescent="0.5">
      <c r="A19" s="341"/>
      <c r="B19" s="334"/>
      <c r="C19" s="335"/>
      <c r="D19" s="336"/>
      <c r="E19" s="337"/>
      <c r="F19" s="338"/>
      <c r="G19" s="339"/>
      <c r="H19" s="341"/>
      <c r="L19" s="1"/>
    </row>
    <row r="20" spans="1:16" x14ac:dyDescent="0.5">
      <c r="A20" s="341"/>
      <c r="B20" s="334"/>
      <c r="C20" s="335"/>
      <c r="D20" s="336"/>
      <c r="E20" s="337"/>
      <c r="F20" s="338"/>
      <c r="G20" s="339"/>
      <c r="H20" s="340"/>
      <c r="L20" s="1"/>
    </row>
    <row r="21" spans="1:16" x14ac:dyDescent="0.5">
      <c r="A21" s="341"/>
      <c r="B21" s="334"/>
      <c r="C21" s="335"/>
      <c r="D21" s="336"/>
      <c r="E21" s="337"/>
      <c r="F21" s="338"/>
      <c r="G21" s="339"/>
      <c r="H21" s="340"/>
      <c r="L21" s="1"/>
    </row>
    <row r="22" spans="1:16" x14ac:dyDescent="0.5">
      <c r="A22" s="341"/>
      <c r="B22" s="334"/>
      <c r="C22" s="343"/>
      <c r="D22" s="344"/>
      <c r="E22" s="337"/>
      <c r="F22" s="338"/>
      <c r="G22" s="339"/>
      <c r="H22" s="340"/>
      <c r="L22" s="1"/>
    </row>
    <row r="23" spans="1:16" x14ac:dyDescent="0.5">
      <c r="A23" s="328"/>
      <c r="B23" s="329"/>
      <c r="C23" s="330"/>
      <c r="D23" s="261"/>
      <c r="E23" s="39"/>
      <c r="F23" s="39"/>
      <c r="G23" s="331"/>
      <c r="H23" s="332"/>
      <c r="N23" s="7"/>
    </row>
    <row r="24" spans="1:16" ht="22.5" thickBot="1" x14ac:dyDescent="0.55000000000000004">
      <c r="A24" s="317"/>
      <c r="B24" s="318"/>
      <c r="C24" s="243" t="s">
        <v>6</v>
      </c>
      <c r="D24" s="177">
        <f>SUM(D7:D23)</f>
        <v>400000</v>
      </c>
      <c r="E24" s="319">
        <f>SUM(E7:E23)</f>
        <v>0</v>
      </c>
      <c r="F24" s="319">
        <f>SUM(F7:F23)</f>
        <v>0</v>
      </c>
      <c r="G24" s="320">
        <f>D24-E24-F24</f>
        <v>400000</v>
      </c>
      <c r="H24" s="321"/>
      <c r="N24" s="7"/>
    </row>
    <row r="25" spans="1:16" ht="22.5" thickTop="1" x14ac:dyDescent="0.5">
      <c r="I25" s="55"/>
      <c r="L25" s="206"/>
      <c r="M25" s="206"/>
      <c r="N25" s="206"/>
      <c r="O25" s="3"/>
      <c r="P25" s="322"/>
    </row>
    <row r="26" spans="1:16" x14ac:dyDescent="0.5">
      <c r="G26" s="7"/>
      <c r="I26" s="7"/>
      <c r="L26" s="206"/>
      <c r="M26" s="206"/>
      <c r="N26" s="206"/>
      <c r="O26" s="3"/>
    </row>
    <row r="27" spans="1:16" x14ac:dyDescent="0.5">
      <c r="G27" s="7"/>
      <c r="I27" s="7"/>
      <c r="L27" s="206"/>
      <c r="M27" s="206"/>
      <c r="N27" s="75"/>
      <c r="O27" s="3"/>
    </row>
    <row r="28" spans="1:16" x14ac:dyDescent="0.5">
      <c r="G28" s="7"/>
      <c r="I28" s="7"/>
      <c r="L28" s="323"/>
      <c r="M28" s="206"/>
      <c r="N28" s="3"/>
      <c r="O28" s="3"/>
    </row>
    <row r="29" spans="1:16" x14ac:dyDescent="0.5">
      <c r="G29" s="55"/>
      <c r="L29" s="278"/>
      <c r="M29" s="278"/>
      <c r="N29" s="7"/>
    </row>
    <row r="30" spans="1:16" x14ac:dyDescent="0.5">
      <c r="G30" s="55"/>
      <c r="N30" s="55"/>
    </row>
    <row r="31" spans="1:16" x14ac:dyDescent="0.5">
      <c r="E31" s="7"/>
    </row>
    <row r="33" spans="4:14" x14ac:dyDescent="0.5">
      <c r="N33" s="55"/>
    </row>
    <row r="34" spans="4:14" x14ac:dyDescent="0.5">
      <c r="N34" s="7"/>
    </row>
    <row r="35" spans="4:14" x14ac:dyDescent="0.5">
      <c r="N35" s="7"/>
    </row>
    <row r="36" spans="4:14" x14ac:dyDescent="0.5">
      <c r="N36" s="55"/>
    </row>
    <row r="37" spans="4:14" x14ac:dyDescent="0.5">
      <c r="D37" s="7"/>
      <c r="E37" s="324"/>
      <c r="F37" s="324"/>
      <c r="N37" s="324"/>
    </row>
    <row r="38" spans="4:14" x14ac:dyDescent="0.5">
      <c r="D38" s="7"/>
      <c r="E38" s="324"/>
      <c r="F38" s="324"/>
      <c r="L38" s="7">
        <f>M33-L37</f>
        <v>0</v>
      </c>
      <c r="N38" s="324"/>
    </row>
    <row r="39" spans="4:14" x14ac:dyDescent="0.5">
      <c r="D39" s="7"/>
      <c r="E39" s="324"/>
      <c r="F39" s="324"/>
      <c r="N39" s="324"/>
    </row>
    <row r="40" spans="4:14" x14ac:dyDescent="0.5">
      <c r="D40" s="7"/>
      <c r="E40" s="324"/>
      <c r="F40" s="324"/>
      <c r="N40" s="324"/>
    </row>
    <row r="42" spans="4:14" ht="22.5" thickBot="1" x14ac:dyDescent="0.55000000000000004">
      <c r="D42" s="75"/>
      <c r="M42" s="27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7" workbookViewId="0">
      <selection activeCell="A2" sqref="A2:H2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557" t="s">
        <v>148</v>
      </c>
      <c r="B1" s="557"/>
      <c r="C1" s="557"/>
      <c r="D1" s="557"/>
      <c r="E1" s="557"/>
      <c r="F1" s="557"/>
      <c r="G1" s="557"/>
      <c r="H1" s="81" t="s">
        <v>1204</v>
      </c>
    </row>
    <row r="2" spans="1:8" x14ac:dyDescent="0.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8" x14ac:dyDescent="0.5">
      <c r="A3" s="81" t="s">
        <v>15</v>
      </c>
      <c r="B3" s="81"/>
      <c r="C3" s="81"/>
      <c r="D3" s="81"/>
      <c r="E3" s="81"/>
      <c r="F3" s="81"/>
      <c r="G3" s="81"/>
      <c r="H3" s="81" t="s">
        <v>727</v>
      </c>
    </row>
    <row r="4" spans="1:8" x14ac:dyDescent="0.5">
      <c r="A4" s="307"/>
      <c r="B4" s="307"/>
      <c r="C4" s="307"/>
      <c r="D4" s="307"/>
      <c r="E4" s="308"/>
      <c r="F4" s="308"/>
      <c r="G4" s="307"/>
      <c r="H4" s="307"/>
    </row>
    <row r="5" spans="1:8" x14ac:dyDescent="0.5">
      <c r="A5" s="309" t="s">
        <v>17</v>
      </c>
      <c r="B5" s="309" t="s">
        <v>12</v>
      </c>
      <c r="C5" s="310" t="s">
        <v>4</v>
      </c>
      <c r="D5" s="311" t="s">
        <v>16</v>
      </c>
      <c r="E5" s="84" t="s">
        <v>1</v>
      </c>
      <c r="F5" s="84" t="s">
        <v>26</v>
      </c>
      <c r="G5" s="311" t="s">
        <v>2</v>
      </c>
      <c r="H5" s="312" t="s">
        <v>18</v>
      </c>
    </row>
    <row r="6" spans="1:8" x14ac:dyDescent="0.5">
      <c r="A6" s="85"/>
      <c r="B6" s="85"/>
      <c r="C6" s="86"/>
      <c r="D6" s="313" t="s">
        <v>0</v>
      </c>
      <c r="E6" s="87"/>
      <c r="F6" s="87" t="s">
        <v>25</v>
      </c>
      <c r="G6" s="313"/>
      <c r="H6" s="314"/>
    </row>
    <row r="7" spans="1:8" x14ac:dyDescent="0.5">
      <c r="A7" s="325" t="s">
        <v>743</v>
      </c>
      <c r="B7" s="316" t="s">
        <v>728</v>
      </c>
      <c r="C7" s="242" t="s">
        <v>754</v>
      </c>
      <c r="D7" s="315">
        <v>2000</v>
      </c>
      <c r="E7" s="254"/>
      <c r="F7" s="254"/>
      <c r="G7" s="315">
        <f>D7</f>
        <v>2000</v>
      </c>
      <c r="H7" s="327" t="s">
        <v>753</v>
      </c>
    </row>
    <row r="8" spans="1:8" x14ac:dyDescent="0.5">
      <c r="A8" s="333"/>
      <c r="B8" s="334"/>
      <c r="C8" s="335"/>
      <c r="D8" s="336"/>
      <c r="E8" s="337"/>
      <c r="F8" s="338"/>
      <c r="G8" s="339"/>
      <c r="H8" s="327"/>
    </row>
    <row r="9" spans="1:8" x14ac:dyDescent="0.5">
      <c r="A9" s="341"/>
      <c r="B9" s="334"/>
      <c r="C9" s="335"/>
      <c r="D9" s="336"/>
      <c r="E9" s="337"/>
      <c r="F9" s="338"/>
      <c r="G9" s="339"/>
      <c r="H9" s="341"/>
    </row>
    <row r="10" spans="1:8" x14ac:dyDescent="0.5">
      <c r="A10" s="333"/>
      <c r="B10" s="334"/>
      <c r="C10" s="335"/>
      <c r="D10" s="336"/>
      <c r="E10" s="337"/>
      <c r="F10" s="338"/>
      <c r="G10" s="339"/>
      <c r="H10" s="340"/>
    </row>
    <row r="11" spans="1:8" x14ac:dyDescent="0.5">
      <c r="A11" s="341"/>
      <c r="B11" s="334"/>
      <c r="C11" s="335"/>
      <c r="D11" s="336"/>
      <c r="E11" s="337"/>
      <c r="F11" s="338"/>
      <c r="G11" s="339"/>
      <c r="H11" s="340"/>
    </row>
    <row r="12" spans="1:8" x14ac:dyDescent="0.5">
      <c r="A12" s="325"/>
      <c r="B12" s="316"/>
      <c r="C12" s="94"/>
      <c r="D12" s="315"/>
      <c r="E12" s="254"/>
      <c r="F12" s="254"/>
      <c r="G12" s="315"/>
      <c r="H12" s="327"/>
    </row>
    <row r="13" spans="1:8" x14ac:dyDescent="0.5">
      <c r="A13" s="333"/>
      <c r="B13" s="334"/>
      <c r="C13" s="335"/>
      <c r="D13" s="336"/>
      <c r="E13" s="337"/>
      <c r="F13" s="338"/>
      <c r="G13" s="339"/>
      <c r="H13" s="327"/>
    </row>
    <row r="14" spans="1:8" x14ac:dyDescent="0.5">
      <c r="A14" s="341"/>
      <c r="B14" s="334"/>
      <c r="C14" s="335"/>
      <c r="D14" s="336"/>
      <c r="E14" s="337"/>
      <c r="F14" s="338"/>
      <c r="G14" s="339"/>
      <c r="H14" s="341"/>
    </row>
    <row r="15" spans="1:8" x14ac:dyDescent="0.5">
      <c r="A15" s="333"/>
      <c r="B15" s="334"/>
      <c r="C15" s="335"/>
      <c r="D15" s="336"/>
      <c r="E15" s="337"/>
      <c r="F15" s="337"/>
      <c r="G15" s="339"/>
      <c r="H15" s="340"/>
    </row>
    <row r="16" spans="1:8" x14ac:dyDescent="0.5">
      <c r="A16" s="341"/>
      <c r="B16" s="334"/>
      <c r="C16" s="335"/>
      <c r="D16" s="336"/>
      <c r="E16" s="337"/>
      <c r="F16" s="337"/>
      <c r="G16" s="339"/>
      <c r="H16" s="340"/>
    </row>
    <row r="17" spans="1:16" x14ac:dyDescent="0.5">
      <c r="A17" s="341"/>
      <c r="B17" s="334"/>
      <c r="C17" s="335"/>
      <c r="D17" s="336"/>
      <c r="E17" s="337"/>
      <c r="F17" s="338"/>
      <c r="G17" s="339"/>
      <c r="H17" s="340"/>
      <c r="L17" s="1"/>
    </row>
    <row r="18" spans="1:16" x14ac:dyDescent="0.5">
      <c r="A18" s="341"/>
      <c r="B18" s="334"/>
      <c r="C18" s="335"/>
      <c r="D18" s="336"/>
      <c r="E18" s="337"/>
      <c r="F18" s="338"/>
      <c r="G18" s="339"/>
      <c r="H18" s="327"/>
      <c r="L18" s="1"/>
    </row>
    <row r="19" spans="1:16" x14ac:dyDescent="0.5">
      <c r="A19" s="341"/>
      <c r="B19" s="334"/>
      <c r="C19" s="335"/>
      <c r="D19" s="336"/>
      <c r="E19" s="337"/>
      <c r="F19" s="338"/>
      <c r="G19" s="339"/>
      <c r="H19" s="341"/>
      <c r="L19" s="1"/>
    </row>
    <row r="20" spans="1:16" x14ac:dyDescent="0.5">
      <c r="A20" s="341"/>
      <c r="B20" s="334"/>
      <c r="C20" s="335"/>
      <c r="D20" s="336"/>
      <c r="E20" s="337"/>
      <c r="F20" s="338"/>
      <c r="G20" s="339"/>
      <c r="H20" s="340"/>
      <c r="L20" s="1"/>
    </row>
    <row r="21" spans="1:16" x14ac:dyDescent="0.5">
      <c r="A21" s="341"/>
      <c r="B21" s="334"/>
      <c r="C21" s="335"/>
      <c r="D21" s="336"/>
      <c r="E21" s="337"/>
      <c r="F21" s="338"/>
      <c r="G21" s="339"/>
      <c r="H21" s="340"/>
      <c r="L21" s="1"/>
    </row>
    <row r="22" spans="1:16" x14ac:dyDescent="0.5">
      <c r="A22" s="341"/>
      <c r="B22" s="334"/>
      <c r="C22" s="343"/>
      <c r="D22" s="344"/>
      <c r="E22" s="337"/>
      <c r="F22" s="338"/>
      <c r="G22" s="339"/>
      <c r="H22" s="340"/>
      <c r="L22" s="1"/>
    </row>
    <row r="23" spans="1:16" x14ac:dyDescent="0.5">
      <c r="A23" s="328"/>
      <c r="B23" s="329"/>
      <c r="C23" s="330"/>
      <c r="D23" s="261"/>
      <c r="E23" s="39"/>
      <c r="F23" s="39"/>
      <c r="G23" s="331"/>
      <c r="H23" s="332"/>
      <c r="N23" s="7"/>
    </row>
    <row r="24" spans="1:16" ht="22.5" thickBot="1" x14ac:dyDescent="0.55000000000000004">
      <c r="A24" s="317"/>
      <c r="B24" s="318"/>
      <c r="C24" s="243" t="s">
        <v>6</v>
      </c>
      <c r="D24" s="177">
        <f>SUM(D7:D23)</f>
        <v>2000</v>
      </c>
      <c r="E24" s="319">
        <f>SUM(E7:E23)</f>
        <v>0</v>
      </c>
      <c r="F24" s="319">
        <f>SUM(F7:F23)</f>
        <v>0</v>
      </c>
      <c r="G24" s="320">
        <f>D24-E24-F24</f>
        <v>2000</v>
      </c>
      <c r="H24" s="321"/>
      <c r="N24" s="7"/>
    </row>
    <row r="25" spans="1:16" ht="22.5" thickTop="1" x14ac:dyDescent="0.5">
      <c r="I25" s="55"/>
      <c r="L25" s="206"/>
      <c r="M25" s="206"/>
      <c r="N25" s="206"/>
      <c r="O25" s="3"/>
      <c r="P25" s="322"/>
    </row>
    <row r="26" spans="1:16" x14ac:dyDescent="0.5">
      <c r="G26" s="7"/>
      <c r="I26" s="7"/>
      <c r="L26" s="206"/>
      <c r="M26" s="206"/>
      <c r="N26" s="206"/>
      <c r="O26" s="3"/>
    </row>
    <row r="27" spans="1:16" x14ac:dyDescent="0.5">
      <c r="G27" s="7"/>
      <c r="I27" s="7"/>
      <c r="L27" s="206"/>
      <c r="M27" s="206"/>
      <c r="N27" s="75"/>
      <c r="O27" s="3"/>
    </row>
    <row r="28" spans="1:16" x14ac:dyDescent="0.5">
      <c r="G28" s="7"/>
      <c r="I28" s="7"/>
      <c r="L28" s="323"/>
      <c r="M28" s="206"/>
      <c r="N28" s="3"/>
      <c r="O28" s="3"/>
    </row>
    <row r="29" spans="1:16" x14ac:dyDescent="0.5">
      <c r="G29" s="55"/>
      <c r="L29" s="278"/>
      <c r="M29" s="278"/>
      <c r="N29" s="7"/>
    </row>
    <row r="30" spans="1:16" x14ac:dyDescent="0.5">
      <c r="G30" s="55"/>
      <c r="N30" s="55"/>
    </row>
    <row r="31" spans="1:16" x14ac:dyDescent="0.5">
      <c r="E31" s="7"/>
    </row>
    <row r="33" spans="4:14" x14ac:dyDescent="0.5">
      <c r="N33" s="55"/>
    </row>
    <row r="34" spans="4:14" x14ac:dyDescent="0.5">
      <c r="N34" s="7"/>
    </row>
    <row r="35" spans="4:14" x14ac:dyDescent="0.5">
      <c r="N35" s="7"/>
    </row>
    <row r="36" spans="4:14" x14ac:dyDescent="0.5">
      <c r="N36" s="55"/>
    </row>
    <row r="37" spans="4:14" x14ac:dyDescent="0.5">
      <c r="D37" s="7"/>
      <c r="E37" s="324"/>
      <c r="F37" s="324"/>
      <c r="N37" s="324"/>
    </row>
    <row r="38" spans="4:14" x14ac:dyDescent="0.5">
      <c r="D38" s="7"/>
      <c r="E38" s="324"/>
      <c r="F38" s="324"/>
      <c r="L38" s="7">
        <f>M33-L37</f>
        <v>0</v>
      </c>
      <c r="N38" s="324"/>
    </row>
    <row r="39" spans="4:14" x14ac:dyDescent="0.5">
      <c r="D39" s="7"/>
      <c r="E39" s="324"/>
      <c r="F39" s="324"/>
      <c r="N39" s="324"/>
    </row>
    <row r="40" spans="4:14" x14ac:dyDescent="0.5">
      <c r="D40" s="7"/>
      <c r="E40" s="324"/>
      <c r="F40" s="324"/>
      <c r="N40" s="324"/>
    </row>
    <row r="42" spans="4:14" ht="22.5" thickBot="1" x14ac:dyDescent="0.55000000000000004">
      <c r="D42" s="75"/>
      <c r="M42" s="27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7" workbookViewId="0">
      <selection activeCell="A2" sqref="A2:H2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557" t="s">
        <v>148</v>
      </c>
      <c r="B1" s="557"/>
      <c r="C1" s="557"/>
      <c r="D1" s="557"/>
      <c r="E1" s="557"/>
      <c r="F1" s="557"/>
      <c r="G1" s="557"/>
      <c r="H1" s="81" t="s">
        <v>1206</v>
      </c>
    </row>
    <row r="2" spans="1:8" x14ac:dyDescent="0.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8" x14ac:dyDescent="0.5">
      <c r="A3" s="81" t="s">
        <v>15</v>
      </c>
      <c r="B3" s="81"/>
      <c r="C3" s="81"/>
      <c r="D3" s="81"/>
      <c r="E3" s="81"/>
      <c r="F3" s="81"/>
      <c r="G3" s="81"/>
      <c r="H3" s="81" t="s">
        <v>727</v>
      </c>
    </row>
    <row r="4" spans="1:8" x14ac:dyDescent="0.5">
      <c r="A4" s="307"/>
      <c r="B4" s="307"/>
      <c r="C4" s="307"/>
      <c r="D4" s="307"/>
      <c r="E4" s="308"/>
      <c r="F4" s="308"/>
      <c r="G4" s="307"/>
      <c r="H4" s="307"/>
    </row>
    <row r="5" spans="1:8" x14ac:dyDescent="0.5">
      <c r="A5" s="309" t="s">
        <v>17</v>
      </c>
      <c r="B5" s="309" t="s">
        <v>12</v>
      </c>
      <c r="C5" s="310" t="s">
        <v>4</v>
      </c>
      <c r="D5" s="311" t="s">
        <v>16</v>
      </c>
      <c r="E5" s="84" t="s">
        <v>1</v>
      </c>
      <c r="F5" s="84" t="s">
        <v>26</v>
      </c>
      <c r="G5" s="311" t="s">
        <v>2</v>
      </c>
      <c r="H5" s="312" t="s">
        <v>18</v>
      </c>
    </row>
    <row r="6" spans="1:8" x14ac:dyDescent="0.5">
      <c r="A6" s="85"/>
      <c r="B6" s="85"/>
      <c r="C6" s="86"/>
      <c r="D6" s="313" t="s">
        <v>0</v>
      </c>
      <c r="E6" s="87"/>
      <c r="F6" s="87" t="s">
        <v>25</v>
      </c>
      <c r="G6" s="313"/>
      <c r="H6" s="314"/>
    </row>
    <row r="7" spans="1:8" x14ac:dyDescent="0.5">
      <c r="A7" s="325" t="s">
        <v>1135</v>
      </c>
      <c r="B7" s="316" t="s">
        <v>1136</v>
      </c>
      <c r="C7" s="242" t="s">
        <v>1137</v>
      </c>
      <c r="D7" s="315">
        <v>95530</v>
      </c>
      <c r="E7" s="254"/>
      <c r="F7" s="254"/>
      <c r="G7" s="315">
        <f>D7</f>
        <v>95530</v>
      </c>
      <c r="H7" s="327" t="s">
        <v>1118</v>
      </c>
    </row>
    <row r="8" spans="1:8" x14ac:dyDescent="0.5">
      <c r="A8" s="333"/>
      <c r="B8" s="334"/>
      <c r="C8" s="335"/>
      <c r="D8" s="336"/>
      <c r="E8" s="337"/>
      <c r="F8" s="338"/>
      <c r="G8" s="339"/>
      <c r="H8" s="327"/>
    </row>
    <row r="9" spans="1:8" x14ac:dyDescent="0.5">
      <c r="A9" s="341"/>
      <c r="B9" s="334"/>
      <c r="C9" s="335"/>
      <c r="D9" s="336"/>
      <c r="E9" s="337"/>
      <c r="F9" s="338"/>
      <c r="G9" s="339"/>
      <c r="H9" s="341"/>
    </row>
    <row r="10" spans="1:8" x14ac:dyDescent="0.5">
      <c r="A10" s="333"/>
      <c r="B10" s="334"/>
      <c r="C10" s="335"/>
      <c r="D10" s="336"/>
      <c r="E10" s="337"/>
      <c r="F10" s="338"/>
      <c r="G10" s="339"/>
      <c r="H10" s="340"/>
    </row>
    <row r="11" spans="1:8" x14ac:dyDescent="0.5">
      <c r="A11" s="341"/>
      <c r="B11" s="334"/>
      <c r="C11" s="335"/>
      <c r="D11" s="336"/>
      <c r="E11" s="337"/>
      <c r="F11" s="338"/>
      <c r="G11" s="339"/>
      <c r="H11" s="340"/>
    </row>
    <row r="12" spans="1:8" x14ac:dyDescent="0.5">
      <c r="A12" s="325"/>
      <c r="B12" s="316"/>
      <c r="C12" s="94"/>
      <c r="D12" s="315"/>
      <c r="E12" s="254"/>
      <c r="F12" s="254"/>
      <c r="G12" s="315"/>
      <c r="H12" s="327"/>
    </row>
    <row r="13" spans="1:8" x14ac:dyDescent="0.5">
      <c r="A13" s="333"/>
      <c r="B13" s="334"/>
      <c r="C13" s="335"/>
      <c r="D13" s="336"/>
      <c r="E13" s="337"/>
      <c r="F13" s="338"/>
      <c r="G13" s="339"/>
      <c r="H13" s="327"/>
    </row>
    <row r="14" spans="1:8" x14ac:dyDescent="0.5">
      <c r="A14" s="341"/>
      <c r="B14" s="334"/>
      <c r="C14" s="335"/>
      <c r="D14" s="336"/>
      <c r="E14" s="337"/>
      <c r="F14" s="338"/>
      <c r="G14" s="339"/>
      <c r="H14" s="341"/>
    </row>
    <row r="15" spans="1:8" x14ac:dyDescent="0.5">
      <c r="A15" s="333"/>
      <c r="B15" s="334"/>
      <c r="C15" s="335"/>
      <c r="D15" s="336"/>
      <c r="E15" s="337"/>
      <c r="F15" s="337"/>
      <c r="G15" s="339"/>
      <c r="H15" s="340"/>
    </row>
    <row r="16" spans="1:8" x14ac:dyDescent="0.5">
      <c r="A16" s="341"/>
      <c r="B16" s="334"/>
      <c r="C16" s="335"/>
      <c r="D16" s="336"/>
      <c r="E16" s="337"/>
      <c r="F16" s="337"/>
      <c r="G16" s="339"/>
      <c r="H16" s="340"/>
    </row>
    <row r="17" spans="1:16" x14ac:dyDescent="0.5">
      <c r="A17" s="341"/>
      <c r="B17" s="334"/>
      <c r="C17" s="335"/>
      <c r="D17" s="336"/>
      <c r="E17" s="337"/>
      <c r="F17" s="338"/>
      <c r="G17" s="339"/>
      <c r="H17" s="340"/>
      <c r="L17" s="1"/>
    </row>
    <row r="18" spans="1:16" x14ac:dyDescent="0.5">
      <c r="A18" s="341"/>
      <c r="B18" s="334"/>
      <c r="C18" s="335"/>
      <c r="D18" s="336"/>
      <c r="E18" s="337"/>
      <c r="F18" s="338"/>
      <c r="G18" s="339"/>
      <c r="H18" s="327"/>
      <c r="L18" s="1"/>
    </row>
    <row r="19" spans="1:16" x14ac:dyDescent="0.5">
      <c r="A19" s="341"/>
      <c r="B19" s="334"/>
      <c r="C19" s="335"/>
      <c r="D19" s="336"/>
      <c r="E19" s="337"/>
      <c r="F19" s="338"/>
      <c r="G19" s="339"/>
      <c r="H19" s="341"/>
      <c r="L19" s="1"/>
    </row>
    <row r="20" spans="1:16" x14ac:dyDescent="0.5">
      <c r="A20" s="341"/>
      <c r="B20" s="334"/>
      <c r="C20" s="335"/>
      <c r="D20" s="336"/>
      <c r="E20" s="337"/>
      <c r="F20" s="338"/>
      <c r="G20" s="339"/>
      <c r="H20" s="340"/>
      <c r="L20" s="1"/>
    </row>
    <row r="21" spans="1:16" x14ac:dyDescent="0.5">
      <c r="A21" s="341"/>
      <c r="B21" s="334"/>
      <c r="C21" s="335"/>
      <c r="D21" s="336"/>
      <c r="E21" s="337"/>
      <c r="F21" s="338"/>
      <c r="G21" s="339"/>
      <c r="H21" s="340"/>
      <c r="L21" s="1"/>
    </row>
    <row r="22" spans="1:16" x14ac:dyDescent="0.5">
      <c r="A22" s="341"/>
      <c r="B22" s="334"/>
      <c r="C22" s="343"/>
      <c r="D22" s="344"/>
      <c r="E22" s="337"/>
      <c r="F22" s="338"/>
      <c r="G22" s="339"/>
      <c r="H22" s="340"/>
      <c r="L22" s="1"/>
    </row>
    <row r="23" spans="1:16" x14ac:dyDescent="0.5">
      <c r="A23" s="328"/>
      <c r="B23" s="329"/>
      <c r="C23" s="330"/>
      <c r="D23" s="261"/>
      <c r="E23" s="39"/>
      <c r="F23" s="39"/>
      <c r="G23" s="331"/>
      <c r="H23" s="332"/>
      <c r="N23" s="7"/>
    </row>
    <row r="24" spans="1:16" ht="22.5" thickBot="1" x14ac:dyDescent="0.55000000000000004">
      <c r="A24" s="317"/>
      <c r="B24" s="318"/>
      <c r="C24" s="243" t="s">
        <v>6</v>
      </c>
      <c r="D24" s="177">
        <f>SUM(D7:D23)</f>
        <v>95530</v>
      </c>
      <c r="E24" s="319">
        <f>SUM(E7:E23)</f>
        <v>0</v>
      </c>
      <c r="F24" s="319">
        <f>SUM(F7:F23)</f>
        <v>0</v>
      </c>
      <c r="G24" s="320">
        <f>D24-E24-F24</f>
        <v>95530</v>
      </c>
      <c r="H24" s="321"/>
      <c r="N24" s="7"/>
    </row>
    <row r="25" spans="1:16" ht="22.5" thickTop="1" x14ac:dyDescent="0.5">
      <c r="I25" s="55"/>
      <c r="L25" s="206"/>
      <c r="M25" s="206"/>
      <c r="N25" s="206"/>
      <c r="O25" s="3"/>
      <c r="P25" s="322"/>
    </row>
    <row r="26" spans="1:16" x14ac:dyDescent="0.5">
      <c r="G26" s="7"/>
      <c r="I26" s="7"/>
      <c r="L26" s="206"/>
      <c r="M26" s="206"/>
      <c r="N26" s="206"/>
      <c r="O26" s="3"/>
    </row>
    <row r="27" spans="1:16" x14ac:dyDescent="0.5">
      <c r="G27" s="7"/>
      <c r="I27" s="7"/>
      <c r="L27" s="206"/>
      <c r="M27" s="206"/>
      <c r="N27" s="75"/>
      <c r="O27" s="3"/>
    </row>
    <row r="28" spans="1:16" x14ac:dyDescent="0.5">
      <c r="G28" s="7"/>
      <c r="I28" s="7"/>
      <c r="L28" s="323"/>
      <c r="M28" s="206"/>
      <c r="N28" s="3"/>
      <c r="O28" s="3"/>
    </row>
    <row r="29" spans="1:16" x14ac:dyDescent="0.5">
      <c r="G29" s="55"/>
      <c r="L29" s="278"/>
      <c r="M29" s="278"/>
      <c r="N29" s="7"/>
    </row>
    <row r="30" spans="1:16" x14ac:dyDescent="0.5">
      <c r="G30" s="55"/>
      <c r="N30" s="55"/>
    </row>
    <row r="31" spans="1:16" x14ac:dyDescent="0.5">
      <c r="E31" s="7"/>
    </row>
    <row r="33" spans="4:14" x14ac:dyDescent="0.5">
      <c r="N33" s="55"/>
    </row>
    <row r="34" spans="4:14" x14ac:dyDescent="0.5">
      <c r="N34" s="7"/>
    </row>
    <row r="35" spans="4:14" x14ac:dyDescent="0.5">
      <c r="N35" s="7"/>
    </row>
    <row r="36" spans="4:14" x14ac:dyDescent="0.5">
      <c r="N36" s="55"/>
    </row>
    <row r="37" spans="4:14" x14ac:dyDescent="0.5">
      <c r="D37" s="7"/>
      <c r="E37" s="324"/>
      <c r="F37" s="324"/>
      <c r="N37" s="324"/>
    </row>
    <row r="38" spans="4:14" x14ac:dyDescent="0.5">
      <c r="D38" s="7"/>
      <c r="E38" s="324"/>
      <c r="F38" s="324"/>
      <c r="L38" s="7">
        <f>M33-L37</f>
        <v>0</v>
      </c>
      <c r="N38" s="324"/>
    </row>
    <row r="39" spans="4:14" x14ac:dyDescent="0.5">
      <c r="D39" s="7"/>
      <c r="E39" s="324"/>
      <c r="F39" s="324"/>
      <c r="N39" s="324"/>
    </row>
    <row r="40" spans="4:14" x14ac:dyDescent="0.5">
      <c r="D40" s="7"/>
      <c r="E40" s="324"/>
      <c r="F40" s="324"/>
      <c r="N40" s="324"/>
    </row>
    <row r="42" spans="4:14" ht="22.5" thickBot="1" x14ac:dyDescent="0.55000000000000004">
      <c r="D42" s="75"/>
      <c r="M42" s="27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A2" sqref="A2:H2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557" t="s">
        <v>148</v>
      </c>
      <c r="B1" s="557"/>
      <c r="C1" s="557"/>
      <c r="D1" s="557"/>
      <c r="E1" s="557"/>
      <c r="F1" s="557"/>
      <c r="G1" s="557"/>
      <c r="H1" s="81" t="s">
        <v>1159</v>
      </c>
    </row>
    <row r="2" spans="1:8" x14ac:dyDescent="0.5">
      <c r="A2" s="559" t="s">
        <v>1356</v>
      </c>
      <c r="B2" s="559"/>
      <c r="C2" s="559"/>
      <c r="D2" s="559"/>
      <c r="E2" s="559"/>
      <c r="F2" s="559"/>
      <c r="G2" s="559"/>
      <c r="H2" s="559"/>
    </row>
    <row r="3" spans="1:8" x14ac:dyDescent="0.5">
      <c r="A3" s="81" t="s">
        <v>15</v>
      </c>
      <c r="B3" s="81"/>
      <c r="C3" s="81"/>
      <c r="D3" s="81"/>
      <c r="E3" s="81"/>
      <c r="F3" s="81"/>
      <c r="G3" s="81"/>
      <c r="H3" s="81" t="s">
        <v>1160</v>
      </c>
    </row>
    <row r="4" spans="1:8" x14ac:dyDescent="0.5">
      <c r="A4" s="307"/>
      <c r="B4" s="307"/>
      <c r="C4" s="307"/>
      <c r="D4" s="307"/>
      <c r="E4" s="308"/>
      <c r="F4" s="308"/>
      <c r="G4" s="307"/>
      <c r="H4" s="307"/>
    </row>
    <row r="5" spans="1:8" x14ac:dyDescent="0.5">
      <c r="A5" s="309" t="s">
        <v>17</v>
      </c>
      <c r="B5" s="309" t="s">
        <v>12</v>
      </c>
      <c r="C5" s="310" t="s">
        <v>4</v>
      </c>
      <c r="D5" s="311" t="s">
        <v>16</v>
      </c>
      <c r="E5" s="84" t="s">
        <v>1</v>
      </c>
      <c r="F5" s="84" t="s">
        <v>26</v>
      </c>
      <c r="G5" s="311" t="s">
        <v>2</v>
      </c>
      <c r="H5" s="312" t="s">
        <v>18</v>
      </c>
    </row>
    <row r="6" spans="1:8" x14ac:dyDescent="0.5">
      <c r="A6" s="85"/>
      <c r="B6" s="85"/>
      <c r="C6" s="86"/>
      <c r="D6" s="313" t="s">
        <v>0</v>
      </c>
      <c r="E6" s="87"/>
      <c r="F6" s="87" t="s">
        <v>25</v>
      </c>
      <c r="G6" s="313"/>
      <c r="H6" s="314"/>
    </row>
    <row r="7" spans="1:8" x14ac:dyDescent="0.5">
      <c r="A7" s="325" t="s">
        <v>1161</v>
      </c>
      <c r="B7" s="316" t="s">
        <v>1162</v>
      </c>
      <c r="C7" s="242" t="s">
        <v>1163</v>
      </c>
      <c r="D7" s="315">
        <v>50000</v>
      </c>
      <c r="E7" s="254"/>
      <c r="F7" s="254"/>
      <c r="G7" s="315">
        <f>D7</f>
        <v>50000</v>
      </c>
      <c r="H7" s="114" t="s">
        <v>1109</v>
      </c>
    </row>
    <row r="8" spans="1:8" x14ac:dyDescent="0.5">
      <c r="A8" s="333"/>
      <c r="B8" s="334"/>
      <c r="C8" s="335"/>
      <c r="D8" s="336"/>
      <c r="E8" s="337"/>
      <c r="F8" s="338"/>
      <c r="G8" s="339"/>
      <c r="H8" s="327"/>
    </row>
    <row r="9" spans="1:8" x14ac:dyDescent="0.5">
      <c r="A9" s="341"/>
      <c r="B9" s="334"/>
      <c r="C9" s="335"/>
      <c r="D9" s="336"/>
      <c r="E9" s="337"/>
      <c r="F9" s="338"/>
      <c r="G9" s="339"/>
      <c r="H9" s="341"/>
    </row>
    <row r="10" spans="1:8" x14ac:dyDescent="0.5">
      <c r="A10" s="333"/>
      <c r="B10" s="334"/>
      <c r="C10" s="335"/>
      <c r="D10" s="336"/>
      <c r="E10" s="337"/>
      <c r="F10" s="338"/>
      <c r="G10" s="339"/>
      <c r="H10" s="340"/>
    </row>
    <row r="11" spans="1:8" x14ac:dyDescent="0.5">
      <c r="A11" s="341"/>
      <c r="B11" s="334"/>
      <c r="C11" s="335"/>
      <c r="D11" s="336"/>
      <c r="E11" s="337"/>
      <c r="F11" s="338"/>
      <c r="G11" s="339"/>
      <c r="H11" s="340"/>
    </row>
    <row r="12" spans="1:8" x14ac:dyDescent="0.5">
      <c r="A12" s="325"/>
      <c r="B12" s="316"/>
      <c r="C12" s="94"/>
      <c r="D12" s="315"/>
      <c r="E12" s="254"/>
      <c r="F12" s="254"/>
      <c r="G12" s="315"/>
      <c r="H12" s="327"/>
    </row>
    <row r="13" spans="1:8" x14ac:dyDescent="0.5">
      <c r="A13" s="333"/>
      <c r="B13" s="334"/>
      <c r="C13" s="335"/>
      <c r="D13" s="336"/>
      <c r="E13" s="337"/>
      <c r="F13" s="338"/>
      <c r="G13" s="339"/>
      <c r="H13" s="327"/>
    </row>
    <row r="14" spans="1:8" x14ac:dyDescent="0.5">
      <c r="A14" s="341"/>
      <c r="B14" s="334"/>
      <c r="C14" s="335"/>
      <c r="D14" s="336"/>
      <c r="E14" s="337"/>
      <c r="F14" s="338"/>
      <c r="G14" s="339"/>
      <c r="H14" s="341"/>
    </row>
    <row r="15" spans="1:8" x14ac:dyDescent="0.5">
      <c r="A15" s="333"/>
      <c r="B15" s="334"/>
      <c r="C15" s="335"/>
      <c r="D15" s="336"/>
      <c r="E15" s="337"/>
      <c r="F15" s="337"/>
      <c r="G15" s="339"/>
      <c r="H15" s="340"/>
    </row>
    <row r="16" spans="1:8" x14ac:dyDescent="0.5">
      <c r="A16" s="341"/>
      <c r="B16" s="334"/>
      <c r="C16" s="335"/>
      <c r="D16" s="336"/>
      <c r="E16" s="337"/>
      <c r="F16" s="337"/>
      <c r="G16" s="339"/>
      <c r="H16" s="340"/>
    </row>
    <row r="17" spans="1:16" x14ac:dyDescent="0.5">
      <c r="A17" s="341"/>
      <c r="B17" s="334"/>
      <c r="C17" s="335"/>
      <c r="D17" s="336"/>
      <c r="E17" s="337"/>
      <c r="F17" s="338"/>
      <c r="G17" s="339"/>
      <c r="H17" s="340"/>
      <c r="L17" s="1"/>
    </row>
    <row r="18" spans="1:16" x14ac:dyDescent="0.5">
      <c r="A18" s="341"/>
      <c r="B18" s="334"/>
      <c r="C18" s="335"/>
      <c r="D18" s="336"/>
      <c r="E18" s="337"/>
      <c r="F18" s="338"/>
      <c r="G18" s="339"/>
      <c r="H18" s="327"/>
      <c r="L18" s="1"/>
    </row>
    <row r="19" spans="1:16" x14ac:dyDescent="0.5">
      <c r="A19" s="341"/>
      <c r="B19" s="334"/>
      <c r="C19" s="335"/>
      <c r="D19" s="336"/>
      <c r="E19" s="337"/>
      <c r="F19" s="338"/>
      <c r="G19" s="339"/>
      <c r="H19" s="341"/>
      <c r="L19" s="1"/>
    </row>
    <row r="20" spans="1:16" x14ac:dyDescent="0.5">
      <c r="A20" s="341"/>
      <c r="B20" s="334"/>
      <c r="C20" s="335"/>
      <c r="D20" s="336"/>
      <c r="E20" s="337"/>
      <c r="F20" s="338"/>
      <c r="G20" s="339"/>
      <c r="H20" s="340"/>
      <c r="L20" s="1"/>
    </row>
    <row r="21" spans="1:16" x14ac:dyDescent="0.5">
      <c r="A21" s="341"/>
      <c r="B21" s="334"/>
      <c r="C21" s="335"/>
      <c r="D21" s="336"/>
      <c r="E21" s="337"/>
      <c r="F21" s="338"/>
      <c r="G21" s="339"/>
      <c r="H21" s="340"/>
      <c r="L21" s="1"/>
    </row>
    <row r="22" spans="1:16" x14ac:dyDescent="0.5">
      <c r="A22" s="341"/>
      <c r="B22" s="334"/>
      <c r="C22" s="343"/>
      <c r="D22" s="344"/>
      <c r="E22" s="337"/>
      <c r="F22" s="338"/>
      <c r="G22" s="339"/>
      <c r="H22" s="340"/>
      <c r="L22" s="1"/>
    </row>
    <row r="23" spans="1:16" x14ac:dyDescent="0.5">
      <c r="A23" s="328"/>
      <c r="B23" s="329"/>
      <c r="C23" s="330"/>
      <c r="D23" s="261"/>
      <c r="E23" s="39"/>
      <c r="F23" s="39"/>
      <c r="G23" s="331"/>
      <c r="H23" s="332"/>
      <c r="N23" s="7"/>
    </row>
    <row r="24" spans="1:16" ht="22.5" thickBot="1" x14ac:dyDescent="0.55000000000000004">
      <c r="A24" s="317"/>
      <c r="B24" s="318"/>
      <c r="C24" s="243" t="s">
        <v>6</v>
      </c>
      <c r="D24" s="177">
        <f>SUM(D7:D23)</f>
        <v>50000</v>
      </c>
      <c r="E24" s="319">
        <f>SUM(E7:E23)</f>
        <v>0</v>
      </c>
      <c r="F24" s="319">
        <f>SUM(F7:F23)</f>
        <v>0</v>
      </c>
      <c r="G24" s="320">
        <f>D24-E24-F24</f>
        <v>50000</v>
      </c>
      <c r="H24" s="321"/>
      <c r="N24" s="7"/>
    </row>
    <row r="25" spans="1:16" ht="22.5" thickTop="1" x14ac:dyDescent="0.5">
      <c r="I25" s="55"/>
      <c r="L25" s="206"/>
      <c r="M25" s="206"/>
      <c r="N25" s="206"/>
      <c r="O25" s="3"/>
      <c r="P25" s="322"/>
    </row>
    <row r="26" spans="1:16" x14ac:dyDescent="0.5">
      <c r="G26" s="7"/>
      <c r="I26" s="7"/>
      <c r="L26" s="206"/>
      <c r="M26" s="206"/>
      <c r="N26" s="206"/>
      <c r="O26" s="3"/>
    </row>
    <row r="27" spans="1:16" x14ac:dyDescent="0.5">
      <c r="G27" s="7"/>
      <c r="I27" s="7"/>
      <c r="L27" s="206"/>
      <c r="M27" s="206"/>
      <c r="N27" s="75"/>
      <c r="O27" s="3"/>
    </row>
    <row r="28" spans="1:16" x14ac:dyDescent="0.5">
      <c r="G28" s="7"/>
      <c r="I28" s="7"/>
      <c r="L28" s="323"/>
      <c r="M28" s="206"/>
      <c r="N28" s="3"/>
      <c r="O28" s="3"/>
    </row>
    <row r="29" spans="1:16" x14ac:dyDescent="0.5">
      <c r="G29" s="55"/>
      <c r="L29" s="278"/>
      <c r="M29" s="278"/>
      <c r="N29" s="7"/>
    </row>
    <row r="30" spans="1:16" x14ac:dyDescent="0.5">
      <c r="G30" s="55"/>
      <c r="N30" s="55"/>
    </row>
    <row r="31" spans="1:16" x14ac:dyDescent="0.5">
      <c r="E31" s="7"/>
    </row>
    <row r="33" spans="4:14" x14ac:dyDescent="0.5">
      <c r="N33" s="55"/>
    </row>
    <row r="34" spans="4:14" x14ac:dyDescent="0.5">
      <c r="N34" s="7"/>
    </row>
    <row r="35" spans="4:14" x14ac:dyDescent="0.5">
      <c r="N35" s="7"/>
    </row>
    <row r="36" spans="4:14" x14ac:dyDescent="0.5">
      <c r="N36" s="55"/>
    </row>
    <row r="37" spans="4:14" x14ac:dyDescent="0.5">
      <c r="D37" s="7"/>
      <c r="E37" s="324"/>
      <c r="F37" s="324"/>
      <c r="N37" s="324"/>
    </row>
    <row r="38" spans="4:14" x14ac:dyDescent="0.5">
      <c r="D38" s="7"/>
      <c r="E38" s="324"/>
      <c r="F38" s="324"/>
      <c r="L38" s="7">
        <f>M33-L37</f>
        <v>0</v>
      </c>
      <c r="N38" s="324"/>
    </row>
    <row r="39" spans="4:14" x14ac:dyDescent="0.5">
      <c r="D39" s="7"/>
      <c r="E39" s="324"/>
      <c r="F39" s="324"/>
      <c r="N39" s="324"/>
    </row>
    <row r="40" spans="4:14" x14ac:dyDescent="0.5">
      <c r="D40" s="7"/>
      <c r="E40" s="324"/>
      <c r="F40" s="324"/>
      <c r="N40" s="324"/>
    </row>
    <row r="42" spans="4:14" ht="22.5" thickBot="1" x14ac:dyDescent="0.55000000000000004">
      <c r="D42" s="75"/>
      <c r="M42" s="27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4" workbookViewId="0">
      <selection activeCell="A2" sqref="A2:H2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557" t="s">
        <v>148</v>
      </c>
      <c r="B1" s="557"/>
      <c r="C1" s="557"/>
      <c r="D1" s="557"/>
      <c r="E1" s="557"/>
      <c r="F1" s="557"/>
      <c r="G1" s="557"/>
      <c r="H1" s="81" t="s">
        <v>1167</v>
      </c>
    </row>
    <row r="2" spans="1:8" x14ac:dyDescent="0.5">
      <c r="A2" s="559" t="s">
        <v>1158</v>
      </c>
      <c r="B2" s="559"/>
      <c r="C2" s="559"/>
      <c r="D2" s="559"/>
      <c r="E2" s="559"/>
      <c r="F2" s="559"/>
      <c r="G2" s="559"/>
      <c r="H2" s="559"/>
    </row>
    <row r="3" spans="1:8" x14ac:dyDescent="0.5">
      <c r="A3" s="81" t="s">
        <v>15</v>
      </c>
      <c r="B3" s="81"/>
      <c r="C3" s="81"/>
      <c r="D3" s="81"/>
      <c r="E3" s="81"/>
      <c r="F3" s="81"/>
      <c r="G3" s="81"/>
      <c r="H3" s="81" t="s">
        <v>1168</v>
      </c>
    </row>
    <row r="4" spans="1:8" x14ac:dyDescent="0.5">
      <c r="A4" s="307"/>
      <c r="B4" s="307"/>
      <c r="C4" s="307"/>
      <c r="D4" s="307"/>
      <c r="E4" s="308"/>
      <c r="F4" s="308"/>
      <c r="G4" s="307"/>
      <c r="H4" s="307"/>
    </row>
    <row r="5" spans="1:8" x14ac:dyDescent="0.5">
      <c r="A5" s="309" t="s">
        <v>17</v>
      </c>
      <c r="B5" s="309" t="s">
        <v>12</v>
      </c>
      <c r="C5" s="310" t="s">
        <v>4</v>
      </c>
      <c r="D5" s="311" t="s">
        <v>16</v>
      </c>
      <c r="E5" s="84" t="s">
        <v>1</v>
      </c>
      <c r="F5" s="84" t="s">
        <v>26</v>
      </c>
      <c r="G5" s="311" t="s">
        <v>2</v>
      </c>
      <c r="H5" s="312" t="s">
        <v>18</v>
      </c>
    </row>
    <row r="6" spans="1:8" x14ac:dyDescent="0.5">
      <c r="A6" s="85"/>
      <c r="B6" s="85"/>
      <c r="C6" s="86"/>
      <c r="D6" s="313" t="s">
        <v>0</v>
      </c>
      <c r="E6" s="87"/>
      <c r="F6" s="87" t="s">
        <v>25</v>
      </c>
      <c r="G6" s="313"/>
      <c r="H6" s="314"/>
    </row>
    <row r="7" spans="1:8" x14ac:dyDescent="0.5">
      <c r="A7" s="325" t="s">
        <v>1161</v>
      </c>
      <c r="B7" s="316" t="s">
        <v>1162</v>
      </c>
      <c r="C7" s="242" t="s">
        <v>1164</v>
      </c>
      <c r="D7" s="315">
        <v>60000</v>
      </c>
      <c r="E7" s="254"/>
      <c r="F7" s="254"/>
      <c r="G7" s="315">
        <f>D7</f>
        <v>60000</v>
      </c>
      <c r="H7" s="114" t="s">
        <v>1165</v>
      </c>
    </row>
    <row r="8" spans="1:8" x14ac:dyDescent="0.5">
      <c r="A8" s="333"/>
      <c r="B8" s="334"/>
      <c r="C8" s="335"/>
      <c r="D8" s="336"/>
      <c r="E8" s="337"/>
      <c r="F8" s="338"/>
      <c r="G8" s="339"/>
      <c r="H8" s="327"/>
    </row>
    <row r="9" spans="1:8" x14ac:dyDescent="0.5">
      <c r="A9" s="341"/>
      <c r="B9" s="334"/>
      <c r="C9" s="335"/>
      <c r="D9" s="336"/>
      <c r="E9" s="337"/>
      <c r="F9" s="338"/>
      <c r="G9" s="339"/>
      <c r="H9" s="341"/>
    </row>
    <row r="10" spans="1:8" x14ac:dyDescent="0.5">
      <c r="A10" s="333"/>
      <c r="B10" s="334"/>
      <c r="C10" s="335" t="s">
        <v>1166</v>
      </c>
      <c r="D10" s="336">
        <v>80000</v>
      </c>
      <c r="E10" s="337"/>
      <c r="F10" s="338"/>
      <c r="G10" s="339">
        <f>D10</f>
        <v>80000</v>
      </c>
      <c r="H10" s="522" t="s">
        <v>1062</v>
      </c>
    </row>
    <row r="11" spans="1:8" x14ac:dyDescent="0.5">
      <c r="A11" s="341"/>
      <c r="B11" s="334"/>
      <c r="C11" s="335"/>
      <c r="D11" s="336"/>
      <c r="E11" s="337"/>
      <c r="F11" s="338"/>
      <c r="G11" s="339"/>
      <c r="H11" s="340"/>
    </row>
    <row r="12" spans="1:8" x14ac:dyDescent="0.5">
      <c r="A12" s="325"/>
      <c r="B12" s="316"/>
      <c r="C12" s="94"/>
      <c r="D12" s="315"/>
      <c r="E12" s="254"/>
      <c r="F12" s="254"/>
      <c r="G12" s="315"/>
      <c r="H12" s="327"/>
    </row>
    <row r="13" spans="1:8" x14ac:dyDescent="0.5">
      <c r="A13" s="333"/>
      <c r="B13" s="334"/>
      <c r="C13" s="335"/>
      <c r="D13" s="336"/>
      <c r="E13" s="337"/>
      <c r="F13" s="338"/>
      <c r="G13" s="339"/>
      <c r="H13" s="327"/>
    </row>
    <row r="14" spans="1:8" x14ac:dyDescent="0.5">
      <c r="A14" s="341"/>
      <c r="B14" s="334"/>
      <c r="C14" s="335"/>
      <c r="D14" s="336"/>
      <c r="E14" s="337"/>
      <c r="F14" s="338"/>
      <c r="G14" s="339"/>
      <c r="H14" s="341"/>
    </row>
    <row r="15" spans="1:8" x14ac:dyDescent="0.5">
      <c r="A15" s="333"/>
      <c r="B15" s="334"/>
      <c r="C15" s="335"/>
      <c r="D15" s="336"/>
      <c r="E15" s="337"/>
      <c r="F15" s="337"/>
      <c r="G15" s="339"/>
      <c r="H15" s="340"/>
    </row>
    <row r="16" spans="1:8" x14ac:dyDescent="0.5">
      <c r="A16" s="341"/>
      <c r="B16" s="334"/>
      <c r="C16" s="335"/>
      <c r="D16" s="336"/>
      <c r="E16" s="337"/>
      <c r="F16" s="337"/>
      <c r="G16" s="339"/>
      <c r="H16" s="340"/>
    </row>
    <row r="17" spans="1:16" x14ac:dyDescent="0.5">
      <c r="A17" s="341"/>
      <c r="B17" s="334"/>
      <c r="C17" s="335"/>
      <c r="D17" s="336"/>
      <c r="E17" s="337"/>
      <c r="F17" s="338"/>
      <c r="G17" s="339"/>
      <c r="H17" s="340"/>
      <c r="L17" s="1"/>
    </row>
    <row r="18" spans="1:16" x14ac:dyDescent="0.5">
      <c r="A18" s="341"/>
      <c r="B18" s="334"/>
      <c r="C18" s="335"/>
      <c r="D18" s="336"/>
      <c r="E18" s="337"/>
      <c r="F18" s="338"/>
      <c r="G18" s="339"/>
      <c r="H18" s="327"/>
      <c r="L18" s="1"/>
    </row>
    <row r="19" spans="1:16" x14ac:dyDescent="0.5">
      <c r="A19" s="341"/>
      <c r="B19" s="334"/>
      <c r="C19" s="335"/>
      <c r="D19" s="336"/>
      <c r="E19" s="337"/>
      <c r="F19" s="338"/>
      <c r="G19" s="339"/>
      <c r="H19" s="341"/>
      <c r="L19" s="1"/>
    </row>
    <row r="20" spans="1:16" x14ac:dyDescent="0.5">
      <c r="A20" s="341"/>
      <c r="B20" s="334"/>
      <c r="C20" s="335"/>
      <c r="D20" s="336"/>
      <c r="E20" s="337"/>
      <c r="F20" s="338"/>
      <c r="G20" s="339"/>
      <c r="H20" s="340"/>
      <c r="L20" s="1"/>
    </row>
    <row r="21" spans="1:16" x14ac:dyDescent="0.5">
      <c r="A21" s="341"/>
      <c r="B21" s="334"/>
      <c r="C21" s="335"/>
      <c r="D21" s="336"/>
      <c r="E21" s="337"/>
      <c r="F21" s="338"/>
      <c r="G21" s="339"/>
      <c r="H21" s="340"/>
      <c r="L21" s="1"/>
    </row>
    <row r="22" spans="1:16" x14ac:dyDescent="0.5">
      <c r="A22" s="341"/>
      <c r="B22" s="334"/>
      <c r="C22" s="343"/>
      <c r="D22" s="344"/>
      <c r="E22" s="337"/>
      <c r="F22" s="338"/>
      <c r="G22" s="339"/>
      <c r="H22" s="340"/>
      <c r="L22" s="1"/>
    </row>
    <row r="23" spans="1:16" x14ac:dyDescent="0.5">
      <c r="A23" s="328"/>
      <c r="B23" s="329"/>
      <c r="C23" s="330"/>
      <c r="D23" s="261"/>
      <c r="E23" s="39"/>
      <c r="F23" s="39"/>
      <c r="G23" s="331"/>
      <c r="H23" s="332"/>
      <c r="N23" s="7"/>
    </row>
    <row r="24" spans="1:16" ht="22.5" thickBot="1" x14ac:dyDescent="0.55000000000000004">
      <c r="A24" s="317"/>
      <c r="B24" s="318"/>
      <c r="C24" s="243" t="s">
        <v>6</v>
      </c>
      <c r="D24" s="177">
        <f>SUM(D7:D23)</f>
        <v>140000</v>
      </c>
      <c r="E24" s="319">
        <f>SUM(E7:E23)</f>
        <v>0</v>
      </c>
      <c r="F24" s="319">
        <f>SUM(F7:F23)</f>
        <v>0</v>
      </c>
      <c r="G24" s="320">
        <f>D24-E24-F24</f>
        <v>140000</v>
      </c>
      <c r="H24" s="321"/>
      <c r="N24" s="7"/>
    </row>
    <row r="25" spans="1:16" ht="22.5" thickTop="1" x14ac:dyDescent="0.5">
      <c r="I25" s="55"/>
      <c r="L25" s="206"/>
      <c r="M25" s="206"/>
      <c r="N25" s="206"/>
      <c r="O25" s="3"/>
      <c r="P25" s="322"/>
    </row>
    <row r="26" spans="1:16" x14ac:dyDescent="0.5">
      <c r="G26" s="7"/>
      <c r="I26" s="7"/>
      <c r="L26" s="206"/>
      <c r="M26" s="206"/>
      <c r="N26" s="206"/>
      <c r="O26" s="3"/>
    </row>
    <row r="27" spans="1:16" x14ac:dyDescent="0.5">
      <c r="G27" s="7"/>
      <c r="I27" s="7"/>
      <c r="L27" s="206"/>
      <c r="M27" s="206"/>
      <c r="N27" s="75"/>
      <c r="O27" s="3"/>
    </row>
    <row r="28" spans="1:16" x14ac:dyDescent="0.5">
      <c r="G28" s="7"/>
      <c r="I28" s="7"/>
      <c r="L28" s="323"/>
      <c r="M28" s="206"/>
      <c r="N28" s="3"/>
      <c r="O28" s="3"/>
    </row>
    <row r="29" spans="1:16" x14ac:dyDescent="0.5">
      <c r="G29" s="55"/>
      <c r="L29" s="278"/>
      <c r="M29" s="278"/>
      <c r="N29" s="7"/>
    </row>
    <row r="30" spans="1:16" x14ac:dyDescent="0.5">
      <c r="G30" s="55"/>
      <c r="N30" s="55"/>
    </row>
    <row r="31" spans="1:16" x14ac:dyDescent="0.5">
      <c r="E31" s="7"/>
    </row>
    <row r="33" spans="4:14" x14ac:dyDescent="0.5">
      <c r="N33" s="55"/>
    </row>
    <row r="34" spans="4:14" x14ac:dyDescent="0.5">
      <c r="N34" s="7"/>
    </row>
    <row r="35" spans="4:14" x14ac:dyDescent="0.5">
      <c r="N35" s="7"/>
    </row>
    <row r="36" spans="4:14" x14ac:dyDescent="0.5">
      <c r="N36" s="55"/>
    </row>
    <row r="37" spans="4:14" x14ac:dyDescent="0.5">
      <c r="D37" s="7"/>
      <c r="E37" s="324"/>
      <c r="F37" s="324"/>
      <c r="N37" s="324"/>
    </row>
    <row r="38" spans="4:14" x14ac:dyDescent="0.5">
      <c r="D38" s="7"/>
      <c r="E38" s="324"/>
      <c r="F38" s="324"/>
      <c r="L38" s="7">
        <f>M33-L37</f>
        <v>0</v>
      </c>
      <c r="N38" s="324"/>
    </row>
    <row r="39" spans="4:14" x14ac:dyDescent="0.5">
      <c r="D39" s="7"/>
      <c r="E39" s="324"/>
      <c r="F39" s="324"/>
      <c r="N39" s="324"/>
    </row>
    <row r="40" spans="4:14" x14ac:dyDescent="0.5">
      <c r="D40" s="7"/>
      <c r="E40" s="324"/>
      <c r="F40" s="324"/>
      <c r="N40" s="324"/>
    </row>
    <row r="42" spans="4:14" ht="22.5" thickBot="1" x14ac:dyDescent="0.55000000000000004">
      <c r="D42" s="75"/>
      <c r="M42" s="27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7" workbookViewId="0">
      <selection activeCell="A2" sqref="A2:H2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8.7109375" style="1" customWidth="1"/>
    <col min="7" max="7" width="12.85546875" style="1" customWidth="1"/>
    <col min="8" max="8" width="10.7109375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557" t="s">
        <v>148</v>
      </c>
      <c r="B1" s="557"/>
      <c r="C1" s="557"/>
      <c r="D1" s="557"/>
      <c r="E1" s="557"/>
      <c r="F1" s="557"/>
      <c r="G1" s="557"/>
      <c r="H1" s="81" t="s">
        <v>1205</v>
      </c>
    </row>
    <row r="2" spans="1:8" x14ac:dyDescent="0.5">
      <c r="A2" s="559" t="s">
        <v>1158</v>
      </c>
      <c r="B2" s="559"/>
      <c r="C2" s="559"/>
      <c r="D2" s="559"/>
      <c r="E2" s="559"/>
      <c r="F2" s="559"/>
      <c r="G2" s="559"/>
      <c r="H2" s="559"/>
    </row>
    <row r="3" spans="1:8" x14ac:dyDescent="0.5">
      <c r="A3" s="81" t="s">
        <v>15</v>
      </c>
      <c r="B3" s="81"/>
      <c r="C3" s="81"/>
      <c r="D3" s="81"/>
      <c r="E3" s="81"/>
      <c r="F3" s="81"/>
      <c r="G3" s="81"/>
      <c r="H3" s="81" t="s">
        <v>748</v>
      </c>
    </row>
    <row r="4" spans="1:8" x14ac:dyDescent="0.5">
      <c r="A4" s="307"/>
      <c r="B4" s="307"/>
      <c r="C4" s="307" t="s">
        <v>953</v>
      </c>
      <c r="D4" s="307"/>
      <c r="E4" s="308"/>
      <c r="F4" s="308"/>
      <c r="G4" s="307" t="s">
        <v>749</v>
      </c>
      <c r="H4" s="81"/>
    </row>
    <row r="5" spans="1:8" x14ac:dyDescent="0.5">
      <c r="A5" s="309" t="s">
        <v>17</v>
      </c>
      <c r="B5" s="309" t="s">
        <v>12</v>
      </c>
      <c r="C5" s="310" t="s">
        <v>4</v>
      </c>
      <c r="D5" s="311" t="s">
        <v>16</v>
      </c>
      <c r="E5" s="84" t="s">
        <v>1</v>
      </c>
      <c r="F5" s="84" t="s">
        <v>26</v>
      </c>
      <c r="G5" s="311" t="s">
        <v>2</v>
      </c>
      <c r="H5" s="312" t="s">
        <v>18</v>
      </c>
    </row>
    <row r="6" spans="1:8" x14ac:dyDescent="0.5">
      <c r="A6" s="85"/>
      <c r="B6" s="85"/>
      <c r="C6" s="86"/>
      <c r="D6" s="313" t="s">
        <v>0</v>
      </c>
      <c r="E6" s="87"/>
      <c r="F6" s="87" t="s">
        <v>25</v>
      </c>
      <c r="G6" s="313"/>
      <c r="H6" s="314"/>
    </row>
    <row r="7" spans="1:8" x14ac:dyDescent="0.5">
      <c r="A7" s="325" t="s">
        <v>750</v>
      </c>
      <c r="B7" s="316" t="s">
        <v>751</v>
      </c>
      <c r="C7" s="242" t="s">
        <v>752</v>
      </c>
      <c r="D7" s="315">
        <v>6200</v>
      </c>
      <c r="E7" s="254"/>
      <c r="F7" s="254"/>
      <c r="G7" s="315">
        <f>D7</f>
        <v>6200</v>
      </c>
      <c r="H7" s="327" t="s">
        <v>753</v>
      </c>
    </row>
    <row r="8" spans="1:8" x14ac:dyDescent="0.5">
      <c r="A8" s="333"/>
      <c r="B8" s="334"/>
      <c r="C8" s="418" t="s">
        <v>943</v>
      </c>
      <c r="D8" s="336"/>
      <c r="E8" s="337"/>
      <c r="F8" s="338">
        <v>2652</v>
      </c>
      <c r="G8" s="339">
        <f>G7-E8-F8</f>
        <v>3548</v>
      </c>
      <c r="H8" s="327"/>
    </row>
    <row r="9" spans="1:8" x14ac:dyDescent="0.5">
      <c r="A9" s="341"/>
      <c r="B9" s="334"/>
      <c r="C9" s="335"/>
      <c r="D9" s="336"/>
      <c r="E9" s="337"/>
      <c r="F9" s="338"/>
      <c r="G9" s="339"/>
      <c r="H9" s="341"/>
    </row>
    <row r="10" spans="1:8" x14ac:dyDescent="0.5">
      <c r="A10" s="333"/>
      <c r="B10" s="334"/>
      <c r="C10" s="335"/>
      <c r="D10" s="336"/>
      <c r="E10" s="337"/>
      <c r="F10" s="338"/>
      <c r="G10" s="339"/>
      <c r="H10" s="340"/>
    </row>
    <row r="11" spans="1:8" x14ac:dyDescent="0.5">
      <c r="A11" s="341"/>
      <c r="B11" s="334"/>
      <c r="C11" s="335"/>
      <c r="D11" s="336"/>
      <c r="E11" s="337"/>
      <c r="F11" s="338"/>
      <c r="G11" s="339"/>
      <c r="H11" s="340"/>
    </row>
    <row r="12" spans="1:8" x14ac:dyDescent="0.5">
      <c r="A12" s="325"/>
      <c r="B12" s="316"/>
      <c r="C12" s="94"/>
      <c r="D12" s="315"/>
      <c r="E12" s="254"/>
      <c r="F12" s="254"/>
      <c r="G12" s="315"/>
      <c r="H12" s="327"/>
    </row>
    <row r="13" spans="1:8" x14ac:dyDescent="0.5">
      <c r="A13" s="333"/>
      <c r="B13" s="334"/>
      <c r="C13" s="335"/>
      <c r="D13" s="336"/>
      <c r="E13" s="337"/>
      <c r="F13" s="338"/>
      <c r="G13" s="339"/>
      <c r="H13" s="327"/>
    </row>
    <row r="14" spans="1:8" x14ac:dyDescent="0.5">
      <c r="A14" s="341"/>
      <c r="B14" s="334"/>
      <c r="C14" s="335"/>
      <c r="D14" s="336"/>
      <c r="E14" s="337"/>
      <c r="F14" s="338"/>
      <c r="G14" s="339"/>
      <c r="H14" s="341"/>
    </row>
    <row r="15" spans="1:8" x14ac:dyDescent="0.5">
      <c r="A15" s="333"/>
      <c r="B15" s="334"/>
      <c r="C15" s="335"/>
      <c r="D15" s="336"/>
      <c r="E15" s="337"/>
      <c r="F15" s="337"/>
      <c r="G15" s="339"/>
      <c r="H15" s="340"/>
    </row>
    <row r="16" spans="1:8" x14ac:dyDescent="0.5">
      <c r="A16" s="341"/>
      <c r="B16" s="334"/>
      <c r="C16" s="335"/>
      <c r="D16" s="336"/>
      <c r="E16" s="337"/>
      <c r="F16" s="337"/>
      <c r="G16" s="339"/>
      <c r="H16" s="340"/>
    </row>
    <row r="17" spans="1:16" x14ac:dyDescent="0.5">
      <c r="A17" s="341"/>
      <c r="B17" s="334"/>
      <c r="C17" s="335"/>
      <c r="D17" s="336"/>
      <c r="E17" s="337"/>
      <c r="F17" s="338"/>
      <c r="G17" s="339"/>
      <c r="H17" s="340"/>
      <c r="L17" s="1"/>
    </row>
    <row r="18" spans="1:16" x14ac:dyDescent="0.5">
      <c r="A18" s="341"/>
      <c r="B18" s="334"/>
      <c r="C18" s="335"/>
      <c r="D18" s="336"/>
      <c r="E18" s="337"/>
      <c r="F18" s="338"/>
      <c r="G18" s="339"/>
      <c r="H18" s="327"/>
      <c r="L18" s="1"/>
    </row>
    <row r="19" spans="1:16" x14ac:dyDescent="0.5">
      <c r="A19" s="341"/>
      <c r="B19" s="334"/>
      <c r="C19" s="335"/>
      <c r="D19" s="336"/>
      <c r="E19" s="337"/>
      <c r="F19" s="338"/>
      <c r="G19" s="339"/>
      <c r="H19" s="341"/>
      <c r="L19" s="1"/>
    </row>
    <row r="20" spans="1:16" x14ac:dyDescent="0.5">
      <c r="A20" s="341"/>
      <c r="B20" s="334"/>
      <c r="C20" s="335"/>
      <c r="D20" s="336"/>
      <c r="E20" s="337"/>
      <c r="F20" s="338"/>
      <c r="G20" s="339"/>
      <c r="H20" s="340"/>
      <c r="L20" s="1"/>
    </row>
    <row r="21" spans="1:16" x14ac:dyDescent="0.5">
      <c r="A21" s="341"/>
      <c r="B21" s="334"/>
      <c r="C21" s="335"/>
      <c r="D21" s="336"/>
      <c r="E21" s="337"/>
      <c r="F21" s="338"/>
      <c r="G21" s="339"/>
      <c r="H21" s="340"/>
      <c r="L21" s="1"/>
    </row>
    <row r="22" spans="1:16" x14ac:dyDescent="0.5">
      <c r="A22" s="341"/>
      <c r="B22" s="334"/>
      <c r="C22" s="343"/>
      <c r="D22" s="344"/>
      <c r="E22" s="337"/>
      <c r="F22" s="338"/>
      <c r="G22" s="339"/>
      <c r="H22" s="340"/>
      <c r="L22" s="1"/>
    </row>
    <row r="23" spans="1:16" x14ac:dyDescent="0.5">
      <c r="A23" s="328"/>
      <c r="B23" s="329"/>
      <c r="C23" s="330"/>
      <c r="D23" s="261"/>
      <c r="E23" s="39"/>
      <c r="F23" s="39"/>
      <c r="G23" s="331"/>
      <c r="H23" s="332"/>
      <c r="N23" s="7"/>
    </row>
    <row r="24" spans="1:16" ht="22.5" thickBot="1" x14ac:dyDescent="0.55000000000000004">
      <c r="A24" s="317"/>
      <c r="B24" s="318"/>
      <c r="C24" s="243" t="s">
        <v>6</v>
      </c>
      <c r="D24" s="177">
        <f>SUM(D7:D23)</f>
        <v>6200</v>
      </c>
      <c r="E24" s="319">
        <f>SUM(E7:E23)</f>
        <v>0</v>
      </c>
      <c r="F24" s="319">
        <f>SUM(F7:F23)</f>
        <v>2652</v>
      </c>
      <c r="G24" s="320">
        <f>D24-E24-F24</f>
        <v>3548</v>
      </c>
      <c r="H24" s="321"/>
      <c r="N24" s="7"/>
    </row>
    <row r="25" spans="1:16" ht="22.5" thickTop="1" x14ac:dyDescent="0.5">
      <c r="I25" s="55"/>
      <c r="L25" s="206"/>
      <c r="M25" s="206"/>
      <c r="N25" s="206"/>
      <c r="O25" s="3"/>
      <c r="P25" s="322"/>
    </row>
    <row r="26" spans="1:16" x14ac:dyDescent="0.5">
      <c r="G26" s="7"/>
      <c r="I26" s="7"/>
      <c r="L26" s="206"/>
      <c r="M26" s="206"/>
      <c r="N26" s="206"/>
      <c r="O26" s="3"/>
    </row>
    <row r="27" spans="1:16" x14ac:dyDescent="0.5">
      <c r="G27" s="7"/>
      <c r="I27" s="7"/>
      <c r="L27" s="206"/>
      <c r="M27" s="206"/>
      <c r="N27" s="75"/>
      <c r="O27" s="3"/>
    </row>
    <row r="28" spans="1:16" x14ac:dyDescent="0.5">
      <c r="G28" s="7"/>
      <c r="I28" s="7"/>
      <c r="L28" s="323"/>
      <c r="M28" s="206"/>
      <c r="N28" s="3"/>
      <c r="O28" s="3"/>
    </row>
    <row r="29" spans="1:16" x14ac:dyDescent="0.5">
      <c r="G29" s="55"/>
      <c r="L29" s="278"/>
      <c r="M29" s="278"/>
      <c r="N29" s="7"/>
    </row>
    <row r="30" spans="1:16" x14ac:dyDescent="0.5">
      <c r="G30" s="55"/>
      <c r="N30" s="55"/>
    </row>
    <row r="31" spans="1:16" x14ac:dyDescent="0.5">
      <c r="E31" s="7"/>
    </row>
    <row r="33" spans="4:14" x14ac:dyDescent="0.5">
      <c r="N33" s="55"/>
    </row>
    <row r="34" spans="4:14" x14ac:dyDescent="0.5">
      <c r="N34" s="7"/>
    </row>
    <row r="35" spans="4:14" x14ac:dyDescent="0.5">
      <c r="N35" s="7"/>
    </row>
    <row r="36" spans="4:14" x14ac:dyDescent="0.5">
      <c r="N36" s="55"/>
    </row>
    <row r="37" spans="4:14" x14ac:dyDescent="0.5">
      <c r="D37" s="7"/>
      <c r="E37" s="324"/>
      <c r="F37" s="324"/>
      <c r="N37" s="324"/>
    </row>
    <row r="38" spans="4:14" x14ac:dyDescent="0.5">
      <c r="D38" s="7"/>
      <c r="E38" s="324"/>
      <c r="F38" s="324"/>
      <c r="L38" s="7">
        <f>M33-L37</f>
        <v>0</v>
      </c>
      <c r="N38" s="324"/>
    </row>
    <row r="39" spans="4:14" x14ac:dyDescent="0.5">
      <c r="D39" s="7"/>
      <c r="E39" s="324"/>
      <c r="F39" s="324"/>
      <c r="N39" s="324"/>
    </row>
    <row r="40" spans="4:14" x14ac:dyDescent="0.5">
      <c r="D40" s="7"/>
      <c r="E40" s="324"/>
      <c r="F40" s="324"/>
      <c r="N40" s="324"/>
    </row>
    <row r="42" spans="4:14" ht="22.5" thickBot="1" x14ac:dyDescent="0.55000000000000004">
      <c r="D42" s="75"/>
      <c r="M42" s="27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16" workbookViewId="0">
      <selection activeCell="C15" sqref="C15"/>
    </sheetView>
  </sheetViews>
  <sheetFormatPr defaultRowHeight="12.75" x14ac:dyDescent="0.2"/>
  <cols>
    <col min="1" max="1" width="4" customWidth="1"/>
    <col min="2" max="2" width="22" customWidth="1"/>
    <col min="3" max="3" width="12.85546875" customWidth="1"/>
    <col min="4" max="4" width="13.85546875" customWidth="1"/>
    <col min="5" max="5" width="12.140625" customWidth="1"/>
    <col min="6" max="6" width="13.140625" customWidth="1"/>
    <col min="7" max="7" width="8.5703125" customWidth="1"/>
    <col min="8" max="8" width="10.5703125" customWidth="1"/>
    <col min="9" max="9" width="15.42578125" style="12" customWidth="1"/>
    <col min="10" max="10" width="16.140625" style="12" customWidth="1"/>
    <col min="11" max="11" width="17.85546875" style="560" customWidth="1"/>
    <col min="12" max="12" width="17.140625" customWidth="1"/>
    <col min="13" max="13" width="18.140625" customWidth="1"/>
    <col min="14" max="14" width="17.42578125" customWidth="1"/>
    <col min="15" max="15" width="18.7109375" customWidth="1"/>
    <col min="16" max="16" width="12.7109375" customWidth="1"/>
    <col min="17" max="17" width="10.85546875" customWidth="1"/>
    <col min="18" max="18" width="10.28515625" bestFit="1" customWidth="1"/>
  </cols>
  <sheetData>
    <row r="1" spans="1:16" x14ac:dyDescent="0.2">
      <c r="N1" s="12"/>
    </row>
    <row r="2" spans="1:16" x14ac:dyDescent="0.2">
      <c r="L2" s="12"/>
      <c r="N2" s="12"/>
    </row>
    <row r="3" spans="1:16" ht="24" x14ac:dyDescent="0.55000000000000004">
      <c r="A3" s="556" t="s">
        <v>147</v>
      </c>
      <c r="B3" s="556"/>
      <c r="C3" s="556"/>
      <c r="D3" s="556"/>
      <c r="E3" s="556"/>
      <c r="F3" s="556"/>
      <c r="G3" s="556"/>
      <c r="J3" s="214"/>
      <c r="L3" s="12"/>
      <c r="N3" s="12"/>
      <c r="O3" s="12"/>
      <c r="P3" s="12"/>
    </row>
    <row r="4" spans="1:16" ht="24" x14ac:dyDescent="0.55000000000000004">
      <c r="A4" s="556" t="s">
        <v>13</v>
      </c>
      <c r="B4" s="556"/>
      <c r="C4" s="556"/>
      <c r="D4" s="556"/>
      <c r="E4" s="556"/>
      <c r="F4" s="556"/>
      <c r="G4" s="556"/>
      <c r="J4" s="225"/>
      <c r="L4" s="12"/>
      <c r="N4" s="12"/>
      <c r="O4" s="12"/>
      <c r="P4" s="78"/>
    </row>
    <row r="5" spans="1:16" ht="24" x14ac:dyDescent="0.55000000000000004">
      <c r="A5" s="556" t="s">
        <v>1362</v>
      </c>
      <c r="B5" s="556"/>
      <c r="C5" s="556"/>
      <c r="D5" s="556"/>
      <c r="E5" s="556"/>
      <c r="F5" s="556"/>
      <c r="G5" s="556"/>
      <c r="J5" s="225"/>
      <c r="L5" s="12"/>
      <c r="N5" s="12"/>
      <c r="O5" s="12"/>
    </row>
    <row r="6" spans="1:16" ht="24" x14ac:dyDescent="0.55000000000000004">
      <c r="A6" s="15" t="s">
        <v>7</v>
      </c>
      <c r="B6" s="15"/>
      <c r="C6" s="304"/>
      <c r="D6" s="15"/>
      <c r="E6" s="15"/>
      <c r="F6" s="15"/>
      <c r="G6" s="15"/>
      <c r="J6" s="214"/>
      <c r="L6" s="12"/>
      <c r="M6" s="12"/>
      <c r="N6" s="12"/>
      <c r="O6" s="12"/>
    </row>
    <row r="7" spans="1:16" ht="24" x14ac:dyDescent="0.55000000000000004">
      <c r="A7" s="16"/>
      <c r="B7" s="17"/>
      <c r="C7" s="16"/>
      <c r="D7" s="17"/>
      <c r="E7" s="16" t="s">
        <v>135</v>
      </c>
      <c r="F7" s="16"/>
      <c r="G7" s="222" t="s">
        <v>10</v>
      </c>
      <c r="H7" s="221" t="s">
        <v>132</v>
      </c>
      <c r="J7" s="214"/>
      <c r="L7" s="12"/>
      <c r="M7" s="12"/>
      <c r="N7" s="12"/>
      <c r="O7" s="12"/>
    </row>
    <row r="8" spans="1:16" ht="24" x14ac:dyDescent="0.55000000000000004">
      <c r="A8" s="299" t="s">
        <v>8</v>
      </c>
      <c r="B8" s="17" t="s">
        <v>4</v>
      </c>
      <c r="C8" s="299" t="s">
        <v>9</v>
      </c>
      <c r="D8" s="17" t="s">
        <v>11</v>
      </c>
      <c r="E8" s="299" t="s">
        <v>136</v>
      </c>
      <c r="F8" s="303" t="s">
        <v>137</v>
      </c>
      <c r="G8" s="300" t="s">
        <v>134</v>
      </c>
      <c r="H8" s="301" t="s">
        <v>28</v>
      </c>
      <c r="J8" s="214"/>
      <c r="L8" s="12"/>
      <c r="M8" s="12"/>
      <c r="N8" s="12"/>
      <c r="O8" s="12"/>
    </row>
    <row r="9" spans="1:16" ht="24" x14ac:dyDescent="0.55000000000000004">
      <c r="A9" s="18"/>
      <c r="B9" s="19"/>
      <c r="C9" s="18"/>
      <c r="D9" s="19"/>
      <c r="E9" s="219" t="s">
        <v>41</v>
      </c>
      <c r="F9" s="18"/>
      <c r="G9" s="219" t="s">
        <v>11</v>
      </c>
      <c r="H9" s="302" t="s">
        <v>133</v>
      </c>
      <c r="J9" s="214"/>
      <c r="L9" s="12"/>
      <c r="M9" s="12"/>
      <c r="N9" s="12"/>
      <c r="O9" s="12"/>
      <c r="P9" s="12"/>
    </row>
    <row r="10" spans="1:16" ht="21.75" x14ac:dyDescent="0.5">
      <c r="A10" s="4"/>
      <c r="B10" s="5"/>
      <c r="C10" s="305"/>
      <c r="D10" s="40"/>
      <c r="E10" s="39"/>
      <c r="F10" s="36"/>
      <c r="G10" s="30"/>
      <c r="H10" s="220"/>
      <c r="J10" s="214"/>
      <c r="L10" s="193"/>
      <c r="M10" s="193"/>
      <c r="N10" s="12"/>
      <c r="O10" s="12"/>
      <c r="P10" s="12"/>
    </row>
    <row r="11" spans="1:16" ht="21.75" x14ac:dyDescent="0.5">
      <c r="A11" s="31">
        <v>1</v>
      </c>
      <c r="B11" s="5" t="s">
        <v>5</v>
      </c>
      <c r="C11" s="50">
        <v>45372180</v>
      </c>
      <c r="D11" s="7">
        <v>26203028.920000002</v>
      </c>
      <c r="E11" s="43"/>
      <c r="F11" s="29">
        <f>C11-D11-E11</f>
        <v>19169151.079999998</v>
      </c>
      <c r="G11" s="30">
        <f>D11*100/C11</f>
        <v>57.751311310146441</v>
      </c>
      <c r="H11" s="30">
        <v>65.02</v>
      </c>
      <c r="J11" s="214"/>
      <c r="L11" s="12"/>
      <c r="M11" s="12"/>
      <c r="N11" s="12"/>
      <c r="O11" s="12"/>
      <c r="P11" s="12"/>
    </row>
    <row r="12" spans="1:16" ht="21.75" x14ac:dyDescent="0.5">
      <c r="A12" s="4">
        <v>2</v>
      </c>
      <c r="B12" s="5" t="s">
        <v>749</v>
      </c>
      <c r="C12" s="50">
        <v>3297890</v>
      </c>
      <c r="D12" s="6">
        <v>1225862.74</v>
      </c>
      <c r="E12" s="50">
        <v>0</v>
      </c>
      <c r="F12" s="29">
        <f>C12-D12-E12</f>
        <v>2072027.26</v>
      </c>
      <c r="G12" s="30">
        <f>D12*100/C12</f>
        <v>37.171122748181411</v>
      </c>
      <c r="H12" s="30">
        <v>0</v>
      </c>
      <c r="J12" s="226"/>
      <c r="L12" s="12"/>
      <c r="M12" s="12"/>
      <c r="N12" s="12"/>
      <c r="O12" s="12"/>
    </row>
    <row r="13" spans="1:16" ht="21.75" x14ac:dyDescent="0.5">
      <c r="A13" s="4">
        <v>3</v>
      </c>
      <c r="B13" s="56" t="s">
        <v>78</v>
      </c>
      <c r="C13" s="50">
        <v>5241840</v>
      </c>
      <c r="D13" s="74"/>
      <c r="E13" s="50">
        <v>0</v>
      </c>
      <c r="F13" s="29">
        <f>C13-D13-E13</f>
        <v>5241840</v>
      </c>
      <c r="G13" s="306" t="s">
        <v>145</v>
      </c>
      <c r="H13" s="30">
        <v>11.11</v>
      </c>
      <c r="J13" s="226"/>
      <c r="L13" s="12"/>
      <c r="M13" s="12"/>
      <c r="N13" s="12"/>
      <c r="O13" s="12"/>
    </row>
    <row r="14" spans="1:16" ht="21.75" x14ac:dyDescent="0.5">
      <c r="A14" s="31"/>
      <c r="B14" s="56"/>
      <c r="C14" s="6"/>
      <c r="D14" s="62"/>
      <c r="E14" s="63"/>
      <c r="F14" s="29"/>
      <c r="G14" s="30"/>
      <c r="H14" s="6"/>
      <c r="J14" s="193"/>
      <c r="L14" s="12"/>
      <c r="M14" s="12"/>
      <c r="N14" s="12"/>
      <c r="O14" s="12"/>
    </row>
    <row r="15" spans="1:16" ht="21.75" x14ac:dyDescent="0.5">
      <c r="A15" s="4"/>
      <c r="B15" s="5"/>
      <c r="C15" s="6"/>
      <c r="D15" s="62"/>
      <c r="E15" s="50"/>
      <c r="F15" s="29"/>
      <c r="G15" s="30"/>
      <c r="H15" s="6"/>
      <c r="J15" s="230"/>
      <c r="L15" s="12"/>
      <c r="M15" s="12"/>
      <c r="N15" s="12"/>
      <c r="O15" s="12"/>
    </row>
    <row r="16" spans="1:16" ht="21.75" x14ac:dyDescent="0.5">
      <c r="A16" s="4"/>
      <c r="B16" s="5"/>
      <c r="C16" s="6"/>
      <c r="D16" s="62"/>
      <c r="E16" s="6"/>
      <c r="F16" s="64"/>
      <c r="G16" s="30"/>
      <c r="H16" s="30"/>
      <c r="J16" s="214"/>
      <c r="K16" s="561"/>
      <c r="L16" s="12"/>
      <c r="M16" s="12"/>
      <c r="N16" s="12"/>
      <c r="O16" s="12"/>
      <c r="P16" s="59"/>
    </row>
    <row r="17" spans="1:18" ht="21.75" x14ac:dyDescent="0.5">
      <c r="A17" s="31"/>
      <c r="B17" s="5"/>
      <c r="C17" s="6"/>
      <c r="D17" s="8"/>
      <c r="E17" s="6"/>
      <c r="F17" s="29"/>
      <c r="G17" s="30"/>
      <c r="H17" s="30"/>
      <c r="K17" s="561"/>
      <c r="L17" s="41"/>
      <c r="M17" s="12"/>
      <c r="N17" s="12"/>
      <c r="O17" s="218"/>
      <c r="P17" s="41"/>
    </row>
    <row r="18" spans="1:18" ht="21.75" x14ac:dyDescent="0.5">
      <c r="A18" s="4"/>
      <c r="B18" s="5"/>
      <c r="C18" s="32"/>
      <c r="D18" s="33"/>
      <c r="E18" s="32"/>
      <c r="F18" s="29"/>
      <c r="G18" s="30"/>
      <c r="H18" s="30"/>
      <c r="I18" s="224"/>
      <c r="J18" s="224"/>
      <c r="K18" s="562"/>
      <c r="L18" s="248"/>
      <c r="M18" s="248"/>
      <c r="N18" s="12"/>
      <c r="O18" s="61"/>
      <c r="P18" s="41"/>
      <c r="Q18" s="41"/>
      <c r="R18" s="41"/>
    </row>
    <row r="19" spans="1:18" ht="21.75" x14ac:dyDescent="0.5">
      <c r="A19" s="34"/>
      <c r="B19" s="35"/>
      <c r="C19" s="32"/>
      <c r="D19" s="33"/>
      <c r="E19" s="32"/>
      <c r="F19" s="29"/>
      <c r="G19" s="30"/>
      <c r="H19" s="30"/>
      <c r="J19" s="224"/>
      <c r="K19" s="563"/>
      <c r="L19" s="58"/>
      <c r="M19" s="42"/>
      <c r="N19" s="12"/>
      <c r="O19" s="44"/>
      <c r="P19" s="12"/>
    </row>
    <row r="20" spans="1:18" ht="21.75" x14ac:dyDescent="0.5">
      <c r="A20" s="34"/>
      <c r="B20" s="35"/>
      <c r="C20" s="32"/>
      <c r="D20" s="33"/>
      <c r="E20" s="32"/>
      <c r="F20" s="36"/>
      <c r="G20" s="30"/>
      <c r="H20" s="30"/>
      <c r="J20" s="228"/>
      <c r="K20" s="564"/>
      <c r="L20" s="203"/>
      <c r="M20" s="253"/>
      <c r="N20" s="12"/>
      <c r="O20" s="202"/>
      <c r="P20" s="195"/>
      <c r="Q20" s="44"/>
      <c r="R20" s="44"/>
    </row>
    <row r="21" spans="1:18" ht="21.75" x14ac:dyDescent="0.5">
      <c r="A21" s="4"/>
      <c r="B21" s="5"/>
      <c r="C21" s="6"/>
      <c r="D21" s="8"/>
      <c r="E21" s="6"/>
      <c r="F21" s="29"/>
      <c r="G21" s="30"/>
      <c r="H21" s="30"/>
      <c r="J21" s="248"/>
      <c r="K21" s="563"/>
      <c r="L21" s="42"/>
      <c r="M21" s="42"/>
      <c r="N21" s="42"/>
      <c r="O21" s="79"/>
      <c r="P21" s="12"/>
    </row>
    <row r="22" spans="1:18" ht="21.75" x14ac:dyDescent="0.5">
      <c r="A22" s="4"/>
      <c r="B22" s="5"/>
      <c r="C22" s="6"/>
      <c r="D22" s="8"/>
      <c r="E22" s="6"/>
      <c r="F22" s="29"/>
      <c r="G22" s="30"/>
      <c r="H22" s="30"/>
      <c r="J22" s="227"/>
      <c r="K22" s="563"/>
      <c r="L22" s="53"/>
      <c r="M22" s="79"/>
      <c r="N22" s="79"/>
      <c r="O22" s="12"/>
      <c r="P22" s="12"/>
    </row>
    <row r="23" spans="1:18" ht="21.75" x14ac:dyDescent="0.5">
      <c r="A23" s="34"/>
      <c r="B23" s="35"/>
      <c r="C23" s="32"/>
      <c r="D23" s="33"/>
      <c r="E23" s="32"/>
      <c r="F23" s="32"/>
      <c r="G23" s="32"/>
      <c r="H23" s="32"/>
      <c r="K23" s="563"/>
      <c r="L23" s="42"/>
      <c r="M23" s="79"/>
      <c r="N23" s="79"/>
      <c r="O23" s="12"/>
      <c r="P23" s="12"/>
    </row>
    <row r="24" spans="1:18" ht="23.25" x14ac:dyDescent="0.5">
      <c r="A24" s="2"/>
      <c r="B24" s="28" t="s">
        <v>6</v>
      </c>
      <c r="C24" s="223">
        <f>SUM(C10:C23)</f>
        <v>53911910</v>
      </c>
      <c r="D24" s="215">
        <f>SUM(D10:D23)</f>
        <v>27428891.66</v>
      </c>
      <c r="E24" s="194">
        <f>SUM(E10:E23)</f>
        <v>0</v>
      </c>
      <c r="F24" s="37">
        <f>SUM(F10:F23)</f>
        <v>26483018.34</v>
      </c>
      <c r="G24" s="38">
        <f>D24*100/C24</f>
        <v>50.877239667450105</v>
      </c>
      <c r="H24" s="38"/>
      <c r="I24" s="191"/>
      <c r="K24" s="563"/>
      <c r="L24" s="53"/>
      <c r="M24" s="79"/>
      <c r="N24" s="70"/>
      <c r="O24" s="59"/>
      <c r="P24" s="12"/>
    </row>
    <row r="25" spans="1:18" ht="23.25" x14ac:dyDescent="0.5">
      <c r="A25" s="3"/>
      <c r="B25" s="57"/>
      <c r="C25" s="75"/>
      <c r="D25" s="75"/>
      <c r="E25" s="76"/>
      <c r="F25" s="75"/>
      <c r="G25" s="77"/>
      <c r="H25" s="77"/>
      <c r="I25" s="196"/>
      <c r="K25" s="565"/>
      <c r="L25" s="47"/>
      <c r="M25" s="79"/>
      <c r="N25" s="79"/>
      <c r="O25" s="59"/>
      <c r="P25" s="12"/>
    </row>
    <row r="26" spans="1:18" ht="24" x14ac:dyDescent="0.55000000000000004">
      <c r="A26" s="3"/>
      <c r="B26" s="21" t="s">
        <v>20</v>
      </c>
      <c r="C26" s="75"/>
      <c r="D26" s="75"/>
      <c r="E26" s="76"/>
      <c r="F26" s="75"/>
      <c r="G26" s="77"/>
      <c r="H26" s="77"/>
      <c r="I26" s="191"/>
      <c r="K26" s="563"/>
      <c r="L26" s="42"/>
      <c r="M26" s="41"/>
      <c r="N26" s="12"/>
      <c r="O26" s="59"/>
      <c r="P26" s="12"/>
    </row>
    <row r="27" spans="1:18" ht="24" x14ac:dyDescent="0.55000000000000004">
      <c r="A27" s="20"/>
      <c r="B27" s="22" t="s">
        <v>72</v>
      </c>
      <c r="C27" s="22"/>
      <c r="D27" s="22" t="s">
        <v>71</v>
      </c>
      <c r="E27" s="21"/>
      <c r="F27" s="22" t="s">
        <v>21</v>
      </c>
      <c r="G27" s="21"/>
      <c r="H27" s="14"/>
      <c r="I27" s="191"/>
      <c r="J27" s="42"/>
      <c r="K27" s="563"/>
      <c r="L27" s="42"/>
      <c r="M27" s="58"/>
      <c r="N27" s="79"/>
      <c r="O27" s="71"/>
      <c r="P27" s="9"/>
    </row>
    <row r="28" spans="1:18" ht="24" x14ac:dyDescent="0.55000000000000004">
      <c r="A28" s="20"/>
      <c r="B28" s="21" t="s">
        <v>138</v>
      </c>
      <c r="C28" s="526">
        <v>23</v>
      </c>
      <c r="D28" s="21" t="s">
        <v>1128</v>
      </c>
      <c r="E28" s="21"/>
      <c r="F28" s="21" t="s">
        <v>1132</v>
      </c>
      <c r="G28" s="21"/>
      <c r="H28" s="13"/>
      <c r="I28" s="191"/>
      <c r="J28" s="42"/>
      <c r="K28" s="563"/>
      <c r="L28" s="42"/>
      <c r="M28" s="53"/>
      <c r="N28" s="53"/>
      <c r="O28" s="71"/>
      <c r="P28" s="402"/>
    </row>
    <row r="29" spans="1:18" ht="24" x14ac:dyDescent="0.55000000000000004">
      <c r="A29" s="20"/>
      <c r="B29" s="21" t="s">
        <v>139</v>
      </c>
      <c r="C29" s="526">
        <v>54</v>
      </c>
      <c r="D29" s="21" t="s">
        <v>1129</v>
      </c>
      <c r="E29" s="21"/>
      <c r="F29" s="21" t="s">
        <v>1133</v>
      </c>
      <c r="G29" s="21"/>
      <c r="H29" s="13"/>
      <c r="I29" s="191"/>
      <c r="J29" s="42"/>
      <c r="K29" s="563"/>
      <c r="L29" s="53"/>
      <c r="M29" s="58"/>
      <c r="N29" s="58"/>
      <c r="O29" s="71"/>
      <c r="P29" s="9"/>
    </row>
    <row r="30" spans="1:18" ht="24" x14ac:dyDescent="0.55000000000000004">
      <c r="A30" s="20"/>
      <c r="B30" s="21" t="s">
        <v>140</v>
      </c>
      <c r="C30" s="526">
        <v>77</v>
      </c>
      <c r="D30" s="21" t="s">
        <v>1130</v>
      </c>
      <c r="E30" s="21"/>
      <c r="F30" s="21" t="s">
        <v>1134</v>
      </c>
      <c r="G30" s="21"/>
      <c r="H30" s="13"/>
      <c r="I30" s="191"/>
      <c r="J30" s="248"/>
      <c r="K30" s="563"/>
      <c r="L30" s="42"/>
      <c r="M30" s="53"/>
      <c r="N30" s="42"/>
      <c r="O30" s="42"/>
      <c r="P30" s="9"/>
    </row>
    <row r="31" spans="1:18" ht="24" x14ac:dyDescent="0.55000000000000004">
      <c r="A31" s="20"/>
      <c r="B31" s="21" t="s">
        <v>141</v>
      </c>
      <c r="C31" s="526">
        <v>100</v>
      </c>
      <c r="D31" s="21" t="s">
        <v>1131</v>
      </c>
      <c r="E31" s="21"/>
      <c r="F31" s="21" t="s">
        <v>1131</v>
      </c>
      <c r="G31" s="21"/>
      <c r="H31" s="13"/>
      <c r="I31" s="191"/>
      <c r="J31" s="42"/>
      <c r="K31" s="563"/>
      <c r="L31" s="53"/>
      <c r="M31" s="46"/>
      <c r="N31" s="46"/>
      <c r="O31" s="71"/>
      <c r="P31" s="9"/>
    </row>
    <row r="32" spans="1:18" ht="23.25" x14ac:dyDescent="0.5">
      <c r="B32" s="13"/>
      <c r="C32" s="13"/>
      <c r="D32" s="13"/>
      <c r="E32" s="13"/>
      <c r="F32" s="13"/>
      <c r="G32" s="13"/>
      <c r="H32" s="191"/>
      <c r="I32" s="196"/>
      <c r="J32" s="248"/>
      <c r="K32" s="563"/>
      <c r="L32" s="42"/>
      <c r="M32" s="73"/>
      <c r="N32" s="9"/>
      <c r="O32" s="71"/>
      <c r="P32" s="9"/>
    </row>
    <row r="33" spans="1:16" ht="18.75" x14ac:dyDescent="0.4">
      <c r="B33" s="26"/>
      <c r="E33" s="53"/>
      <c r="F33" s="53"/>
      <c r="I33" s="42"/>
      <c r="J33" s="42"/>
      <c r="K33" s="563"/>
      <c r="L33" s="42"/>
      <c r="M33" s="60"/>
      <c r="N33" s="9"/>
      <c r="O33" s="71"/>
      <c r="P33" s="9"/>
    </row>
    <row r="34" spans="1:16" ht="18.75" x14ac:dyDescent="0.4">
      <c r="B34" s="26"/>
      <c r="E34" s="41"/>
      <c r="F34" s="41"/>
      <c r="I34" s="42"/>
      <c r="J34" s="42"/>
      <c r="K34" s="563"/>
      <c r="L34" s="42"/>
      <c r="M34" s="60"/>
      <c r="N34" s="9"/>
      <c r="O34" s="71">
        <f t="shared" ref="O34:O39" si="0">K34-L34-N34</f>
        <v>0</v>
      </c>
      <c r="P34" s="9"/>
    </row>
    <row r="35" spans="1:16" ht="18.75" x14ac:dyDescent="0.4">
      <c r="B35" s="232"/>
      <c r="E35" s="41"/>
      <c r="F35" s="41"/>
      <c r="I35" s="42"/>
      <c r="K35" s="566"/>
      <c r="L35" s="41"/>
      <c r="M35" s="60"/>
      <c r="N35" s="9"/>
      <c r="O35" s="59"/>
    </row>
    <row r="36" spans="1:16" ht="18.75" x14ac:dyDescent="0.4">
      <c r="B36" s="232"/>
      <c r="E36" s="41"/>
      <c r="F36" s="41"/>
      <c r="I36" s="42"/>
      <c r="K36" s="566"/>
      <c r="L36" s="41"/>
      <c r="M36" s="60"/>
      <c r="N36" s="9"/>
      <c r="O36" s="59">
        <f t="shared" si="0"/>
        <v>0</v>
      </c>
    </row>
    <row r="37" spans="1:16" ht="18.75" x14ac:dyDescent="0.4">
      <c r="E37" s="41"/>
      <c r="F37" s="41"/>
      <c r="I37" s="42"/>
      <c r="K37" s="566"/>
      <c r="L37" s="12"/>
      <c r="M37" s="60"/>
      <c r="N37" s="9"/>
      <c r="O37" s="59">
        <f t="shared" si="0"/>
        <v>0</v>
      </c>
    </row>
    <row r="38" spans="1:16" ht="18.75" x14ac:dyDescent="0.4">
      <c r="E38" s="41"/>
      <c r="F38" s="41"/>
      <c r="I38" s="42"/>
      <c r="K38" s="566"/>
      <c r="L38" s="12"/>
      <c r="M38" s="60"/>
      <c r="N38" s="9"/>
      <c r="O38" s="59">
        <f t="shared" si="0"/>
        <v>0</v>
      </c>
    </row>
    <row r="39" spans="1:16" ht="23.25" x14ac:dyDescent="0.5">
      <c r="D39" s="12">
        <v>239200</v>
      </c>
      <c r="E39" s="41"/>
      <c r="F39" s="25"/>
      <c r="I39" s="42"/>
      <c r="K39" s="565"/>
      <c r="L39" s="60"/>
      <c r="M39" s="60"/>
      <c r="N39" s="9"/>
      <c r="O39" s="59">
        <f t="shared" si="0"/>
        <v>0</v>
      </c>
    </row>
    <row r="40" spans="1:16" ht="21" x14ac:dyDescent="0.45">
      <c r="D40" s="12">
        <v>6434620</v>
      </c>
      <c r="E40" s="41"/>
      <c r="F40" s="41"/>
      <c r="J40" s="229" t="s">
        <v>38</v>
      </c>
      <c r="K40" s="567"/>
      <c r="L40" s="80"/>
      <c r="M40" s="80">
        <f>SUM(M32:M39)</f>
        <v>0</v>
      </c>
      <c r="N40" s="80">
        <f>SUM(N32:N39)</f>
        <v>0</v>
      </c>
      <c r="O40" s="80">
        <f>SUM(O32:O39)</f>
        <v>0</v>
      </c>
    </row>
    <row r="41" spans="1:16" ht="19.5" customHeight="1" thickBot="1" x14ac:dyDescent="0.25">
      <c r="A41" s="9"/>
      <c r="B41" s="9"/>
      <c r="C41" s="9"/>
      <c r="D41" s="12">
        <v>2120000</v>
      </c>
      <c r="E41" s="41"/>
      <c r="K41" s="561"/>
      <c r="L41" s="9"/>
      <c r="M41" s="9"/>
      <c r="N41" s="9"/>
    </row>
    <row r="42" spans="1:16" ht="27" thickBot="1" x14ac:dyDescent="0.6">
      <c r="A42" s="66"/>
      <c r="B42" s="67"/>
      <c r="C42" s="68"/>
      <c r="D42" s="23">
        <v>4649600</v>
      </c>
      <c r="E42" s="10"/>
      <c r="F42" s="10"/>
      <c r="J42" s="227" t="s">
        <v>39</v>
      </c>
      <c r="K42" s="568">
        <f>K40+K30</f>
        <v>0</v>
      </c>
      <c r="L42" s="197">
        <f>L40+L30</f>
        <v>0</v>
      </c>
      <c r="M42" s="197">
        <f>M40+M30</f>
        <v>0</v>
      </c>
      <c r="N42" s="197">
        <f>N40+N30</f>
        <v>0</v>
      </c>
      <c r="O42" s="197">
        <f>O40+O30</f>
        <v>0</v>
      </c>
    </row>
    <row r="43" spans="1:16" ht="26.25" x14ac:dyDescent="0.55000000000000004">
      <c r="A43" s="66"/>
      <c r="B43" s="67"/>
      <c r="C43" s="68"/>
      <c r="D43" s="23">
        <v>33327000</v>
      </c>
      <c r="E43" s="10"/>
      <c r="L43" s="12"/>
      <c r="M43" s="12"/>
      <c r="N43" s="190"/>
      <c r="O43" s="60"/>
    </row>
    <row r="44" spans="1:16" ht="26.25" x14ac:dyDescent="0.55000000000000004">
      <c r="A44" s="66"/>
      <c r="B44" s="67"/>
      <c r="C44" s="68"/>
      <c r="D44" s="23">
        <v>500000</v>
      </c>
      <c r="E44" s="10"/>
      <c r="J44" s="227" t="s">
        <v>43</v>
      </c>
      <c r="K44" s="560" t="s">
        <v>1</v>
      </c>
      <c r="L44" s="227" t="s">
        <v>42</v>
      </c>
      <c r="M44" s="228" t="s">
        <v>57</v>
      </c>
      <c r="N44" s="228" t="s">
        <v>1</v>
      </c>
      <c r="O44" s="228" t="s">
        <v>2</v>
      </c>
    </row>
    <row r="45" spans="1:16" ht="26.25" x14ac:dyDescent="0.55000000000000004">
      <c r="A45" s="66"/>
      <c r="B45" s="67"/>
      <c r="C45" s="68"/>
      <c r="D45" s="23">
        <v>6587300</v>
      </c>
      <c r="E45" s="10"/>
      <c r="K45" s="560">
        <v>609471</v>
      </c>
      <c r="L45" s="12">
        <v>60529</v>
      </c>
      <c r="M45" s="12" t="s">
        <v>44</v>
      </c>
      <c r="N45" s="12">
        <v>609471</v>
      </c>
      <c r="O45" s="12">
        <v>60529</v>
      </c>
    </row>
    <row r="46" spans="1:16" ht="26.25" x14ac:dyDescent="0.55000000000000004">
      <c r="A46" s="66"/>
      <c r="B46" s="67"/>
      <c r="C46" s="68"/>
      <c r="D46" s="23">
        <f>SUM(D39:D45)</f>
        <v>53857720</v>
      </c>
      <c r="E46" s="10"/>
      <c r="K46" s="560">
        <v>41230</v>
      </c>
      <c r="L46" s="12">
        <v>14270</v>
      </c>
      <c r="M46" s="12" t="s">
        <v>45</v>
      </c>
      <c r="N46" s="12">
        <v>41230</v>
      </c>
      <c r="O46" s="12">
        <v>14270</v>
      </c>
    </row>
    <row r="47" spans="1:16" ht="26.25" x14ac:dyDescent="0.55000000000000004">
      <c r="A47" s="66"/>
      <c r="B47" s="67"/>
      <c r="C47" s="68"/>
      <c r="D47" s="23"/>
      <c r="E47" s="10"/>
      <c r="K47" s="560">
        <v>51166548.770000003</v>
      </c>
      <c r="L47" s="12">
        <v>3889513.23</v>
      </c>
      <c r="M47" s="12" t="s">
        <v>46</v>
      </c>
      <c r="N47" s="12">
        <v>53026445.969999999</v>
      </c>
      <c r="O47" s="12">
        <v>2029616</v>
      </c>
    </row>
    <row r="48" spans="1:16" ht="26.25" x14ac:dyDescent="0.55000000000000004">
      <c r="A48" s="66"/>
      <c r="B48" s="67"/>
      <c r="C48" s="68"/>
      <c r="K48" s="560">
        <v>242750</v>
      </c>
      <c r="L48" s="12">
        <v>6450</v>
      </c>
      <c r="M48" s="12" t="s">
        <v>47</v>
      </c>
      <c r="N48" s="12">
        <v>242750</v>
      </c>
      <c r="O48" s="12">
        <v>6450</v>
      </c>
    </row>
    <row r="49" spans="1:15" ht="26.25" x14ac:dyDescent="0.55000000000000004">
      <c r="A49" s="66"/>
      <c r="B49" s="67"/>
      <c r="C49" s="68"/>
      <c r="K49" s="560">
        <v>4560987.1100000003</v>
      </c>
      <c r="L49" s="12">
        <v>123212.89</v>
      </c>
      <c r="M49" s="12" t="s">
        <v>48</v>
      </c>
      <c r="N49" s="12">
        <v>4560987.1100000003</v>
      </c>
      <c r="O49" s="12">
        <v>123212.89</v>
      </c>
    </row>
    <row r="50" spans="1:15" ht="26.25" x14ac:dyDescent="0.55000000000000004">
      <c r="A50" s="66"/>
      <c r="B50" s="67"/>
      <c r="C50" s="69"/>
      <c r="K50" s="560">
        <v>6582492.2199999997</v>
      </c>
      <c r="L50" s="12">
        <v>335407.78000000003</v>
      </c>
      <c r="M50" s="12" t="s">
        <v>49</v>
      </c>
      <c r="N50" s="12">
        <v>6655017.2199999997</v>
      </c>
      <c r="O50" s="12">
        <v>262882.78000000003</v>
      </c>
    </row>
    <row r="51" spans="1:15" ht="23.25" x14ac:dyDescent="0.5">
      <c r="A51" s="66"/>
      <c r="B51" s="45"/>
      <c r="C51" s="65"/>
      <c r="D51" s="10"/>
      <c r="E51" s="10"/>
      <c r="F51" s="10"/>
      <c r="K51" s="560">
        <v>2880</v>
      </c>
      <c r="L51" s="12">
        <v>4020</v>
      </c>
      <c r="M51" s="12" t="s">
        <v>50</v>
      </c>
      <c r="N51" s="12">
        <v>2880</v>
      </c>
      <c r="O51" s="12">
        <v>4020</v>
      </c>
    </row>
    <row r="52" spans="1:15" ht="23.25" x14ac:dyDescent="0.5">
      <c r="A52" s="9"/>
      <c r="B52" s="45"/>
      <c r="C52" s="65"/>
      <c r="D52" s="10"/>
      <c r="E52" s="10"/>
      <c r="K52" s="560">
        <v>407070</v>
      </c>
      <c r="L52" s="12">
        <v>47992</v>
      </c>
      <c r="M52" s="12" t="s">
        <v>51</v>
      </c>
      <c r="N52" s="12">
        <v>407070</v>
      </c>
      <c r="O52" s="12">
        <v>47992</v>
      </c>
    </row>
    <row r="53" spans="1:15" ht="23.25" x14ac:dyDescent="0.5">
      <c r="B53" s="45"/>
      <c r="C53" s="48"/>
      <c r="D53" s="10"/>
      <c r="E53" s="10"/>
      <c r="K53" s="560">
        <v>84800</v>
      </c>
      <c r="L53" s="12">
        <v>7200</v>
      </c>
      <c r="M53" s="12" t="s">
        <v>52</v>
      </c>
      <c r="N53" s="12">
        <v>84800</v>
      </c>
      <c r="O53" s="12">
        <v>7200</v>
      </c>
    </row>
    <row r="54" spans="1:15" ht="23.25" x14ac:dyDescent="0.5">
      <c r="B54" s="10"/>
      <c r="C54" s="10"/>
      <c r="D54" s="10"/>
      <c r="E54" s="10"/>
      <c r="K54" s="560">
        <v>8202259.4400000004</v>
      </c>
      <c r="L54" s="12">
        <v>675960.56</v>
      </c>
      <c r="M54" s="12" t="s">
        <v>53</v>
      </c>
      <c r="N54" s="12">
        <v>8302499.4400000004</v>
      </c>
      <c r="O54" s="12">
        <v>575720.56000000006</v>
      </c>
    </row>
    <row r="55" spans="1:15" ht="23.25" x14ac:dyDescent="0.5">
      <c r="B55" s="10"/>
      <c r="C55" s="23"/>
      <c r="D55" s="10"/>
      <c r="E55" s="10"/>
      <c r="K55" s="560">
        <v>183220</v>
      </c>
      <c r="L55" s="12">
        <v>116780</v>
      </c>
      <c r="M55" s="12" t="s">
        <v>54</v>
      </c>
      <c r="N55" s="12">
        <v>257680</v>
      </c>
      <c r="O55" s="12">
        <v>42320</v>
      </c>
    </row>
    <row r="56" spans="1:15" ht="23.25" x14ac:dyDescent="0.5">
      <c r="B56" s="10"/>
      <c r="C56" s="10"/>
      <c r="D56" s="10"/>
      <c r="E56" s="10"/>
      <c r="K56" s="560">
        <v>75749</v>
      </c>
      <c r="L56" s="12">
        <v>220051</v>
      </c>
      <c r="M56" s="12" t="s">
        <v>55</v>
      </c>
      <c r="N56" s="12">
        <v>151067.1</v>
      </c>
      <c r="O56" s="12">
        <v>144732.9</v>
      </c>
    </row>
    <row r="57" spans="1:15" ht="23.25" x14ac:dyDescent="0.5">
      <c r="B57" s="10"/>
      <c r="C57" s="10"/>
      <c r="D57" s="10"/>
      <c r="E57" s="10"/>
      <c r="K57" s="560">
        <v>2369179</v>
      </c>
      <c r="L57" s="12">
        <v>278221</v>
      </c>
      <c r="M57" s="12" t="s">
        <v>56</v>
      </c>
      <c r="N57" s="12">
        <v>2369179</v>
      </c>
      <c r="O57" s="12">
        <v>278221</v>
      </c>
    </row>
    <row r="58" spans="1:15" ht="23.25" x14ac:dyDescent="0.5">
      <c r="B58" s="10"/>
      <c r="C58" s="10"/>
      <c r="D58" s="10"/>
      <c r="E58" s="10"/>
      <c r="K58" s="569">
        <f>SUM(K45:K57)</f>
        <v>74528636.540000007</v>
      </c>
      <c r="L58" s="234">
        <f>SUM(L45:L57)</f>
        <v>5779607.4600000009</v>
      </c>
      <c r="M58" s="204">
        <v>80308244</v>
      </c>
      <c r="N58" s="233">
        <f>SUM(N45:N57)</f>
        <v>76711076.839999989</v>
      </c>
      <c r="O58" s="234">
        <f>SUM(O45:O57)</f>
        <v>3597167.13</v>
      </c>
    </row>
    <row r="59" spans="1:15" ht="23.25" x14ac:dyDescent="0.5">
      <c r="B59" s="10"/>
      <c r="C59" s="23"/>
      <c r="D59" s="10"/>
      <c r="E59" s="10"/>
      <c r="I59" s="12">
        <v>9259128.2599999998</v>
      </c>
      <c r="L59" s="24">
        <v>976900</v>
      </c>
    </row>
    <row r="60" spans="1:15" ht="23.25" x14ac:dyDescent="0.5">
      <c r="B60" s="10"/>
      <c r="C60" s="23"/>
      <c r="D60" s="10"/>
      <c r="E60" s="10"/>
      <c r="I60" s="12">
        <v>976900</v>
      </c>
      <c r="O60" s="24">
        <f>M58-N58</f>
        <v>3597167.1600000113</v>
      </c>
    </row>
    <row r="61" spans="1:15" ht="23.25" x14ac:dyDescent="0.5">
      <c r="B61" s="10"/>
      <c r="C61" s="23"/>
      <c r="D61" s="10"/>
      <c r="E61" s="10"/>
      <c r="I61" s="204">
        <f>SUM(I59:I60)</f>
        <v>10236028.26</v>
      </c>
    </row>
    <row r="62" spans="1:15" ht="23.25" x14ac:dyDescent="0.5">
      <c r="B62" s="10"/>
      <c r="C62" s="10"/>
      <c r="D62" s="10"/>
      <c r="E62" s="10"/>
    </row>
  </sheetData>
  <mergeCells count="3">
    <mergeCell ref="A3:G3"/>
    <mergeCell ref="A4:G4"/>
    <mergeCell ref="A5:G5"/>
  </mergeCells>
  <pageMargins left="0.28000000000000003" right="0.15" top="0.44" bottom="1" header="0.27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7" workbookViewId="0">
      <selection activeCell="C14" sqref="C14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8.7109375" style="1" customWidth="1"/>
    <col min="7" max="7" width="12.85546875" style="1" customWidth="1"/>
    <col min="8" max="8" width="10.7109375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557" t="s">
        <v>148</v>
      </c>
      <c r="B1" s="557"/>
      <c r="C1" s="557"/>
      <c r="D1" s="557"/>
      <c r="E1" s="557"/>
      <c r="F1" s="557"/>
      <c r="G1" s="557"/>
      <c r="H1" s="81" t="s">
        <v>1289</v>
      </c>
    </row>
    <row r="2" spans="1:8" x14ac:dyDescent="0.5">
      <c r="A2" s="559" t="s">
        <v>1294</v>
      </c>
      <c r="B2" s="559"/>
      <c r="C2" s="559"/>
      <c r="D2" s="559"/>
      <c r="E2" s="559"/>
      <c r="F2" s="559"/>
      <c r="G2" s="559"/>
      <c r="H2" s="559"/>
    </row>
    <row r="3" spans="1:8" x14ac:dyDescent="0.5">
      <c r="A3" s="81" t="s">
        <v>15</v>
      </c>
      <c r="B3" s="81"/>
      <c r="C3" s="81"/>
      <c r="D3" s="81"/>
      <c r="E3" s="81"/>
      <c r="F3" s="81"/>
      <c r="G3" s="81"/>
      <c r="H3" s="81" t="s">
        <v>1290</v>
      </c>
    </row>
    <row r="4" spans="1:8" x14ac:dyDescent="0.5">
      <c r="A4" s="307"/>
      <c r="B4" s="307"/>
      <c r="C4" s="307" t="s">
        <v>1291</v>
      </c>
      <c r="D4" s="307"/>
      <c r="E4" s="308"/>
      <c r="F4" s="308"/>
      <c r="G4" s="307" t="s">
        <v>749</v>
      </c>
      <c r="H4" s="81"/>
    </row>
    <row r="5" spans="1:8" x14ac:dyDescent="0.5">
      <c r="A5" s="309" t="s">
        <v>17</v>
      </c>
      <c r="B5" s="309" t="s">
        <v>12</v>
      </c>
      <c r="C5" s="310" t="s">
        <v>4</v>
      </c>
      <c r="D5" s="311" t="s">
        <v>16</v>
      </c>
      <c r="E5" s="84" t="s">
        <v>1</v>
      </c>
      <c r="F5" s="84" t="s">
        <v>26</v>
      </c>
      <c r="G5" s="311" t="s">
        <v>2</v>
      </c>
      <c r="H5" s="312" t="s">
        <v>18</v>
      </c>
    </row>
    <row r="6" spans="1:8" x14ac:dyDescent="0.5">
      <c r="A6" s="85"/>
      <c r="B6" s="85"/>
      <c r="C6" s="86"/>
      <c r="D6" s="313" t="s">
        <v>0</v>
      </c>
      <c r="E6" s="87"/>
      <c r="F6" s="87" t="s">
        <v>25</v>
      </c>
      <c r="G6" s="313"/>
      <c r="H6" s="314"/>
    </row>
    <row r="7" spans="1:8" x14ac:dyDescent="0.5">
      <c r="A7" s="325" t="s">
        <v>1286</v>
      </c>
      <c r="B7" s="316" t="s">
        <v>1292</v>
      </c>
      <c r="C7" s="242" t="s">
        <v>1293</v>
      </c>
      <c r="D7" s="315">
        <v>5100</v>
      </c>
      <c r="E7" s="254"/>
      <c r="F7" s="254"/>
      <c r="G7" s="315">
        <f>D7</f>
        <v>5100</v>
      </c>
      <c r="H7" s="327" t="s">
        <v>753</v>
      </c>
    </row>
    <row r="8" spans="1:8" x14ac:dyDescent="0.5">
      <c r="A8" s="333"/>
      <c r="B8" s="334"/>
      <c r="C8" s="418" t="s">
        <v>1357</v>
      </c>
      <c r="D8" s="336"/>
      <c r="E8" s="337"/>
      <c r="F8" s="338">
        <v>5100</v>
      </c>
      <c r="G8" s="339">
        <f>G7-E8-F8</f>
        <v>0</v>
      </c>
      <c r="H8" s="327"/>
    </row>
    <row r="9" spans="1:8" x14ac:dyDescent="0.5">
      <c r="A9" s="341"/>
      <c r="B9" s="334"/>
      <c r="C9" s="335"/>
      <c r="D9" s="336"/>
      <c r="E9" s="337"/>
      <c r="F9" s="338"/>
      <c r="G9" s="339"/>
      <c r="H9" s="341"/>
    </row>
    <row r="10" spans="1:8" x14ac:dyDescent="0.5">
      <c r="A10" s="333"/>
      <c r="B10" s="334"/>
      <c r="C10" s="335"/>
      <c r="D10" s="336"/>
      <c r="E10" s="337"/>
      <c r="F10" s="338"/>
      <c r="G10" s="339"/>
      <c r="H10" s="340"/>
    </row>
    <row r="11" spans="1:8" x14ac:dyDescent="0.5">
      <c r="A11" s="341"/>
      <c r="B11" s="334"/>
      <c r="C11" s="335"/>
      <c r="D11" s="336"/>
      <c r="E11" s="337"/>
      <c r="F11" s="338"/>
      <c r="G11" s="339"/>
      <c r="H11" s="340"/>
    </row>
    <row r="12" spans="1:8" x14ac:dyDescent="0.5">
      <c r="A12" s="325"/>
      <c r="B12" s="316"/>
      <c r="C12" s="94"/>
      <c r="D12" s="315"/>
      <c r="E12" s="254"/>
      <c r="F12" s="254"/>
      <c r="G12" s="315"/>
      <c r="H12" s="327"/>
    </row>
    <row r="13" spans="1:8" x14ac:dyDescent="0.5">
      <c r="A13" s="333"/>
      <c r="B13" s="334"/>
      <c r="C13" s="335"/>
      <c r="D13" s="336"/>
      <c r="E13" s="337"/>
      <c r="F13" s="338"/>
      <c r="G13" s="339"/>
      <c r="H13" s="327"/>
    </row>
    <row r="14" spans="1:8" x14ac:dyDescent="0.5">
      <c r="A14" s="341"/>
      <c r="B14" s="334"/>
      <c r="C14" s="335"/>
      <c r="D14" s="336"/>
      <c r="E14" s="337"/>
      <c r="F14" s="338"/>
      <c r="G14" s="339"/>
      <c r="H14" s="341"/>
    </row>
    <row r="15" spans="1:8" x14ac:dyDescent="0.5">
      <c r="A15" s="333"/>
      <c r="B15" s="334"/>
      <c r="C15" s="335"/>
      <c r="D15" s="336"/>
      <c r="E15" s="337"/>
      <c r="F15" s="337"/>
      <c r="G15" s="339"/>
      <c r="H15" s="340"/>
    </row>
    <row r="16" spans="1:8" x14ac:dyDescent="0.5">
      <c r="A16" s="341"/>
      <c r="B16" s="334"/>
      <c r="C16" s="335"/>
      <c r="D16" s="336"/>
      <c r="E16" s="337"/>
      <c r="F16" s="337"/>
      <c r="G16" s="339"/>
      <c r="H16" s="340"/>
    </row>
    <row r="17" spans="1:16" x14ac:dyDescent="0.5">
      <c r="A17" s="341"/>
      <c r="B17" s="334"/>
      <c r="C17" s="335"/>
      <c r="D17" s="336"/>
      <c r="E17" s="337"/>
      <c r="F17" s="338"/>
      <c r="G17" s="339"/>
      <c r="H17" s="340"/>
      <c r="L17" s="1"/>
    </row>
    <row r="18" spans="1:16" x14ac:dyDescent="0.5">
      <c r="A18" s="341"/>
      <c r="B18" s="334"/>
      <c r="C18" s="335"/>
      <c r="D18" s="336"/>
      <c r="E18" s="337"/>
      <c r="F18" s="338"/>
      <c r="G18" s="339"/>
      <c r="H18" s="327"/>
      <c r="L18" s="1"/>
    </row>
    <row r="19" spans="1:16" x14ac:dyDescent="0.5">
      <c r="A19" s="341"/>
      <c r="B19" s="334"/>
      <c r="C19" s="335"/>
      <c r="D19" s="336"/>
      <c r="E19" s="337"/>
      <c r="F19" s="338"/>
      <c r="G19" s="339"/>
      <c r="H19" s="341"/>
      <c r="L19" s="1"/>
    </row>
    <row r="20" spans="1:16" x14ac:dyDescent="0.5">
      <c r="A20" s="341"/>
      <c r="B20" s="334"/>
      <c r="C20" s="335"/>
      <c r="D20" s="336"/>
      <c r="E20" s="337"/>
      <c r="F20" s="338"/>
      <c r="G20" s="339"/>
      <c r="H20" s="340"/>
      <c r="L20" s="1"/>
    </row>
    <row r="21" spans="1:16" x14ac:dyDescent="0.5">
      <c r="A21" s="341"/>
      <c r="B21" s="334"/>
      <c r="C21" s="335"/>
      <c r="D21" s="336"/>
      <c r="E21" s="337"/>
      <c r="F21" s="338"/>
      <c r="G21" s="339"/>
      <c r="H21" s="340"/>
      <c r="L21" s="1"/>
    </row>
    <row r="22" spans="1:16" x14ac:dyDescent="0.5">
      <c r="A22" s="341"/>
      <c r="B22" s="334"/>
      <c r="C22" s="343"/>
      <c r="D22" s="344"/>
      <c r="E22" s="337"/>
      <c r="F22" s="338"/>
      <c r="G22" s="339"/>
      <c r="H22" s="340"/>
      <c r="L22" s="1"/>
    </row>
    <row r="23" spans="1:16" x14ac:dyDescent="0.5">
      <c r="A23" s="328"/>
      <c r="B23" s="329"/>
      <c r="C23" s="330"/>
      <c r="D23" s="261"/>
      <c r="E23" s="39"/>
      <c r="F23" s="39"/>
      <c r="G23" s="331"/>
      <c r="H23" s="332"/>
      <c r="N23" s="7"/>
    </row>
    <row r="24" spans="1:16" ht="22.5" thickBot="1" x14ac:dyDescent="0.55000000000000004">
      <c r="A24" s="317"/>
      <c r="B24" s="318"/>
      <c r="C24" s="243" t="s">
        <v>6</v>
      </c>
      <c r="D24" s="177">
        <f>SUM(D7:D23)</f>
        <v>5100</v>
      </c>
      <c r="E24" s="319">
        <f>SUM(E7:E23)</f>
        <v>0</v>
      </c>
      <c r="F24" s="319">
        <f>SUM(F7:F23)</f>
        <v>5100</v>
      </c>
      <c r="G24" s="320">
        <f>D24-E24-F24</f>
        <v>0</v>
      </c>
      <c r="H24" s="321"/>
      <c r="N24" s="7"/>
    </row>
    <row r="25" spans="1:16" ht="22.5" thickTop="1" x14ac:dyDescent="0.5">
      <c r="I25" s="55"/>
      <c r="L25" s="206"/>
      <c r="M25" s="206"/>
      <c r="N25" s="206"/>
      <c r="O25" s="3"/>
      <c r="P25" s="322"/>
    </row>
    <row r="26" spans="1:16" x14ac:dyDescent="0.5">
      <c r="G26" s="7"/>
      <c r="I26" s="7"/>
      <c r="L26" s="206"/>
      <c r="M26" s="206"/>
      <c r="N26" s="206"/>
      <c r="O26" s="3"/>
    </row>
    <row r="27" spans="1:16" x14ac:dyDescent="0.5">
      <c r="G27" s="7"/>
      <c r="I27" s="7"/>
      <c r="L27" s="206"/>
      <c r="M27" s="206"/>
      <c r="N27" s="75"/>
      <c r="O27" s="3"/>
    </row>
    <row r="28" spans="1:16" x14ac:dyDescent="0.5">
      <c r="G28" s="7"/>
      <c r="I28" s="7"/>
      <c r="L28" s="323"/>
      <c r="M28" s="206"/>
      <c r="N28" s="3"/>
      <c r="O28" s="3"/>
    </row>
    <row r="29" spans="1:16" x14ac:dyDescent="0.5">
      <c r="G29" s="55"/>
      <c r="L29" s="278"/>
      <c r="M29" s="278"/>
      <c r="N29" s="7"/>
    </row>
    <row r="30" spans="1:16" x14ac:dyDescent="0.5">
      <c r="G30" s="55"/>
      <c r="N30" s="55"/>
    </row>
    <row r="31" spans="1:16" x14ac:dyDescent="0.5">
      <c r="E31" s="7"/>
    </row>
    <row r="33" spans="4:14" x14ac:dyDescent="0.5">
      <c r="N33" s="55"/>
    </row>
    <row r="34" spans="4:14" x14ac:dyDescent="0.5">
      <c r="N34" s="7"/>
    </row>
    <row r="35" spans="4:14" x14ac:dyDescent="0.5">
      <c r="N35" s="7"/>
    </row>
    <row r="36" spans="4:14" x14ac:dyDescent="0.5">
      <c r="N36" s="55"/>
    </row>
    <row r="37" spans="4:14" x14ac:dyDescent="0.5">
      <c r="D37" s="7"/>
      <c r="E37" s="324"/>
      <c r="F37" s="324"/>
      <c r="N37" s="324"/>
    </row>
    <row r="38" spans="4:14" x14ac:dyDescent="0.5">
      <c r="D38" s="7"/>
      <c r="E38" s="324"/>
      <c r="F38" s="324"/>
      <c r="L38" s="7">
        <f>M33-L37</f>
        <v>0</v>
      </c>
      <c r="N38" s="324"/>
    </row>
    <row r="39" spans="4:14" x14ac:dyDescent="0.5">
      <c r="D39" s="7"/>
      <c r="E39" s="324"/>
      <c r="F39" s="324"/>
      <c r="N39" s="324"/>
    </row>
    <row r="40" spans="4:14" x14ac:dyDescent="0.5">
      <c r="D40" s="7"/>
      <c r="E40" s="324"/>
      <c r="F40" s="324"/>
      <c r="N40" s="324"/>
    </row>
    <row r="42" spans="4:14" ht="22.5" thickBot="1" x14ac:dyDescent="0.55000000000000004">
      <c r="D42" s="75"/>
      <c r="M42" s="27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C13" sqref="C13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.85546875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12" x14ac:dyDescent="0.5">
      <c r="A1" s="557" t="s">
        <v>148</v>
      </c>
      <c r="B1" s="557"/>
      <c r="C1" s="557"/>
      <c r="D1" s="557"/>
      <c r="E1" s="557"/>
      <c r="F1" s="557"/>
      <c r="G1" s="557"/>
      <c r="H1" s="81" t="s">
        <v>1207</v>
      </c>
    </row>
    <row r="2" spans="1:12" x14ac:dyDescent="0.5">
      <c r="A2" s="559" t="s">
        <v>1158</v>
      </c>
      <c r="B2" s="559"/>
      <c r="C2" s="559"/>
      <c r="D2" s="559"/>
      <c r="E2" s="559"/>
      <c r="F2" s="559"/>
      <c r="G2" s="559"/>
      <c r="H2" s="559"/>
    </row>
    <row r="3" spans="1:12" x14ac:dyDescent="0.5">
      <c r="A3" s="81" t="s">
        <v>15</v>
      </c>
      <c r="B3" s="81"/>
      <c r="C3" s="81"/>
      <c r="D3" s="81"/>
      <c r="E3" s="81"/>
      <c r="F3" s="81"/>
      <c r="G3" s="81"/>
      <c r="H3" s="81"/>
    </row>
    <row r="4" spans="1:12" ht="24" x14ac:dyDescent="0.55000000000000004">
      <c r="A4" s="307"/>
      <c r="B4" s="307"/>
      <c r="C4" s="571" t="s">
        <v>1208</v>
      </c>
      <c r="D4" s="307"/>
      <c r="E4" s="308"/>
      <c r="F4" s="308"/>
      <c r="G4" s="307" t="s">
        <v>749</v>
      </c>
      <c r="H4" s="81" t="s">
        <v>1364</v>
      </c>
    </row>
    <row r="5" spans="1:12" x14ac:dyDescent="0.5">
      <c r="A5" s="309" t="s">
        <v>17</v>
      </c>
      <c r="B5" s="309" t="s">
        <v>12</v>
      </c>
      <c r="C5" s="310" t="s">
        <v>4</v>
      </c>
      <c r="D5" s="311" t="s">
        <v>16</v>
      </c>
      <c r="E5" s="84" t="s">
        <v>1</v>
      </c>
      <c r="F5" s="84" t="s">
        <v>26</v>
      </c>
      <c r="G5" s="311" t="s">
        <v>2</v>
      </c>
      <c r="H5" s="312" t="s">
        <v>18</v>
      </c>
    </row>
    <row r="6" spans="1:12" x14ac:dyDescent="0.5">
      <c r="A6" s="85"/>
      <c r="B6" s="85"/>
      <c r="C6" s="86"/>
      <c r="D6" s="313" t="s">
        <v>0</v>
      </c>
      <c r="E6" s="87"/>
      <c r="F6" s="87" t="s">
        <v>25</v>
      </c>
      <c r="G6" s="313"/>
      <c r="H6" s="314"/>
    </row>
    <row r="7" spans="1:12" x14ac:dyDescent="0.5">
      <c r="A7" s="325" t="s">
        <v>955</v>
      </c>
      <c r="B7" s="316" t="s">
        <v>956</v>
      </c>
      <c r="C7" s="242" t="s">
        <v>954</v>
      </c>
      <c r="D7" s="315">
        <v>168960</v>
      </c>
      <c r="E7" s="254"/>
      <c r="F7" s="254"/>
      <c r="G7" s="315">
        <f>D7</f>
        <v>168960</v>
      </c>
      <c r="H7" s="327" t="s">
        <v>753</v>
      </c>
    </row>
    <row r="8" spans="1:12" x14ac:dyDescent="0.5">
      <c r="A8" s="333"/>
      <c r="B8" s="334"/>
      <c r="C8" s="335" t="s">
        <v>1124</v>
      </c>
      <c r="D8" s="336"/>
      <c r="E8" s="337"/>
      <c r="F8" s="338">
        <v>3000</v>
      </c>
      <c r="G8" s="339">
        <f>G7-F8</f>
        <v>165960</v>
      </c>
      <c r="H8" s="327"/>
    </row>
    <row r="9" spans="1:12" x14ac:dyDescent="0.5">
      <c r="A9" s="341"/>
      <c r="B9" s="334"/>
      <c r="C9" s="335" t="s">
        <v>1125</v>
      </c>
      <c r="D9" s="336"/>
      <c r="E9" s="337"/>
      <c r="F9" s="524">
        <v>130841.2</v>
      </c>
      <c r="G9" s="339">
        <f>G8-F9</f>
        <v>35118.800000000003</v>
      </c>
      <c r="H9" s="341"/>
    </row>
    <row r="10" spans="1:12" x14ac:dyDescent="0.5">
      <c r="A10" s="333"/>
      <c r="B10" s="334"/>
      <c r="C10" s="335"/>
      <c r="D10" s="336"/>
      <c r="E10" s="337"/>
      <c r="F10" s="338"/>
      <c r="G10" s="339"/>
      <c r="H10" s="340"/>
    </row>
    <row r="11" spans="1:12" x14ac:dyDescent="0.5">
      <c r="A11" s="341" t="s">
        <v>1017</v>
      </c>
      <c r="B11" s="334" t="s">
        <v>1018</v>
      </c>
      <c r="C11" s="335" t="s">
        <v>1019</v>
      </c>
      <c r="D11" s="429">
        <v>114100</v>
      </c>
      <c r="E11" s="337"/>
      <c r="F11" s="338"/>
      <c r="G11" s="339">
        <v>114100</v>
      </c>
      <c r="H11" s="340" t="s">
        <v>1020</v>
      </c>
    </row>
    <row r="12" spans="1:12" x14ac:dyDescent="0.5">
      <c r="A12" s="325"/>
      <c r="B12" s="316"/>
      <c r="C12" s="94"/>
      <c r="D12" s="315"/>
      <c r="E12" s="254"/>
      <c r="F12" s="254"/>
      <c r="G12" s="315"/>
      <c r="H12" s="327"/>
    </row>
    <row r="13" spans="1:12" x14ac:dyDescent="0.5">
      <c r="A13" s="333"/>
      <c r="B13" s="334"/>
      <c r="C13" s="335"/>
      <c r="D13" s="336"/>
      <c r="E13" s="337"/>
      <c r="F13" s="338"/>
      <c r="G13" s="339"/>
      <c r="H13" s="327"/>
    </row>
    <row r="14" spans="1:12" x14ac:dyDescent="0.5">
      <c r="A14" s="341"/>
      <c r="B14" s="334"/>
      <c r="C14" s="335"/>
      <c r="D14" s="336"/>
      <c r="E14" s="337"/>
      <c r="F14" s="338"/>
      <c r="G14" s="339"/>
      <c r="H14" s="341"/>
      <c r="L14" s="7">
        <f>1032100-114100</f>
        <v>918000</v>
      </c>
    </row>
    <row r="15" spans="1:12" x14ac:dyDescent="0.5">
      <c r="A15" s="333"/>
      <c r="B15" s="334"/>
      <c r="C15" s="335"/>
      <c r="D15" s="336"/>
      <c r="E15" s="337"/>
      <c r="F15" s="337"/>
      <c r="G15" s="339"/>
      <c r="H15" s="340"/>
    </row>
    <row r="16" spans="1:12" x14ac:dyDescent="0.5">
      <c r="A16" s="341"/>
      <c r="B16" s="334"/>
      <c r="C16" s="335"/>
      <c r="D16" s="336"/>
      <c r="E16" s="337"/>
      <c r="F16" s="337"/>
      <c r="G16" s="339"/>
      <c r="H16" s="340"/>
    </row>
    <row r="17" spans="1:16" x14ac:dyDescent="0.5">
      <c r="A17" s="341"/>
      <c r="B17" s="334"/>
      <c r="C17" s="335"/>
      <c r="D17" s="336"/>
      <c r="E17" s="337"/>
      <c r="F17" s="338"/>
      <c r="G17" s="339"/>
      <c r="H17" s="340"/>
      <c r="L17" s="1"/>
    </row>
    <row r="18" spans="1:16" x14ac:dyDescent="0.5">
      <c r="A18" s="341"/>
      <c r="B18" s="334"/>
      <c r="C18" s="335"/>
      <c r="D18" s="336"/>
      <c r="E18" s="337"/>
      <c r="F18" s="338"/>
      <c r="G18" s="339"/>
      <c r="H18" s="327"/>
      <c r="L18" s="1"/>
    </row>
    <row r="19" spans="1:16" x14ac:dyDescent="0.5">
      <c r="A19" s="341"/>
      <c r="B19" s="334"/>
      <c r="C19" s="335"/>
      <c r="D19" s="336"/>
      <c r="E19" s="337"/>
      <c r="F19" s="338"/>
      <c r="G19" s="339"/>
      <c r="H19" s="341"/>
      <c r="L19" s="1"/>
    </row>
    <row r="20" spans="1:16" x14ac:dyDescent="0.5">
      <c r="A20" s="341"/>
      <c r="B20" s="334"/>
      <c r="C20" s="335"/>
      <c r="D20" s="336"/>
      <c r="E20" s="337"/>
      <c r="F20" s="338"/>
      <c r="G20" s="339"/>
      <c r="H20" s="340"/>
      <c r="L20" s="1"/>
    </row>
    <row r="21" spans="1:16" x14ac:dyDescent="0.5">
      <c r="A21" s="341"/>
      <c r="B21" s="334"/>
      <c r="C21" s="335"/>
      <c r="D21" s="336"/>
      <c r="E21" s="337"/>
      <c r="F21" s="338"/>
      <c r="G21" s="339"/>
      <c r="H21" s="340"/>
      <c r="L21" s="1"/>
    </row>
    <row r="22" spans="1:16" x14ac:dyDescent="0.5">
      <c r="A22" s="341"/>
      <c r="B22" s="334"/>
      <c r="C22" s="343"/>
      <c r="D22" s="344"/>
      <c r="E22" s="337"/>
      <c r="F22" s="338"/>
      <c r="G22" s="339"/>
      <c r="H22" s="340"/>
      <c r="L22" s="1"/>
    </row>
    <row r="23" spans="1:16" x14ac:dyDescent="0.5">
      <c r="A23" s="328"/>
      <c r="B23" s="329"/>
      <c r="C23" s="330"/>
      <c r="D23" s="261"/>
      <c r="E23" s="39"/>
      <c r="F23" s="39"/>
      <c r="G23" s="331"/>
      <c r="H23" s="332"/>
      <c r="N23" s="7"/>
    </row>
    <row r="24" spans="1:16" ht="22.5" thickBot="1" x14ac:dyDescent="0.55000000000000004">
      <c r="A24" s="317"/>
      <c r="B24" s="318"/>
      <c r="C24" s="243" t="s">
        <v>6</v>
      </c>
      <c r="D24" s="177">
        <f>SUM(D7:D23)</f>
        <v>283060</v>
      </c>
      <c r="E24" s="319">
        <f>SUM(E7:E23)</f>
        <v>0</v>
      </c>
      <c r="F24" s="319">
        <f>SUM(F7:F23)</f>
        <v>133841.20000000001</v>
      </c>
      <c r="G24" s="320">
        <f>D24-E24-F24</f>
        <v>149218.79999999999</v>
      </c>
      <c r="H24" s="321"/>
      <c r="N24" s="7"/>
    </row>
    <row r="25" spans="1:16" ht="22.5" thickTop="1" x14ac:dyDescent="0.5">
      <c r="I25" s="55"/>
      <c r="L25" s="206"/>
      <c r="M25" s="206"/>
      <c r="N25" s="206"/>
      <c r="O25" s="3"/>
      <c r="P25" s="322"/>
    </row>
    <row r="26" spans="1:16" x14ac:dyDescent="0.5">
      <c r="G26" s="7"/>
      <c r="I26" s="7"/>
      <c r="L26" s="206"/>
      <c r="M26" s="206"/>
      <c r="N26" s="206"/>
      <c r="O26" s="3"/>
    </row>
    <row r="27" spans="1:16" x14ac:dyDescent="0.5">
      <c r="G27" s="7"/>
      <c r="I27" s="7"/>
      <c r="L27" s="206"/>
      <c r="M27" s="206"/>
      <c r="N27" s="75"/>
      <c r="O27" s="3"/>
    </row>
    <row r="28" spans="1:16" x14ac:dyDescent="0.5">
      <c r="G28" s="7"/>
      <c r="I28" s="7"/>
      <c r="L28" s="323"/>
      <c r="M28" s="206"/>
      <c r="N28" s="3"/>
      <c r="O28" s="3"/>
    </row>
    <row r="29" spans="1:16" x14ac:dyDescent="0.5">
      <c r="G29" s="55"/>
      <c r="L29" s="278"/>
      <c r="M29" s="278"/>
      <c r="N29" s="7"/>
    </row>
    <row r="30" spans="1:16" x14ac:dyDescent="0.5">
      <c r="G30" s="55"/>
      <c r="N30" s="55"/>
    </row>
    <row r="31" spans="1:16" x14ac:dyDescent="0.5">
      <c r="E31" s="7"/>
    </row>
    <row r="33" spans="4:14" x14ac:dyDescent="0.5">
      <c r="N33" s="55"/>
    </row>
    <row r="34" spans="4:14" x14ac:dyDescent="0.5">
      <c r="N34" s="7"/>
    </row>
    <row r="35" spans="4:14" x14ac:dyDescent="0.5">
      <c r="N35" s="7"/>
    </row>
    <row r="36" spans="4:14" x14ac:dyDescent="0.5">
      <c r="N36" s="55"/>
    </row>
    <row r="37" spans="4:14" x14ac:dyDescent="0.5">
      <c r="D37" s="7"/>
      <c r="E37" s="324"/>
      <c r="F37" s="324"/>
      <c r="N37" s="324"/>
    </row>
    <row r="38" spans="4:14" x14ac:dyDescent="0.5">
      <c r="D38" s="7"/>
      <c r="E38" s="324"/>
      <c r="F38" s="324"/>
      <c r="L38" s="7">
        <f>M33-L37</f>
        <v>0</v>
      </c>
      <c r="N38" s="324"/>
    </row>
    <row r="39" spans="4:14" x14ac:dyDescent="0.5">
      <c r="D39" s="7"/>
      <c r="E39" s="324"/>
      <c r="F39" s="324"/>
      <c r="N39" s="324"/>
    </row>
    <row r="40" spans="4:14" x14ac:dyDescent="0.5">
      <c r="D40" s="7"/>
      <c r="E40" s="324"/>
      <c r="F40" s="324"/>
      <c r="N40" s="324"/>
    </row>
    <row r="42" spans="4:14" ht="22.5" thickBot="1" x14ac:dyDescent="0.55000000000000004">
      <c r="D42" s="75"/>
      <c r="M42" s="27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topLeftCell="A28" workbookViewId="0">
      <selection activeCell="C11" sqref="C11"/>
    </sheetView>
  </sheetViews>
  <sheetFormatPr defaultRowHeight="21.75" x14ac:dyDescent="0.5"/>
  <cols>
    <col min="1" max="1" width="7.85546875" style="1" customWidth="1"/>
    <col min="2" max="2" width="7.5703125" style="1" customWidth="1"/>
    <col min="3" max="3" width="32.5703125" style="1" customWidth="1"/>
    <col min="4" max="4" width="11.5703125" style="1" customWidth="1"/>
    <col min="5" max="5" width="10.85546875" style="1" customWidth="1"/>
    <col min="6" max="6" width="7.5703125" style="1" customWidth="1"/>
    <col min="7" max="7" width="12.140625" style="1" customWidth="1"/>
    <col min="8" max="8" width="8.85546875" style="1" customWidth="1"/>
    <col min="9" max="9" width="12.855468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9" x14ac:dyDescent="0.5">
      <c r="A1" s="557" t="s">
        <v>148</v>
      </c>
      <c r="B1" s="557"/>
      <c r="C1" s="557"/>
      <c r="D1" s="557"/>
      <c r="E1" s="557"/>
      <c r="F1" s="557"/>
      <c r="G1" s="557"/>
      <c r="H1" s="81" t="s">
        <v>328</v>
      </c>
    </row>
    <row r="2" spans="1:9" x14ac:dyDescent="0.5">
      <c r="A2" s="559" t="s">
        <v>1270</v>
      </c>
      <c r="B2" s="559"/>
      <c r="C2" s="559"/>
      <c r="D2" s="559"/>
      <c r="E2" s="559"/>
      <c r="F2" s="559"/>
      <c r="G2" s="559"/>
      <c r="H2" s="559"/>
    </row>
    <row r="3" spans="1:9" x14ac:dyDescent="0.5">
      <c r="A3" s="81" t="s">
        <v>15</v>
      </c>
      <c r="B3" s="81"/>
      <c r="C3" s="81"/>
      <c r="D3" s="81"/>
      <c r="E3" s="81"/>
      <c r="F3" s="81"/>
      <c r="G3" s="81"/>
      <c r="H3" s="81" t="s">
        <v>214</v>
      </c>
    </row>
    <row r="4" spans="1:9" x14ac:dyDescent="0.5">
      <c r="A4" s="307"/>
      <c r="B4" s="307"/>
      <c r="C4" s="307"/>
      <c r="D4" s="307"/>
      <c r="E4" s="308"/>
      <c r="F4" s="308"/>
      <c r="G4" s="307"/>
      <c r="H4" s="307"/>
    </row>
    <row r="5" spans="1:9" x14ac:dyDescent="0.5">
      <c r="A5" s="309" t="s">
        <v>17</v>
      </c>
      <c r="B5" s="309" t="s">
        <v>12</v>
      </c>
      <c r="C5" s="310" t="s">
        <v>4</v>
      </c>
      <c r="D5" s="311" t="s">
        <v>16</v>
      </c>
      <c r="E5" s="84" t="s">
        <v>1</v>
      </c>
      <c r="F5" s="84" t="s">
        <v>26</v>
      </c>
      <c r="G5" s="311" t="s">
        <v>2</v>
      </c>
      <c r="H5" s="312" t="s">
        <v>18</v>
      </c>
    </row>
    <row r="6" spans="1:9" x14ac:dyDescent="0.5">
      <c r="A6" s="85"/>
      <c r="B6" s="85"/>
      <c r="C6" s="86"/>
      <c r="D6" s="313" t="s">
        <v>0</v>
      </c>
      <c r="E6" s="87"/>
      <c r="F6" s="87" t="s">
        <v>25</v>
      </c>
      <c r="G6" s="313"/>
      <c r="H6" s="314"/>
    </row>
    <row r="7" spans="1:9" x14ac:dyDescent="0.5">
      <c r="A7" s="325" t="s">
        <v>167</v>
      </c>
      <c r="B7" s="316" t="s">
        <v>326</v>
      </c>
      <c r="C7" s="242" t="s">
        <v>327</v>
      </c>
      <c r="D7" s="346"/>
      <c r="E7" s="254"/>
      <c r="F7" s="254"/>
      <c r="G7" s="346"/>
      <c r="H7" s="327" t="s">
        <v>325</v>
      </c>
      <c r="I7" s="49">
        <v>1458000</v>
      </c>
    </row>
    <row r="8" spans="1:9" x14ac:dyDescent="0.5">
      <c r="A8" s="333"/>
      <c r="B8" s="334"/>
      <c r="C8" s="350" t="s">
        <v>331</v>
      </c>
      <c r="D8" s="336">
        <v>30000</v>
      </c>
      <c r="E8" s="337"/>
      <c r="F8" s="338"/>
      <c r="G8" s="339">
        <v>30000</v>
      </c>
      <c r="H8" s="327"/>
      <c r="I8" s="366">
        <f>I7-D8</f>
        <v>1428000</v>
      </c>
    </row>
    <row r="9" spans="1:9" x14ac:dyDescent="0.5">
      <c r="A9" s="333"/>
      <c r="B9" s="334" t="s">
        <v>604</v>
      </c>
      <c r="C9" s="350" t="s">
        <v>605</v>
      </c>
      <c r="D9" s="336"/>
      <c r="E9" s="337">
        <v>6698.2</v>
      </c>
      <c r="F9" s="338"/>
      <c r="G9" s="339">
        <f>G8-E9</f>
        <v>23301.8</v>
      </c>
      <c r="H9" s="349"/>
    </row>
    <row r="10" spans="1:9" x14ac:dyDescent="0.5">
      <c r="A10" s="333"/>
      <c r="B10" s="334" t="s">
        <v>607</v>
      </c>
      <c r="C10" s="350" t="s">
        <v>606</v>
      </c>
      <c r="D10" s="336"/>
      <c r="E10" s="337">
        <v>6698.2</v>
      </c>
      <c r="F10" s="338"/>
      <c r="G10" s="339">
        <f>G9-E10</f>
        <v>16603.599999999999</v>
      </c>
      <c r="H10" s="349"/>
    </row>
    <row r="11" spans="1:9" x14ac:dyDescent="0.5">
      <c r="A11" s="333" t="s">
        <v>782</v>
      </c>
      <c r="B11" s="334" t="s">
        <v>925</v>
      </c>
      <c r="C11" s="350" t="s">
        <v>926</v>
      </c>
      <c r="D11" s="336"/>
      <c r="E11" s="337">
        <v>6698.2</v>
      </c>
      <c r="F11" s="338"/>
      <c r="G11" s="339">
        <f>G10-E11</f>
        <v>9905.3999999999978</v>
      </c>
      <c r="H11" s="349"/>
    </row>
    <row r="12" spans="1:9" x14ac:dyDescent="0.5">
      <c r="A12" s="333"/>
      <c r="B12" s="334" t="s">
        <v>936</v>
      </c>
      <c r="C12" s="350" t="s">
        <v>937</v>
      </c>
      <c r="D12" s="336"/>
      <c r="E12" s="337">
        <v>6698.2</v>
      </c>
      <c r="F12" s="338"/>
      <c r="G12" s="339">
        <f>G11-E12</f>
        <v>3207.199999999998</v>
      </c>
      <c r="H12" s="349"/>
    </row>
    <row r="13" spans="1:9" x14ac:dyDescent="0.5">
      <c r="A13" s="333" t="s">
        <v>1190</v>
      </c>
      <c r="B13" s="334" t="s">
        <v>1330</v>
      </c>
      <c r="C13" s="350" t="s">
        <v>1329</v>
      </c>
      <c r="D13" s="336"/>
      <c r="E13" s="337">
        <v>6698.2</v>
      </c>
      <c r="F13" s="338"/>
      <c r="G13" s="339">
        <f>G12-E13</f>
        <v>-3491.0000000000018</v>
      </c>
      <c r="H13" s="349"/>
    </row>
    <row r="14" spans="1:9" x14ac:dyDescent="0.5">
      <c r="A14" s="333" t="s">
        <v>1348</v>
      </c>
      <c r="B14" s="368" t="s">
        <v>1273</v>
      </c>
      <c r="C14" s="369" t="s">
        <v>1358</v>
      </c>
      <c r="D14" s="336">
        <v>22500</v>
      </c>
      <c r="E14" s="337"/>
      <c r="F14" s="338"/>
      <c r="G14" s="339">
        <f>G13+D14</f>
        <v>19009</v>
      </c>
      <c r="H14" s="349"/>
    </row>
    <row r="15" spans="1:9" x14ac:dyDescent="0.5">
      <c r="A15" s="333"/>
      <c r="B15" s="334"/>
      <c r="C15" s="350"/>
      <c r="D15" s="336"/>
      <c r="E15" s="337"/>
      <c r="F15" s="338"/>
      <c r="G15" s="339"/>
      <c r="H15" s="349"/>
    </row>
    <row r="16" spans="1:9" x14ac:dyDescent="0.5">
      <c r="A16" s="333"/>
      <c r="B16" s="334"/>
      <c r="C16" s="350" t="s">
        <v>661</v>
      </c>
      <c r="D16" s="336">
        <v>1428000</v>
      </c>
      <c r="E16" s="337"/>
      <c r="F16" s="338"/>
      <c r="G16" s="339">
        <f>D16</f>
        <v>1428000</v>
      </c>
      <c r="H16" s="349"/>
    </row>
    <row r="17" spans="1:8" x14ac:dyDescent="0.5">
      <c r="A17" s="367" t="s">
        <v>497</v>
      </c>
      <c r="B17" s="368" t="s">
        <v>1146</v>
      </c>
      <c r="C17" s="369" t="s">
        <v>1147</v>
      </c>
      <c r="D17" s="532">
        <v>-30000</v>
      </c>
      <c r="E17" s="337"/>
      <c r="F17" s="338"/>
      <c r="G17" s="339"/>
      <c r="H17" s="349"/>
    </row>
    <row r="18" spans="1:8" x14ac:dyDescent="0.5">
      <c r="A18" s="333"/>
      <c r="B18" s="334" t="s">
        <v>632</v>
      </c>
      <c r="C18" s="350" t="s">
        <v>657</v>
      </c>
      <c r="D18" s="336"/>
      <c r="E18" s="361">
        <v>138841.84</v>
      </c>
      <c r="F18" s="338"/>
      <c r="G18" s="339">
        <f>G16-E18</f>
        <v>1289158.1599999999</v>
      </c>
      <c r="H18" s="349"/>
    </row>
    <row r="19" spans="1:8" x14ac:dyDescent="0.5">
      <c r="A19" s="333"/>
      <c r="B19" s="362" t="s">
        <v>631</v>
      </c>
      <c r="C19" s="350" t="s">
        <v>638</v>
      </c>
      <c r="D19" s="336"/>
      <c r="E19" s="361">
        <v>151937.35</v>
      </c>
      <c r="F19" s="338"/>
      <c r="G19" s="339">
        <f t="shared" ref="G19:G36" si="0">G18-E19</f>
        <v>1137220.8099999998</v>
      </c>
      <c r="H19" s="349"/>
    </row>
    <row r="20" spans="1:8" x14ac:dyDescent="0.5">
      <c r="A20" s="333"/>
      <c r="B20" s="334" t="s">
        <v>636</v>
      </c>
      <c r="C20" s="350" t="s">
        <v>637</v>
      </c>
      <c r="D20" s="336"/>
      <c r="E20" s="361">
        <v>32649.8</v>
      </c>
      <c r="F20" s="338"/>
      <c r="G20" s="339">
        <f t="shared" si="0"/>
        <v>1104571.0099999998</v>
      </c>
      <c r="H20" s="349"/>
    </row>
    <row r="21" spans="1:8" x14ac:dyDescent="0.5">
      <c r="A21" s="333" t="s">
        <v>655</v>
      </c>
      <c r="B21" s="334" t="s">
        <v>654</v>
      </c>
      <c r="C21" s="350" t="s">
        <v>656</v>
      </c>
      <c r="D21" s="336"/>
      <c r="E21" s="361">
        <v>53065.58</v>
      </c>
      <c r="F21" s="338"/>
      <c r="G21" s="339">
        <f t="shared" si="0"/>
        <v>1051505.4299999997</v>
      </c>
      <c r="H21" s="349"/>
    </row>
    <row r="22" spans="1:8" x14ac:dyDescent="0.5">
      <c r="A22" s="367" t="s">
        <v>755</v>
      </c>
      <c r="B22" s="368" t="s">
        <v>796</v>
      </c>
      <c r="C22" s="350" t="s">
        <v>797</v>
      </c>
      <c r="D22" s="370"/>
      <c r="E22" s="371">
        <v>42143.88</v>
      </c>
      <c r="F22" s="372"/>
      <c r="G22" s="339">
        <f t="shared" si="0"/>
        <v>1009361.5499999997</v>
      </c>
      <c r="H22" s="349"/>
    </row>
    <row r="23" spans="1:8" x14ac:dyDescent="0.5">
      <c r="A23" s="367"/>
      <c r="B23" s="417" t="s">
        <v>798</v>
      </c>
      <c r="C23" s="350" t="s">
        <v>897</v>
      </c>
      <c r="D23" s="370"/>
      <c r="E23" s="371">
        <v>56386.559999999998</v>
      </c>
      <c r="F23" s="372"/>
      <c r="G23" s="339">
        <f t="shared" si="0"/>
        <v>952974.98999999976</v>
      </c>
      <c r="H23" s="349"/>
    </row>
    <row r="24" spans="1:8" x14ac:dyDescent="0.5">
      <c r="A24" s="367" t="s">
        <v>838</v>
      </c>
      <c r="B24" s="368" t="s">
        <v>898</v>
      </c>
      <c r="C24" s="350" t="s">
        <v>899</v>
      </c>
      <c r="D24" s="370"/>
      <c r="E24" s="371">
        <v>34302.410000000003</v>
      </c>
      <c r="F24" s="372"/>
      <c r="G24" s="339">
        <f t="shared" si="0"/>
        <v>918672.57999999973</v>
      </c>
      <c r="H24" s="349"/>
    </row>
    <row r="25" spans="1:8" x14ac:dyDescent="0.5">
      <c r="A25" s="367" t="s">
        <v>929</v>
      </c>
      <c r="B25" s="368" t="s">
        <v>930</v>
      </c>
      <c r="C25" s="350" t="s">
        <v>932</v>
      </c>
      <c r="D25" s="370"/>
      <c r="E25" s="371">
        <v>21803.9</v>
      </c>
      <c r="F25" s="372"/>
      <c r="G25" s="339">
        <f t="shared" si="0"/>
        <v>896868.6799999997</v>
      </c>
      <c r="H25" s="349"/>
    </row>
    <row r="26" spans="1:8" x14ac:dyDescent="0.5">
      <c r="A26" s="367"/>
      <c r="B26" s="368" t="s">
        <v>931</v>
      </c>
      <c r="C26" s="350" t="s">
        <v>933</v>
      </c>
      <c r="D26" s="370"/>
      <c r="E26" s="371">
        <v>74331.83</v>
      </c>
      <c r="F26" s="372"/>
      <c r="G26" s="339">
        <f t="shared" si="0"/>
        <v>822536.84999999974</v>
      </c>
      <c r="H26" s="349"/>
    </row>
    <row r="27" spans="1:8" x14ac:dyDescent="0.5">
      <c r="A27" s="367" t="s">
        <v>960</v>
      </c>
      <c r="B27" s="368" t="s">
        <v>986</v>
      </c>
      <c r="C27" s="350" t="s">
        <v>984</v>
      </c>
      <c r="D27" s="370"/>
      <c r="E27" s="371">
        <v>37749.53</v>
      </c>
      <c r="F27" s="372"/>
      <c r="G27" s="339">
        <f t="shared" si="0"/>
        <v>784787.31999999972</v>
      </c>
      <c r="H27" s="349"/>
    </row>
    <row r="28" spans="1:8" x14ac:dyDescent="0.5">
      <c r="A28" s="367"/>
      <c r="B28" s="368" t="s">
        <v>987</v>
      </c>
      <c r="C28" s="350" t="s">
        <v>985</v>
      </c>
      <c r="D28" s="370"/>
      <c r="E28" s="371">
        <v>63981.8</v>
      </c>
      <c r="F28" s="372"/>
      <c r="G28" s="339">
        <f t="shared" si="0"/>
        <v>720805.51999999967</v>
      </c>
      <c r="H28" s="349"/>
    </row>
    <row r="29" spans="1:8" x14ac:dyDescent="0.5">
      <c r="A29" s="367" t="s">
        <v>1044</v>
      </c>
      <c r="B29" s="368" t="s">
        <v>1102</v>
      </c>
      <c r="C29" s="350" t="s">
        <v>932</v>
      </c>
      <c r="D29" s="370"/>
      <c r="E29" s="371">
        <v>18926.060000000001</v>
      </c>
      <c r="F29" s="372"/>
      <c r="G29" s="339">
        <f t="shared" si="0"/>
        <v>701879.45999999961</v>
      </c>
      <c r="H29" s="349"/>
    </row>
    <row r="30" spans="1:8" x14ac:dyDescent="0.5">
      <c r="A30" s="367"/>
      <c r="B30" s="368" t="s">
        <v>1104</v>
      </c>
      <c r="C30" s="350" t="s">
        <v>1103</v>
      </c>
      <c r="D30" s="370"/>
      <c r="E30" s="371">
        <v>102522.56</v>
      </c>
      <c r="F30" s="372"/>
      <c r="G30" s="339">
        <f t="shared" si="0"/>
        <v>599356.89999999967</v>
      </c>
      <c r="H30" s="349"/>
    </row>
    <row r="31" spans="1:8" x14ac:dyDescent="0.5">
      <c r="A31" s="367"/>
      <c r="B31" s="368" t="s">
        <v>1259</v>
      </c>
      <c r="C31" s="369" t="s">
        <v>1263</v>
      </c>
      <c r="D31" s="370"/>
      <c r="E31" s="371">
        <v>12142.26</v>
      </c>
      <c r="F31" s="372"/>
      <c r="G31" s="339">
        <f t="shared" si="0"/>
        <v>587214.63999999966</v>
      </c>
      <c r="H31" s="349"/>
    </row>
    <row r="32" spans="1:8" x14ac:dyDescent="0.5">
      <c r="A32" s="367"/>
      <c r="B32" s="368" t="s">
        <v>1260</v>
      </c>
      <c r="C32" s="369" t="s">
        <v>1264</v>
      </c>
      <c r="D32" s="370"/>
      <c r="E32" s="371">
        <v>49525.01</v>
      </c>
      <c r="F32" s="372"/>
      <c r="G32" s="339">
        <f t="shared" si="0"/>
        <v>537689.62999999966</v>
      </c>
      <c r="H32" s="349"/>
    </row>
    <row r="33" spans="1:8" x14ac:dyDescent="0.5">
      <c r="A33" s="367"/>
      <c r="B33" s="545" t="s">
        <v>1261</v>
      </c>
      <c r="C33" s="369" t="s">
        <v>1265</v>
      </c>
      <c r="D33" s="370"/>
      <c r="E33" s="371">
        <v>50621.760000000002</v>
      </c>
      <c r="F33" s="372"/>
      <c r="G33" s="339">
        <f t="shared" si="0"/>
        <v>487067.86999999965</v>
      </c>
      <c r="H33" s="349"/>
    </row>
    <row r="34" spans="1:8" x14ac:dyDescent="0.5">
      <c r="A34" s="367"/>
      <c r="B34" s="545" t="s">
        <v>1262</v>
      </c>
      <c r="C34" s="369" t="s">
        <v>1263</v>
      </c>
      <c r="D34" s="370"/>
      <c r="E34" s="371">
        <v>11748.6</v>
      </c>
      <c r="F34" s="372"/>
      <c r="G34" s="339">
        <f t="shared" si="0"/>
        <v>475319.26999999967</v>
      </c>
      <c r="H34" s="349"/>
    </row>
    <row r="35" spans="1:8" x14ac:dyDescent="0.5">
      <c r="A35" s="367" t="s">
        <v>1190</v>
      </c>
      <c r="B35" s="545" t="s">
        <v>1327</v>
      </c>
      <c r="C35" s="369" t="s">
        <v>1328</v>
      </c>
      <c r="D35" s="370"/>
      <c r="E35" s="371">
        <v>40359.949999999997</v>
      </c>
      <c r="F35" s="372"/>
      <c r="G35" s="339">
        <f t="shared" si="0"/>
        <v>434959.31999999966</v>
      </c>
      <c r="H35" s="349"/>
    </row>
    <row r="36" spans="1:8" x14ac:dyDescent="0.5">
      <c r="A36" s="367" t="s">
        <v>1337</v>
      </c>
      <c r="B36" s="545" t="s">
        <v>1342</v>
      </c>
      <c r="C36" s="369" t="s">
        <v>1341</v>
      </c>
      <c r="D36" s="370"/>
      <c r="E36" s="371">
        <v>38653.599999999999</v>
      </c>
      <c r="F36" s="372"/>
      <c r="G36" s="339">
        <f t="shared" si="0"/>
        <v>396305.71999999968</v>
      </c>
      <c r="H36" s="349"/>
    </row>
    <row r="37" spans="1:8" x14ac:dyDescent="0.5">
      <c r="A37" s="367" t="s">
        <v>1272</v>
      </c>
      <c r="B37" s="368" t="s">
        <v>1273</v>
      </c>
      <c r="C37" s="369" t="s">
        <v>1271</v>
      </c>
      <c r="D37" s="370">
        <v>1048500</v>
      </c>
      <c r="E37" s="371"/>
      <c r="F37" s="372"/>
      <c r="G37" s="373">
        <f>G34+D37</f>
        <v>1523819.2699999996</v>
      </c>
      <c r="H37" s="349"/>
    </row>
    <row r="38" spans="1:8" x14ac:dyDescent="0.5">
      <c r="A38" s="367"/>
      <c r="B38" s="368"/>
      <c r="C38" s="369"/>
      <c r="D38" s="370"/>
      <c r="E38" s="371"/>
      <c r="F38" s="372"/>
      <c r="G38" s="373"/>
      <c r="H38" s="349"/>
    </row>
    <row r="39" spans="1:8" x14ac:dyDescent="0.5">
      <c r="A39" s="367"/>
      <c r="B39" s="368"/>
      <c r="C39" s="369"/>
      <c r="D39" s="370"/>
      <c r="E39" s="371"/>
      <c r="F39" s="372"/>
      <c r="G39" s="373"/>
      <c r="H39" s="349"/>
    </row>
    <row r="40" spans="1:8" x14ac:dyDescent="0.5">
      <c r="A40" s="367"/>
      <c r="B40" s="368"/>
      <c r="C40" s="369"/>
      <c r="D40" s="532"/>
      <c r="E40" s="371"/>
      <c r="F40" s="372"/>
      <c r="G40" s="373"/>
      <c r="H40" s="349"/>
    </row>
    <row r="41" spans="1:8" x14ac:dyDescent="0.5">
      <c r="A41" s="367"/>
      <c r="B41" s="368"/>
      <c r="C41" s="369"/>
      <c r="D41" s="370"/>
      <c r="E41" s="371"/>
      <c r="F41" s="372"/>
      <c r="G41" s="373"/>
      <c r="H41" s="349"/>
    </row>
    <row r="42" spans="1:8" ht="22.5" thickBot="1" x14ac:dyDescent="0.55000000000000004">
      <c r="A42" s="381"/>
      <c r="B42" s="133"/>
      <c r="C42" s="382" t="s">
        <v>662</v>
      </c>
      <c r="D42" s="383">
        <f>SUM(D8:D41)</f>
        <v>2499000</v>
      </c>
      <c r="E42" s="384">
        <f>SUM(E8:E41)</f>
        <v>1065185.28</v>
      </c>
      <c r="F42" s="385"/>
      <c r="G42" s="386">
        <f>D42-E42</f>
        <v>1433814.72</v>
      </c>
      <c r="H42" s="387"/>
    </row>
    <row r="43" spans="1:8" ht="22.5" thickTop="1" x14ac:dyDescent="0.5">
      <c r="A43" s="374"/>
      <c r="B43" s="375"/>
      <c r="C43" s="376"/>
      <c r="D43" s="377"/>
      <c r="E43" s="378"/>
      <c r="F43" s="379"/>
      <c r="G43" s="380"/>
      <c r="H43" s="349"/>
    </row>
    <row r="44" spans="1:8" x14ac:dyDescent="0.5">
      <c r="A44" s="333"/>
      <c r="B44" s="334"/>
      <c r="C44" s="350"/>
      <c r="D44" s="336"/>
      <c r="E44" s="337"/>
      <c r="F44" s="338"/>
      <c r="G44" s="339"/>
      <c r="H44" s="349"/>
    </row>
    <row r="45" spans="1:8" x14ac:dyDescent="0.5">
      <c r="A45" s="341"/>
      <c r="B45" s="334"/>
      <c r="C45" s="351" t="s">
        <v>332</v>
      </c>
      <c r="D45" s="336">
        <v>8000</v>
      </c>
      <c r="E45" s="337"/>
      <c r="F45" s="338"/>
      <c r="G45" s="339"/>
      <c r="H45" s="341"/>
    </row>
    <row r="46" spans="1:8" x14ac:dyDescent="0.5">
      <c r="A46" s="333"/>
      <c r="B46" s="334"/>
      <c r="C46" s="350" t="s">
        <v>333</v>
      </c>
      <c r="D46" s="336">
        <v>6000</v>
      </c>
      <c r="E46" s="337"/>
      <c r="F46" s="338"/>
      <c r="G46" s="339"/>
      <c r="H46" s="340"/>
    </row>
    <row r="47" spans="1:8" x14ac:dyDescent="0.5">
      <c r="A47" s="341"/>
      <c r="B47" s="334"/>
      <c r="C47" s="350" t="s">
        <v>334</v>
      </c>
      <c r="D47" s="336">
        <v>6000</v>
      </c>
      <c r="E47" s="337"/>
      <c r="F47" s="338"/>
      <c r="G47" s="339"/>
      <c r="H47" s="340"/>
    </row>
    <row r="48" spans="1:8" x14ac:dyDescent="0.5">
      <c r="A48" s="325"/>
      <c r="B48" s="316"/>
      <c r="C48" s="352" t="s">
        <v>335</v>
      </c>
      <c r="D48" s="336">
        <v>6000</v>
      </c>
      <c r="E48" s="254"/>
      <c r="F48" s="254"/>
      <c r="G48" s="315"/>
      <c r="H48" s="327"/>
    </row>
    <row r="49" spans="1:12" x14ac:dyDescent="0.5">
      <c r="A49" s="333"/>
      <c r="B49" s="334"/>
      <c r="C49" s="353" t="s">
        <v>177</v>
      </c>
      <c r="D49" s="336">
        <v>6000</v>
      </c>
      <c r="E49" s="337"/>
      <c r="F49" s="338"/>
      <c r="G49" s="339"/>
      <c r="H49" s="327"/>
    </row>
    <row r="50" spans="1:12" x14ac:dyDescent="0.5">
      <c r="A50" s="341"/>
      <c r="B50" s="334"/>
      <c r="C50" s="350" t="s">
        <v>198</v>
      </c>
      <c r="D50" s="336">
        <v>8000</v>
      </c>
      <c r="E50" s="337"/>
      <c r="F50" s="338"/>
      <c r="G50" s="339"/>
      <c r="H50" s="341"/>
    </row>
    <row r="51" spans="1:12" x14ac:dyDescent="0.5">
      <c r="A51" s="333"/>
      <c r="B51" s="334"/>
      <c r="C51" s="350" t="s">
        <v>195</v>
      </c>
      <c r="D51" s="336">
        <v>6000</v>
      </c>
      <c r="E51" s="337"/>
      <c r="F51" s="337"/>
      <c r="G51" s="339"/>
      <c r="H51" s="340"/>
    </row>
    <row r="52" spans="1:12" x14ac:dyDescent="0.5">
      <c r="A52" s="341"/>
      <c r="B52" s="334"/>
      <c r="C52" s="350" t="s">
        <v>336</v>
      </c>
      <c r="D52" s="336">
        <v>14000</v>
      </c>
      <c r="E52" s="337"/>
      <c r="F52" s="337"/>
      <c r="G52" s="339"/>
      <c r="H52" s="340"/>
    </row>
    <row r="53" spans="1:12" x14ac:dyDescent="0.5">
      <c r="A53" s="341"/>
      <c r="B53" s="334"/>
      <c r="C53" s="351" t="s">
        <v>337</v>
      </c>
      <c r="D53" s="336">
        <v>6000</v>
      </c>
      <c r="E53" s="337"/>
      <c r="F53" s="338"/>
      <c r="G53" s="339"/>
      <c r="H53" s="340"/>
      <c r="L53" s="1"/>
    </row>
    <row r="54" spans="1:12" x14ac:dyDescent="0.5">
      <c r="A54" s="341"/>
      <c r="B54" s="334"/>
      <c r="C54" s="351" t="s">
        <v>338</v>
      </c>
      <c r="D54" s="336">
        <v>8000</v>
      </c>
      <c r="E54" s="337"/>
      <c r="F54" s="338"/>
      <c r="G54" s="339"/>
      <c r="H54" s="327"/>
      <c r="L54" s="1"/>
    </row>
    <row r="55" spans="1:12" x14ac:dyDescent="0.5">
      <c r="A55" s="341"/>
      <c r="B55" s="334"/>
      <c r="C55" s="350" t="s">
        <v>182</v>
      </c>
      <c r="D55" s="336">
        <v>6000</v>
      </c>
      <c r="E55" s="337"/>
      <c r="F55" s="338"/>
      <c r="G55" s="339"/>
      <c r="H55" s="341"/>
      <c r="L55" s="1"/>
    </row>
    <row r="56" spans="1:12" x14ac:dyDescent="0.5">
      <c r="A56" s="341"/>
      <c r="B56" s="334"/>
      <c r="C56" s="350" t="s">
        <v>339</v>
      </c>
      <c r="D56" s="336">
        <v>6000</v>
      </c>
      <c r="E56" s="337"/>
      <c r="F56" s="338"/>
      <c r="G56" s="339"/>
      <c r="H56" s="340"/>
      <c r="L56" s="1"/>
    </row>
    <row r="57" spans="1:12" x14ac:dyDescent="0.5">
      <c r="A57" s="341"/>
      <c r="B57" s="334"/>
      <c r="C57" s="350" t="s">
        <v>340</v>
      </c>
      <c r="D57" s="336">
        <v>6000</v>
      </c>
      <c r="E57" s="337"/>
      <c r="F57" s="338"/>
      <c r="G57" s="339"/>
      <c r="H57" s="340"/>
      <c r="L57" s="1"/>
    </row>
    <row r="58" spans="1:12" x14ac:dyDescent="0.5">
      <c r="A58" s="341"/>
      <c r="B58" s="334"/>
      <c r="C58" s="350" t="s">
        <v>200</v>
      </c>
      <c r="D58" s="344">
        <v>6000</v>
      </c>
      <c r="E58" s="337"/>
      <c r="F58" s="338"/>
      <c r="G58" s="339"/>
      <c r="H58" s="340"/>
      <c r="L58" s="1"/>
    </row>
    <row r="59" spans="1:12" x14ac:dyDescent="0.5">
      <c r="A59" s="341"/>
      <c r="B59" s="334"/>
      <c r="C59" s="351" t="s">
        <v>341</v>
      </c>
      <c r="D59" s="344">
        <v>8000</v>
      </c>
      <c r="E59" s="337"/>
      <c r="F59" s="338"/>
      <c r="G59" s="339"/>
      <c r="H59" s="340"/>
      <c r="L59" s="1"/>
    </row>
    <row r="60" spans="1:12" x14ac:dyDescent="0.5">
      <c r="A60" s="341"/>
      <c r="B60" s="334"/>
      <c r="C60" s="350" t="s">
        <v>342</v>
      </c>
      <c r="D60" s="344">
        <v>20000</v>
      </c>
      <c r="E60" s="337"/>
      <c r="F60" s="338"/>
      <c r="G60" s="339"/>
      <c r="H60" s="340"/>
      <c r="L60" s="1"/>
    </row>
    <row r="61" spans="1:12" x14ac:dyDescent="0.5">
      <c r="A61" s="341"/>
      <c r="B61" s="334"/>
      <c r="C61" s="350" t="s">
        <v>343</v>
      </c>
      <c r="D61" s="344">
        <v>6000</v>
      </c>
      <c r="E61" s="337"/>
      <c r="F61" s="338"/>
      <c r="G61" s="339"/>
      <c r="H61" s="340"/>
      <c r="L61" s="1"/>
    </row>
    <row r="62" spans="1:12" x14ac:dyDescent="0.5">
      <c r="A62" s="341"/>
      <c r="B62" s="334"/>
      <c r="C62" s="352" t="s">
        <v>344</v>
      </c>
      <c r="D62" s="344">
        <v>8000</v>
      </c>
      <c r="E62" s="337"/>
      <c r="F62" s="338"/>
      <c r="G62" s="339"/>
      <c r="H62" s="340"/>
      <c r="L62" s="1"/>
    </row>
    <row r="63" spans="1:12" x14ac:dyDescent="0.5">
      <c r="A63" s="341"/>
      <c r="B63" s="334"/>
      <c r="C63" s="350" t="s">
        <v>345</v>
      </c>
      <c r="D63" s="344">
        <v>6000</v>
      </c>
      <c r="E63" s="337"/>
      <c r="F63" s="338"/>
      <c r="G63" s="339"/>
      <c r="H63" s="340"/>
      <c r="L63" s="1"/>
    </row>
    <row r="64" spans="1:12" x14ac:dyDescent="0.5">
      <c r="A64" s="341"/>
      <c r="B64" s="334"/>
      <c r="C64" s="350" t="s">
        <v>346</v>
      </c>
      <c r="D64" s="344">
        <v>8000</v>
      </c>
      <c r="E64" s="337"/>
      <c r="F64" s="338"/>
      <c r="G64" s="339"/>
      <c r="H64" s="340"/>
      <c r="L64" s="1"/>
    </row>
    <row r="65" spans="1:12" x14ac:dyDescent="0.5">
      <c r="A65" s="341"/>
      <c r="B65" s="334"/>
      <c r="C65" s="350" t="s">
        <v>347</v>
      </c>
      <c r="D65" s="344">
        <v>6000</v>
      </c>
      <c r="E65" s="337"/>
      <c r="F65" s="338"/>
      <c r="G65" s="339"/>
      <c r="H65" s="340"/>
      <c r="L65" s="1"/>
    </row>
    <row r="66" spans="1:12" x14ac:dyDescent="0.5">
      <c r="A66" s="341"/>
      <c r="B66" s="334"/>
      <c r="C66" s="350" t="s">
        <v>348</v>
      </c>
      <c r="D66" s="344">
        <v>6000</v>
      </c>
      <c r="E66" s="337"/>
      <c r="F66" s="338"/>
      <c r="G66" s="339"/>
      <c r="H66" s="340"/>
      <c r="L66" s="1"/>
    </row>
    <row r="67" spans="1:12" x14ac:dyDescent="0.5">
      <c r="A67" s="341"/>
      <c r="B67" s="334"/>
      <c r="C67" s="350" t="s">
        <v>349</v>
      </c>
      <c r="D67" s="344">
        <v>6000</v>
      </c>
      <c r="E67" s="337"/>
      <c r="F67" s="338"/>
      <c r="G67" s="339"/>
      <c r="H67" s="340"/>
      <c r="L67" s="1"/>
    </row>
    <row r="68" spans="1:12" x14ac:dyDescent="0.5">
      <c r="A68" s="341"/>
      <c r="B68" s="334"/>
      <c r="C68" s="350" t="s">
        <v>350</v>
      </c>
      <c r="D68" s="344">
        <v>8000</v>
      </c>
      <c r="E68" s="337"/>
      <c r="F68" s="338"/>
      <c r="G68" s="339"/>
      <c r="H68" s="340"/>
      <c r="L68" s="1"/>
    </row>
    <row r="69" spans="1:12" x14ac:dyDescent="0.5">
      <c r="A69" s="341"/>
      <c r="B69" s="334"/>
      <c r="C69" s="350" t="s">
        <v>351</v>
      </c>
      <c r="D69" s="344">
        <v>8000</v>
      </c>
      <c r="E69" s="337"/>
      <c r="F69" s="338"/>
      <c r="G69" s="339"/>
      <c r="H69" s="340"/>
      <c r="L69" s="1"/>
    </row>
    <row r="70" spans="1:12" x14ac:dyDescent="0.5">
      <c r="A70" s="341"/>
      <c r="B70" s="334"/>
      <c r="C70" s="350" t="s">
        <v>352</v>
      </c>
      <c r="D70" s="344">
        <v>6000</v>
      </c>
      <c r="E70" s="337"/>
      <c r="F70" s="338"/>
      <c r="G70" s="339"/>
      <c r="H70" s="340"/>
      <c r="L70" s="1"/>
    </row>
    <row r="71" spans="1:12" x14ac:dyDescent="0.5">
      <c r="A71" s="341"/>
      <c r="B71" s="334"/>
      <c r="C71" s="350" t="s">
        <v>353</v>
      </c>
      <c r="D71" s="344">
        <v>8000</v>
      </c>
      <c r="E71" s="337"/>
      <c r="F71" s="338"/>
      <c r="G71" s="339"/>
      <c r="H71" s="340"/>
      <c r="L71" s="1"/>
    </row>
    <row r="72" spans="1:12" x14ac:dyDescent="0.5">
      <c r="A72" s="341"/>
      <c r="B72" s="334"/>
      <c r="C72" s="350" t="s">
        <v>354</v>
      </c>
      <c r="D72" s="344">
        <v>8000</v>
      </c>
      <c r="E72" s="337"/>
      <c r="F72" s="338"/>
      <c r="G72" s="339"/>
      <c r="H72" s="340"/>
      <c r="L72" s="1"/>
    </row>
    <row r="73" spans="1:12" x14ac:dyDescent="0.5">
      <c r="A73" s="341"/>
      <c r="B73" s="334"/>
      <c r="C73" s="350" t="s">
        <v>191</v>
      </c>
      <c r="D73" s="344">
        <v>8000</v>
      </c>
      <c r="E73" s="337"/>
      <c r="F73" s="338"/>
      <c r="G73" s="339"/>
      <c r="H73" s="340"/>
      <c r="L73" s="1"/>
    </row>
    <row r="74" spans="1:12" x14ac:dyDescent="0.5">
      <c r="A74" s="341"/>
      <c r="B74" s="334"/>
      <c r="C74" s="350" t="s">
        <v>355</v>
      </c>
      <c r="D74" s="344">
        <v>8000</v>
      </c>
      <c r="E74" s="337"/>
      <c r="F74" s="338"/>
      <c r="G74" s="339"/>
      <c r="H74" s="340"/>
      <c r="L74" s="1"/>
    </row>
    <row r="75" spans="1:12" x14ac:dyDescent="0.5">
      <c r="A75" s="341"/>
      <c r="B75" s="334"/>
      <c r="C75" s="350" t="s">
        <v>356</v>
      </c>
      <c r="D75" s="344">
        <v>8000</v>
      </c>
      <c r="E75" s="337"/>
      <c r="F75" s="338"/>
      <c r="G75" s="339"/>
      <c r="H75" s="340"/>
      <c r="L75" s="1"/>
    </row>
    <row r="76" spans="1:12" x14ac:dyDescent="0.5">
      <c r="A76" s="341"/>
      <c r="B76" s="334"/>
      <c r="C76" s="350" t="s">
        <v>357</v>
      </c>
      <c r="D76" s="344">
        <v>8000</v>
      </c>
      <c r="E76" s="337"/>
      <c r="F76" s="338"/>
      <c r="G76" s="339"/>
      <c r="H76" s="340"/>
      <c r="L76" s="1"/>
    </row>
    <row r="77" spans="1:12" x14ac:dyDescent="0.5">
      <c r="A77" s="341"/>
      <c r="B77" s="334"/>
      <c r="C77" s="351" t="s">
        <v>358</v>
      </c>
      <c r="D77" s="344">
        <v>8000</v>
      </c>
      <c r="E77" s="337"/>
      <c r="F77" s="338"/>
      <c r="G77" s="339"/>
      <c r="H77" s="340"/>
      <c r="L77" s="1"/>
    </row>
    <row r="78" spans="1:12" x14ac:dyDescent="0.5">
      <c r="A78" s="341"/>
      <c r="B78" s="334"/>
      <c r="C78" s="350" t="s">
        <v>359</v>
      </c>
      <c r="D78" s="344">
        <v>8000</v>
      </c>
      <c r="E78" s="337"/>
      <c r="F78" s="338"/>
      <c r="G78" s="339"/>
      <c r="H78" s="340"/>
      <c r="L78" s="1"/>
    </row>
    <row r="79" spans="1:12" x14ac:dyDescent="0.5">
      <c r="A79" s="341"/>
      <c r="B79" s="334"/>
      <c r="C79" s="350" t="s">
        <v>181</v>
      </c>
      <c r="D79" s="344">
        <v>8000</v>
      </c>
      <c r="E79" s="337"/>
      <c r="F79" s="338"/>
      <c r="G79" s="339"/>
      <c r="H79" s="340"/>
      <c r="L79" s="1"/>
    </row>
    <row r="80" spans="1:12" x14ac:dyDescent="0.5">
      <c r="A80" s="341"/>
      <c r="B80" s="334"/>
      <c r="C80" s="350" t="s">
        <v>360</v>
      </c>
      <c r="D80" s="344">
        <v>6000</v>
      </c>
      <c r="E80" s="337"/>
      <c r="F80" s="338"/>
      <c r="G80" s="339"/>
      <c r="H80" s="340"/>
      <c r="L80" s="1"/>
    </row>
    <row r="81" spans="1:12" x14ac:dyDescent="0.5">
      <c r="A81" s="341"/>
      <c r="B81" s="334"/>
      <c r="C81" s="350" t="s">
        <v>361</v>
      </c>
      <c r="D81" s="344">
        <v>6000</v>
      </c>
      <c r="E81" s="337"/>
      <c r="F81" s="338"/>
      <c r="G81" s="339"/>
      <c r="H81" s="340"/>
      <c r="L81" s="1"/>
    </row>
    <row r="82" spans="1:12" x14ac:dyDescent="0.5">
      <c r="A82" s="341"/>
      <c r="B82" s="334"/>
      <c r="C82" s="350" t="s">
        <v>362</v>
      </c>
      <c r="D82" s="344">
        <v>6000</v>
      </c>
      <c r="E82" s="337"/>
      <c r="F82" s="338"/>
      <c r="G82" s="339"/>
      <c r="H82" s="340"/>
      <c r="L82" s="1"/>
    </row>
    <row r="83" spans="1:12" x14ac:dyDescent="0.5">
      <c r="A83" s="341"/>
      <c r="B83" s="334"/>
      <c r="C83" s="350" t="s">
        <v>363</v>
      </c>
      <c r="D83" s="344">
        <v>20000</v>
      </c>
      <c r="E83" s="337"/>
      <c r="F83" s="338"/>
      <c r="G83" s="339"/>
      <c r="H83" s="340"/>
      <c r="L83" s="1"/>
    </row>
    <row r="84" spans="1:12" x14ac:dyDescent="0.5">
      <c r="A84" s="341"/>
      <c r="B84" s="334"/>
      <c r="C84" s="350" t="s">
        <v>364</v>
      </c>
      <c r="D84" s="344">
        <v>8000</v>
      </c>
      <c r="E84" s="337"/>
      <c r="F84" s="338"/>
      <c r="G84" s="339"/>
      <c r="H84" s="340"/>
      <c r="L84" s="1"/>
    </row>
    <row r="85" spans="1:12" x14ac:dyDescent="0.5">
      <c r="A85" s="341"/>
      <c r="B85" s="334"/>
      <c r="C85" s="350" t="s">
        <v>190</v>
      </c>
      <c r="D85" s="344">
        <v>6000</v>
      </c>
      <c r="E85" s="337"/>
      <c r="F85" s="338"/>
      <c r="G85" s="339"/>
      <c r="H85" s="340"/>
      <c r="L85" s="1"/>
    </row>
    <row r="86" spans="1:12" x14ac:dyDescent="0.5">
      <c r="A86" s="341"/>
      <c r="B86" s="334"/>
      <c r="C86" s="350" t="s">
        <v>365</v>
      </c>
      <c r="D86" s="344">
        <v>6000</v>
      </c>
      <c r="E86" s="337"/>
      <c r="F86" s="338"/>
      <c r="G86" s="339"/>
      <c r="H86" s="340"/>
      <c r="L86" s="1"/>
    </row>
    <row r="87" spans="1:12" x14ac:dyDescent="0.5">
      <c r="A87" s="341"/>
      <c r="B87" s="334"/>
      <c r="C87" s="350" t="s">
        <v>183</v>
      </c>
      <c r="D87" s="344">
        <v>8000</v>
      </c>
      <c r="E87" s="337"/>
      <c r="F87" s="338"/>
      <c r="G87" s="339"/>
      <c r="H87" s="340"/>
      <c r="L87" s="1"/>
    </row>
    <row r="88" spans="1:12" x14ac:dyDescent="0.5">
      <c r="A88" s="341"/>
      <c r="B88" s="334"/>
      <c r="C88" s="350" t="s">
        <v>366</v>
      </c>
      <c r="D88" s="344">
        <v>6000</v>
      </c>
      <c r="E88" s="337"/>
      <c r="F88" s="338"/>
      <c r="G88" s="339"/>
      <c r="H88" s="340"/>
      <c r="L88" s="1"/>
    </row>
    <row r="89" spans="1:12" x14ac:dyDescent="0.5">
      <c r="A89" s="341"/>
      <c r="B89" s="334"/>
      <c r="C89" s="350" t="s">
        <v>186</v>
      </c>
      <c r="D89" s="344">
        <v>6000</v>
      </c>
      <c r="E89" s="337"/>
      <c r="F89" s="338"/>
      <c r="G89" s="339"/>
      <c r="H89" s="340"/>
      <c r="L89" s="1"/>
    </row>
    <row r="90" spans="1:12" x14ac:dyDescent="0.5">
      <c r="A90" s="341"/>
      <c r="B90" s="334"/>
      <c r="C90" s="350" t="s">
        <v>203</v>
      </c>
      <c r="D90" s="344">
        <v>6000</v>
      </c>
      <c r="E90" s="337"/>
      <c r="F90" s="338"/>
      <c r="G90" s="339"/>
      <c r="H90" s="340"/>
      <c r="L90" s="1"/>
    </row>
    <row r="91" spans="1:12" x14ac:dyDescent="0.5">
      <c r="A91" s="341"/>
      <c r="B91" s="334"/>
      <c r="C91" s="350" t="s">
        <v>367</v>
      </c>
      <c r="D91" s="344">
        <v>8000</v>
      </c>
      <c r="E91" s="337"/>
      <c r="F91" s="338"/>
      <c r="G91" s="339"/>
      <c r="H91" s="340"/>
      <c r="L91" s="1"/>
    </row>
    <row r="92" spans="1:12" x14ac:dyDescent="0.5">
      <c r="A92" s="341"/>
      <c r="B92" s="334"/>
      <c r="C92" s="350" t="s">
        <v>368</v>
      </c>
      <c r="D92" s="344">
        <v>8000</v>
      </c>
      <c r="E92" s="337"/>
      <c r="F92" s="338"/>
      <c r="G92" s="339"/>
      <c r="H92" s="340"/>
      <c r="L92" s="1"/>
    </row>
    <row r="93" spans="1:12" x14ac:dyDescent="0.5">
      <c r="A93" s="341"/>
      <c r="B93" s="334"/>
      <c r="C93" s="350" t="s">
        <v>171</v>
      </c>
      <c r="D93" s="344">
        <v>6000</v>
      </c>
      <c r="E93" s="337"/>
      <c r="F93" s="338"/>
      <c r="G93" s="339"/>
      <c r="H93" s="340"/>
      <c r="L93" s="1"/>
    </row>
    <row r="94" spans="1:12" x14ac:dyDescent="0.5">
      <c r="A94" s="341"/>
      <c r="B94" s="334"/>
      <c r="C94" s="350" t="s">
        <v>369</v>
      </c>
      <c r="D94" s="344">
        <v>6000</v>
      </c>
      <c r="E94" s="337"/>
      <c r="F94" s="338"/>
      <c r="G94" s="339"/>
      <c r="H94" s="340"/>
      <c r="L94" s="1"/>
    </row>
    <row r="95" spans="1:12" x14ac:dyDescent="0.5">
      <c r="A95" s="341"/>
      <c r="B95" s="334"/>
      <c r="C95" s="350" t="s">
        <v>370</v>
      </c>
      <c r="D95" s="344">
        <v>6000</v>
      </c>
      <c r="E95" s="337"/>
      <c r="F95" s="338"/>
      <c r="G95" s="339"/>
      <c r="H95" s="340"/>
      <c r="L95" s="1"/>
    </row>
    <row r="96" spans="1:12" x14ac:dyDescent="0.5">
      <c r="A96" s="341"/>
      <c r="B96" s="334"/>
      <c r="C96" s="350" t="s">
        <v>371</v>
      </c>
      <c r="D96" s="344">
        <v>6000</v>
      </c>
      <c r="E96" s="337"/>
      <c r="F96" s="338"/>
      <c r="G96" s="339"/>
      <c r="H96" s="340"/>
      <c r="L96" s="1"/>
    </row>
    <row r="97" spans="1:12" x14ac:dyDescent="0.5">
      <c r="A97" s="341"/>
      <c r="B97" s="334"/>
      <c r="C97" s="351" t="s">
        <v>372</v>
      </c>
      <c r="D97" s="344">
        <v>8000</v>
      </c>
      <c r="E97" s="337"/>
      <c r="F97" s="338"/>
      <c r="G97" s="339"/>
      <c r="H97" s="340"/>
      <c r="L97" s="1"/>
    </row>
    <row r="98" spans="1:12" x14ac:dyDescent="0.5">
      <c r="A98" s="341"/>
      <c r="B98" s="334"/>
      <c r="C98" s="350" t="s">
        <v>373</v>
      </c>
      <c r="D98" s="344">
        <v>6000</v>
      </c>
      <c r="E98" s="337"/>
      <c r="F98" s="338"/>
      <c r="G98" s="339"/>
      <c r="H98" s="340"/>
      <c r="L98" s="1"/>
    </row>
    <row r="99" spans="1:12" x14ac:dyDescent="0.5">
      <c r="A99" s="341"/>
      <c r="B99" s="334"/>
      <c r="C99" s="350" t="s">
        <v>374</v>
      </c>
      <c r="D99" s="344">
        <v>6000</v>
      </c>
      <c r="E99" s="337"/>
      <c r="F99" s="338"/>
      <c r="G99" s="339"/>
      <c r="H99" s="340"/>
      <c r="L99" s="1"/>
    </row>
    <row r="100" spans="1:12" x14ac:dyDescent="0.5">
      <c r="A100" s="341"/>
      <c r="B100" s="334"/>
      <c r="C100" s="350" t="s">
        <v>375</v>
      </c>
      <c r="D100" s="344">
        <v>6000</v>
      </c>
      <c r="E100" s="337"/>
      <c r="F100" s="338"/>
      <c r="G100" s="339"/>
      <c r="H100" s="340"/>
      <c r="L100" s="1"/>
    </row>
    <row r="101" spans="1:12" x14ac:dyDescent="0.5">
      <c r="A101" s="341"/>
      <c r="B101" s="334"/>
      <c r="C101" s="350" t="s">
        <v>188</v>
      </c>
      <c r="D101" s="344">
        <v>8000</v>
      </c>
      <c r="E101" s="337"/>
      <c r="F101" s="338"/>
      <c r="G101" s="339"/>
      <c r="H101" s="340"/>
      <c r="L101" s="1"/>
    </row>
    <row r="102" spans="1:12" x14ac:dyDescent="0.5">
      <c r="A102" s="341"/>
      <c r="B102" s="334"/>
      <c r="C102" s="350" t="s">
        <v>376</v>
      </c>
      <c r="D102" s="344">
        <v>8000</v>
      </c>
      <c r="E102" s="337"/>
      <c r="F102" s="338"/>
      <c r="G102" s="339"/>
      <c r="H102" s="340"/>
      <c r="L102" s="1"/>
    </row>
    <row r="103" spans="1:12" x14ac:dyDescent="0.5">
      <c r="A103" s="341"/>
      <c r="B103" s="334"/>
      <c r="C103" s="350" t="s">
        <v>377</v>
      </c>
      <c r="D103" s="344">
        <v>6000</v>
      </c>
      <c r="E103" s="337"/>
      <c r="F103" s="338"/>
      <c r="G103" s="339"/>
      <c r="H103" s="340"/>
      <c r="L103" s="1"/>
    </row>
    <row r="104" spans="1:12" x14ac:dyDescent="0.5">
      <c r="A104" s="341"/>
      <c r="B104" s="334"/>
      <c r="C104" s="351" t="s">
        <v>378</v>
      </c>
      <c r="D104" s="344">
        <v>8000</v>
      </c>
      <c r="E104" s="337"/>
      <c r="F104" s="338"/>
      <c r="G104" s="339"/>
      <c r="H104" s="340"/>
      <c r="L104" s="1"/>
    </row>
    <row r="105" spans="1:12" x14ac:dyDescent="0.5">
      <c r="A105" s="341"/>
      <c r="B105" s="334"/>
      <c r="C105" s="350" t="s">
        <v>379</v>
      </c>
      <c r="D105" s="344">
        <v>8000</v>
      </c>
      <c r="E105" s="337"/>
      <c r="F105" s="338"/>
      <c r="G105" s="339"/>
      <c r="H105" s="340"/>
      <c r="L105" s="1"/>
    </row>
    <row r="106" spans="1:12" x14ac:dyDescent="0.5">
      <c r="A106" s="341"/>
      <c r="B106" s="334"/>
      <c r="C106" s="350" t="s">
        <v>380</v>
      </c>
      <c r="D106" s="344">
        <v>6000</v>
      </c>
      <c r="E106" s="337"/>
      <c r="F106" s="338"/>
      <c r="G106" s="339"/>
      <c r="H106" s="340"/>
      <c r="L106" s="1"/>
    </row>
    <row r="107" spans="1:12" x14ac:dyDescent="0.5">
      <c r="A107" s="341"/>
      <c r="B107" s="334"/>
      <c r="C107" s="350" t="s">
        <v>381</v>
      </c>
      <c r="D107" s="344">
        <v>6000</v>
      </c>
      <c r="E107" s="337"/>
      <c r="F107" s="338"/>
      <c r="G107" s="339"/>
      <c r="H107" s="340"/>
      <c r="L107" s="1"/>
    </row>
    <row r="108" spans="1:12" x14ac:dyDescent="0.5">
      <c r="A108" s="341"/>
      <c r="B108" s="334"/>
      <c r="C108" s="350" t="s">
        <v>382</v>
      </c>
      <c r="D108" s="344">
        <v>6000</v>
      </c>
      <c r="E108" s="337"/>
      <c r="F108" s="338"/>
      <c r="G108" s="339"/>
      <c r="H108" s="340"/>
      <c r="L108" s="1"/>
    </row>
    <row r="109" spans="1:12" x14ac:dyDescent="0.5">
      <c r="A109" s="341"/>
      <c r="B109" s="334"/>
      <c r="C109" s="350" t="s">
        <v>383</v>
      </c>
      <c r="D109" s="344">
        <v>6000</v>
      </c>
      <c r="E109" s="337"/>
      <c r="F109" s="338"/>
      <c r="G109" s="339"/>
      <c r="H109" s="340"/>
      <c r="L109" s="1"/>
    </row>
    <row r="110" spans="1:12" x14ac:dyDescent="0.5">
      <c r="A110" s="341"/>
      <c r="B110" s="334"/>
      <c r="C110" s="350" t="s">
        <v>384</v>
      </c>
      <c r="D110" s="344">
        <v>8000</v>
      </c>
      <c r="E110" s="337"/>
      <c r="F110" s="338"/>
      <c r="G110" s="339"/>
      <c r="H110" s="340"/>
      <c r="L110" s="1"/>
    </row>
    <row r="111" spans="1:12" x14ac:dyDescent="0.5">
      <c r="A111" s="341"/>
      <c r="B111" s="334"/>
      <c r="C111" s="351" t="s">
        <v>385</v>
      </c>
      <c r="D111" s="344">
        <v>8000</v>
      </c>
      <c r="E111" s="337"/>
      <c r="F111" s="338"/>
      <c r="G111" s="339"/>
      <c r="H111" s="340"/>
      <c r="L111" s="1"/>
    </row>
    <row r="112" spans="1:12" x14ac:dyDescent="0.5">
      <c r="A112" s="341"/>
      <c r="B112" s="334"/>
      <c r="C112" s="350" t="s">
        <v>204</v>
      </c>
      <c r="D112" s="344">
        <v>8000</v>
      </c>
      <c r="E112" s="337"/>
      <c r="F112" s="338"/>
      <c r="G112" s="339"/>
      <c r="H112" s="340"/>
      <c r="L112" s="1"/>
    </row>
    <row r="113" spans="1:12" x14ac:dyDescent="0.5">
      <c r="A113" s="341"/>
      <c r="B113" s="334"/>
      <c r="C113" s="350" t="s">
        <v>386</v>
      </c>
      <c r="D113" s="344">
        <v>14000</v>
      </c>
      <c r="E113" s="337"/>
      <c r="F113" s="338"/>
      <c r="G113" s="339"/>
      <c r="H113" s="340"/>
      <c r="L113" s="1"/>
    </row>
    <row r="114" spans="1:12" x14ac:dyDescent="0.5">
      <c r="A114" s="341"/>
      <c r="B114" s="334"/>
      <c r="C114" s="350" t="s">
        <v>387</v>
      </c>
      <c r="D114" s="344">
        <v>6000</v>
      </c>
      <c r="E114" s="337"/>
      <c r="F114" s="338"/>
      <c r="G114" s="339"/>
      <c r="H114" s="340"/>
      <c r="L114" s="1"/>
    </row>
    <row r="115" spans="1:12" x14ac:dyDescent="0.5">
      <c r="A115" s="341"/>
      <c r="B115" s="334"/>
      <c r="C115" s="350" t="s">
        <v>388</v>
      </c>
      <c r="D115" s="344">
        <v>8000</v>
      </c>
      <c r="E115" s="337"/>
      <c r="F115" s="338"/>
      <c r="G115" s="339"/>
      <c r="H115" s="340"/>
      <c r="L115" s="1"/>
    </row>
    <row r="116" spans="1:12" x14ac:dyDescent="0.5">
      <c r="A116" s="341"/>
      <c r="B116" s="334"/>
      <c r="C116" s="350" t="s">
        <v>389</v>
      </c>
      <c r="D116" s="344">
        <v>6000</v>
      </c>
      <c r="E116" s="337"/>
      <c r="F116" s="338"/>
      <c r="G116" s="339"/>
      <c r="H116" s="340"/>
      <c r="L116" s="1"/>
    </row>
    <row r="117" spans="1:12" x14ac:dyDescent="0.5">
      <c r="A117" s="341"/>
      <c r="B117" s="334"/>
      <c r="C117" s="350" t="s">
        <v>192</v>
      </c>
      <c r="D117" s="344">
        <v>6000</v>
      </c>
      <c r="E117" s="337"/>
      <c r="F117" s="338"/>
      <c r="G117" s="339"/>
      <c r="H117" s="340"/>
      <c r="L117" s="1"/>
    </row>
    <row r="118" spans="1:12" x14ac:dyDescent="0.5">
      <c r="A118" s="341"/>
      <c r="B118" s="334"/>
      <c r="C118" s="350" t="s">
        <v>390</v>
      </c>
      <c r="D118" s="344">
        <v>6000</v>
      </c>
      <c r="E118" s="337"/>
      <c r="F118" s="338"/>
      <c r="G118" s="339"/>
      <c r="H118" s="340"/>
      <c r="L118" s="1"/>
    </row>
    <row r="119" spans="1:12" x14ac:dyDescent="0.5">
      <c r="A119" s="341"/>
      <c r="B119" s="334"/>
      <c r="C119" s="350" t="s">
        <v>391</v>
      </c>
      <c r="D119" s="344">
        <v>8000</v>
      </c>
      <c r="E119" s="337"/>
      <c r="F119" s="338"/>
      <c r="G119" s="339"/>
      <c r="H119" s="340"/>
      <c r="L119" s="1"/>
    </row>
    <row r="120" spans="1:12" x14ac:dyDescent="0.5">
      <c r="A120" s="341"/>
      <c r="B120" s="334"/>
      <c r="C120" s="350" t="s">
        <v>392</v>
      </c>
      <c r="D120" s="344">
        <v>6000</v>
      </c>
      <c r="E120" s="337"/>
      <c r="F120" s="338"/>
      <c r="G120" s="339"/>
      <c r="H120" s="340"/>
      <c r="L120" s="1"/>
    </row>
    <row r="121" spans="1:12" x14ac:dyDescent="0.5">
      <c r="A121" s="341"/>
      <c r="B121" s="334"/>
      <c r="C121" s="350" t="s">
        <v>178</v>
      </c>
      <c r="D121" s="344">
        <v>8000</v>
      </c>
      <c r="E121" s="337"/>
      <c r="F121" s="338"/>
      <c r="G121" s="339"/>
      <c r="H121" s="340"/>
      <c r="L121" s="1"/>
    </row>
    <row r="122" spans="1:12" x14ac:dyDescent="0.5">
      <c r="A122" s="341"/>
      <c r="B122" s="334"/>
      <c r="C122" s="350" t="s">
        <v>393</v>
      </c>
      <c r="D122" s="344">
        <v>6000</v>
      </c>
      <c r="E122" s="337"/>
      <c r="F122" s="338"/>
      <c r="G122" s="339"/>
      <c r="H122" s="340"/>
      <c r="L122" s="1"/>
    </row>
    <row r="123" spans="1:12" x14ac:dyDescent="0.5">
      <c r="A123" s="341"/>
      <c r="B123" s="334"/>
      <c r="C123" s="351" t="s">
        <v>394</v>
      </c>
      <c r="D123" s="344">
        <v>6000</v>
      </c>
      <c r="E123" s="337"/>
      <c r="F123" s="338"/>
      <c r="G123" s="339"/>
      <c r="H123" s="340"/>
      <c r="L123" s="1"/>
    </row>
    <row r="124" spans="1:12" x14ac:dyDescent="0.5">
      <c r="A124" s="341"/>
      <c r="B124" s="334"/>
      <c r="C124" s="350" t="s">
        <v>395</v>
      </c>
      <c r="D124" s="344">
        <v>6000</v>
      </c>
      <c r="E124" s="337"/>
      <c r="F124" s="338"/>
      <c r="G124" s="339"/>
      <c r="H124" s="340"/>
      <c r="L124" s="1"/>
    </row>
    <row r="125" spans="1:12" x14ac:dyDescent="0.5">
      <c r="A125" s="341"/>
      <c r="B125" s="334"/>
      <c r="C125" s="350" t="s">
        <v>396</v>
      </c>
      <c r="D125" s="344">
        <v>6000</v>
      </c>
      <c r="E125" s="337"/>
      <c r="F125" s="338"/>
      <c r="G125" s="339"/>
      <c r="H125" s="340"/>
      <c r="L125" s="1"/>
    </row>
    <row r="126" spans="1:12" x14ac:dyDescent="0.5">
      <c r="A126" s="341"/>
      <c r="B126" s="334"/>
      <c r="C126" s="352" t="s">
        <v>397</v>
      </c>
      <c r="D126" s="344">
        <v>6000</v>
      </c>
      <c r="E126" s="337"/>
      <c r="F126" s="338"/>
      <c r="G126" s="339"/>
      <c r="H126" s="340"/>
      <c r="L126" s="1"/>
    </row>
    <row r="127" spans="1:12" x14ac:dyDescent="0.5">
      <c r="A127" s="341"/>
      <c r="B127" s="334"/>
      <c r="C127" s="352" t="s">
        <v>398</v>
      </c>
      <c r="D127" s="344">
        <v>6000</v>
      </c>
      <c r="E127" s="337"/>
      <c r="F127" s="338"/>
      <c r="G127" s="339"/>
      <c r="H127" s="340"/>
      <c r="L127" s="1"/>
    </row>
    <row r="128" spans="1:12" x14ac:dyDescent="0.5">
      <c r="A128" s="341"/>
      <c r="B128" s="334"/>
      <c r="C128" s="352" t="s">
        <v>399</v>
      </c>
      <c r="D128" s="344">
        <v>6000</v>
      </c>
      <c r="E128" s="337"/>
      <c r="F128" s="338"/>
      <c r="G128" s="339"/>
      <c r="H128" s="340"/>
      <c r="L128" s="1"/>
    </row>
    <row r="129" spans="1:12" x14ac:dyDescent="0.5">
      <c r="A129" s="341"/>
      <c r="B129" s="334"/>
      <c r="C129" s="351" t="s">
        <v>400</v>
      </c>
      <c r="D129" s="344">
        <v>8000</v>
      </c>
      <c r="E129" s="337"/>
      <c r="F129" s="338"/>
      <c r="G129" s="339"/>
      <c r="H129" s="340"/>
      <c r="L129" s="1"/>
    </row>
    <row r="130" spans="1:12" x14ac:dyDescent="0.5">
      <c r="A130" s="341"/>
      <c r="B130" s="334"/>
      <c r="C130" s="350" t="s">
        <v>401</v>
      </c>
      <c r="D130" s="344">
        <v>6000</v>
      </c>
      <c r="E130" s="337"/>
      <c r="F130" s="338"/>
      <c r="G130" s="339"/>
      <c r="H130" s="340"/>
      <c r="L130" s="1"/>
    </row>
    <row r="131" spans="1:12" x14ac:dyDescent="0.5">
      <c r="A131" s="341"/>
      <c r="B131" s="334"/>
      <c r="C131" s="350" t="s">
        <v>402</v>
      </c>
      <c r="D131" s="344">
        <v>8000</v>
      </c>
      <c r="E131" s="337"/>
      <c r="F131" s="338"/>
      <c r="G131" s="339"/>
      <c r="H131" s="340"/>
      <c r="L131" s="1"/>
    </row>
    <row r="132" spans="1:12" x14ac:dyDescent="0.5">
      <c r="A132" s="341"/>
      <c r="B132" s="334"/>
      <c r="C132" s="350" t="s">
        <v>403</v>
      </c>
      <c r="D132" s="344">
        <v>8000</v>
      </c>
      <c r="E132" s="337"/>
      <c r="F132" s="338"/>
      <c r="G132" s="339"/>
      <c r="H132" s="340"/>
      <c r="L132" s="1"/>
    </row>
    <row r="133" spans="1:12" x14ac:dyDescent="0.5">
      <c r="A133" s="341"/>
      <c r="B133" s="334"/>
      <c r="C133" s="350" t="s">
        <v>404</v>
      </c>
      <c r="D133" s="344">
        <v>6000</v>
      </c>
      <c r="E133" s="337"/>
      <c r="F133" s="338"/>
      <c r="G133" s="339"/>
      <c r="H133" s="340"/>
      <c r="L133" s="1"/>
    </row>
    <row r="134" spans="1:12" x14ac:dyDescent="0.5">
      <c r="A134" s="341"/>
      <c r="B134" s="334"/>
      <c r="C134" s="350" t="s">
        <v>405</v>
      </c>
      <c r="D134" s="344">
        <v>6000</v>
      </c>
      <c r="E134" s="337"/>
      <c r="F134" s="338"/>
      <c r="G134" s="339"/>
      <c r="H134" s="340"/>
      <c r="L134" s="1"/>
    </row>
    <row r="135" spans="1:12" x14ac:dyDescent="0.5">
      <c r="A135" s="341"/>
      <c r="B135" s="334"/>
      <c r="C135" s="350" t="s">
        <v>406</v>
      </c>
      <c r="D135" s="344">
        <v>8000</v>
      </c>
      <c r="E135" s="337"/>
      <c r="F135" s="338"/>
      <c r="G135" s="339"/>
      <c r="H135" s="340"/>
      <c r="L135" s="1"/>
    </row>
    <row r="136" spans="1:12" x14ac:dyDescent="0.5">
      <c r="A136" s="341"/>
      <c r="B136" s="334"/>
      <c r="C136" s="350" t="s">
        <v>407</v>
      </c>
      <c r="D136" s="344">
        <v>6000</v>
      </c>
      <c r="E136" s="337"/>
      <c r="F136" s="338"/>
      <c r="G136" s="339"/>
      <c r="H136" s="340"/>
      <c r="L136" s="1"/>
    </row>
    <row r="137" spans="1:12" x14ac:dyDescent="0.5">
      <c r="A137" s="341"/>
      <c r="B137" s="334"/>
      <c r="C137" s="350" t="s">
        <v>408</v>
      </c>
      <c r="D137" s="344">
        <v>20000</v>
      </c>
      <c r="E137" s="337"/>
      <c r="F137" s="338"/>
      <c r="G137" s="339"/>
      <c r="H137" s="340"/>
      <c r="L137" s="1"/>
    </row>
    <row r="138" spans="1:12" x14ac:dyDescent="0.5">
      <c r="A138" s="341"/>
      <c r="B138" s="334"/>
      <c r="C138" s="350" t="s">
        <v>201</v>
      </c>
      <c r="D138" s="344">
        <v>8000</v>
      </c>
      <c r="E138" s="337"/>
      <c r="F138" s="338"/>
      <c r="G138" s="339"/>
      <c r="H138" s="340"/>
      <c r="L138" s="1"/>
    </row>
    <row r="139" spans="1:12" x14ac:dyDescent="0.5">
      <c r="A139" s="341"/>
      <c r="B139" s="334"/>
      <c r="C139" s="351" t="s">
        <v>409</v>
      </c>
      <c r="D139" s="344">
        <v>6000</v>
      </c>
      <c r="E139" s="337"/>
      <c r="F139" s="338"/>
      <c r="G139" s="339"/>
      <c r="H139" s="340"/>
      <c r="L139" s="1"/>
    </row>
    <row r="140" spans="1:12" x14ac:dyDescent="0.5">
      <c r="A140" s="341"/>
      <c r="B140" s="334"/>
      <c r="C140" s="353" t="s">
        <v>410</v>
      </c>
      <c r="D140" s="344">
        <v>6000</v>
      </c>
      <c r="E140" s="337"/>
      <c r="F140" s="338"/>
      <c r="G140" s="339"/>
      <c r="H140" s="340"/>
      <c r="L140" s="1"/>
    </row>
    <row r="141" spans="1:12" x14ac:dyDescent="0.5">
      <c r="A141" s="341"/>
      <c r="B141" s="334"/>
      <c r="C141" s="350" t="s">
        <v>411</v>
      </c>
      <c r="D141" s="344">
        <v>14000</v>
      </c>
      <c r="E141" s="337"/>
      <c r="F141" s="338"/>
      <c r="G141" s="339"/>
      <c r="H141" s="340"/>
      <c r="L141" s="1"/>
    </row>
    <row r="142" spans="1:12" x14ac:dyDescent="0.5">
      <c r="A142" s="341"/>
      <c r="B142" s="334"/>
      <c r="C142" s="350" t="s">
        <v>412</v>
      </c>
      <c r="D142" s="344">
        <v>14000</v>
      </c>
      <c r="E142" s="337"/>
      <c r="F142" s="338"/>
      <c r="G142" s="339"/>
      <c r="H142" s="340"/>
      <c r="L142" s="1"/>
    </row>
    <row r="143" spans="1:12" x14ac:dyDescent="0.5">
      <c r="A143" s="341"/>
      <c r="B143" s="334"/>
      <c r="C143" s="351" t="s">
        <v>413</v>
      </c>
      <c r="D143" s="344">
        <v>6000</v>
      </c>
      <c r="E143" s="337"/>
      <c r="F143" s="338"/>
      <c r="G143" s="339"/>
      <c r="H143" s="340"/>
      <c r="L143" s="1"/>
    </row>
    <row r="144" spans="1:12" x14ac:dyDescent="0.5">
      <c r="A144" s="341"/>
      <c r="B144" s="334"/>
      <c r="C144" s="353" t="s">
        <v>414</v>
      </c>
      <c r="D144" s="344">
        <v>6000</v>
      </c>
      <c r="E144" s="337"/>
      <c r="F144" s="338"/>
      <c r="G144" s="339"/>
      <c r="H144" s="340"/>
      <c r="L144" s="1"/>
    </row>
    <row r="145" spans="1:12" x14ac:dyDescent="0.5">
      <c r="A145" s="341"/>
      <c r="B145" s="334"/>
      <c r="C145" s="351" t="s">
        <v>415</v>
      </c>
      <c r="D145" s="344">
        <v>6000</v>
      </c>
      <c r="E145" s="337"/>
      <c r="F145" s="338"/>
      <c r="G145" s="339"/>
      <c r="H145" s="340"/>
      <c r="L145" s="1"/>
    </row>
    <row r="146" spans="1:12" x14ac:dyDescent="0.5">
      <c r="A146" s="341"/>
      <c r="B146" s="334"/>
      <c r="C146" s="354" t="s">
        <v>416</v>
      </c>
      <c r="D146" s="344">
        <v>8000</v>
      </c>
      <c r="E146" s="337"/>
      <c r="F146" s="338"/>
      <c r="G146" s="339"/>
      <c r="H146" s="340"/>
      <c r="L146" s="1"/>
    </row>
    <row r="147" spans="1:12" x14ac:dyDescent="0.5">
      <c r="A147" s="341"/>
      <c r="B147" s="334"/>
      <c r="C147" s="350" t="s">
        <v>417</v>
      </c>
      <c r="D147" s="344">
        <v>6000</v>
      </c>
      <c r="E147" s="337"/>
      <c r="F147" s="338"/>
      <c r="G147" s="339"/>
      <c r="H147" s="340"/>
      <c r="L147" s="1"/>
    </row>
    <row r="148" spans="1:12" x14ac:dyDescent="0.5">
      <c r="A148" s="341"/>
      <c r="B148" s="334"/>
      <c r="C148" s="350" t="s">
        <v>174</v>
      </c>
      <c r="D148" s="344">
        <v>8000</v>
      </c>
      <c r="E148" s="337"/>
      <c r="F148" s="338"/>
      <c r="G148" s="339"/>
      <c r="H148" s="340"/>
      <c r="L148" s="1"/>
    </row>
    <row r="149" spans="1:12" x14ac:dyDescent="0.5">
      <c r="A149" s="341"/>
      <c r="B149" s="334"/>
      <c r="C149" s="352" t="s">
        <v>418</v>
      </c>
      <c r="D149" s="344">
        <v>6000</v>
      </c>
      <c r="E149" s="337"/>
      <c r="F149" s="338"/>
      <c r="G149" s="339"/>
      <c r="H149" s="340"/>
      <c r="L149" s="1"/>
    </row>
    <row r="150" spans="1:12" x14ac:dyDescent="0.5">
      <c r="A150" s="341"/>
      <c r="B150" s="334"/>
      <c r="C150" s="351" t="s">
        <v>419</v>
      </c>
      <c r="D150" s="344">
        <v>6000</v>
      </c>
      <c r="E150" s="337"/>
      <c r="F150" s="338"/>
      <c r="G150" s="339"/>
      <c r="H150" s="340"/>
      <c r="L150" s="1"/>
    </row>
    <row r="151" spans="1:12" x14ac:dyDescent="0.5">
      <c r="A151" s="341"/>
      <c r="B151" s="334"/>
      <c r="C151" s="350" t="s">
        <v>189</v>
      </c>
      <c r="D151" s="344">
        <v>6000</v>
      </c>
      <c r="E151" s="337"/>
      <c r="F151" s="338"/>
      <c r="G151" s="339"/>
      <c r="H151" s="340"/>
      <c r="L151" s="1"/>
    </row>
    <row r="152" spans="1:12" x14ac:dyDescent="0.5">
      <c r="A152" s="341"/>
      <c r="B152" s="334"/>
      <c r="C152" s="353" t="s">
        <v>420</v>
      </c>
      <c r="D152" s="344">
        <v>6000</v>
      </c>
      <c r="E152" s="337"/>
      <c r="F152" s="338"/>
      <c r="G152" s="339"/>
      <c r="H152" s="340"/>
      <c r="L152" s="1"/>
    </row>
    <row r="153" spans="1:12" x14ac:dyDescent="0.5">
      <c r="A153" s="341"/>
      <c r="B153" s="334"/>
      <c r="C153" s="350" t="s">
        <v>421</v>
      </c>
      <c r="D153" s="344">
        <v>8000</v>
      </c>
      <c r="E153" s="337"/>
      <c r="F153" s="338"/>
      <c r="G153" s="339"/>
      <c r="H153" s="340"/>
      <c r="L153" s="1"/>
    </row>
    <row r="154" spans="1:12" x14ac:dyDescent="0.5">
      <c r="A154" s="341"/>
      <c r="B154" s="334"/>
      <c r="C154" s="350" t="s">
        <v>422</v>
      </c>
      <c r="D154" s="344">
        <v>6000</v>
      </c>
      <c r="E154" s="337"/>
      <c r="F154" s="338"/>
      <c r="G154" s="339"/>
      <c r="H154" s="340"/>
      <c r="L154" s="1"/>
    </row>
    <row r="155" spans="1:12" x14ac:dyDescent="0.5">
      <c r="A155" s="341"/>
      <c r="B155" s="334"/>
      <c r="C155" s="350" t="s">
        <v>423</v>
      </c>
      <c r="D155" s="344">
        <v>6000</v>
      </c>
      <c r="E155" s="337"/>
      <c r="F155" s="338"/>
      <c r="G155" s="339"/>
      <c r="H155" s="340"/>
      <c r="L155" s="1"/>
    </row>
    <row r="156" spans="1:12" x14ac:dyDescent="0.5">
      <c r="A156" s="341"/>
      <c r="B156" s="334"/>
      <c r="C156" s="350" t="s">
        <v>424</v>
      </c>
      <c r="D156" s="344">
        <v>8000</v>
      </c>
      <c r="E156" s="337"/>
      <c r="F156" s="338"/>
      <c r="G156" s="339"/>
      <c r="H156" s="340"/>
      <c r="L156" s="1"/>
    </row>
    <row r="157" spans="1:12" x14ac:dyDescent="0.5">
      <c r="A157" s="341"/>
      <c r="B157" s="334"/>
      <c r="C157" s="350" t="s">
        <v>425</v>
      </c>
      <c r="D157" s="344">
        <v>14000</v>
      </c>
      <c r="E157" s="337"/>
      <c r="F157" s="338"/>
      <c r="G157" s="339"/>
      <c r="H157" s="340"/>
      <c r="L157" s="1"/>
    </row>
    <row r="158" spans="1:12" x14ac:dyDescent="0.5">
      <c r="A158" s="341"/>
      <c r="B158" s="334"/>
      <c r="C158" s="350" t="s">
        <v>426</v>
      </c>
      <c r="D158" s="344">
        <v>6000</v>
      </c>
      <c r="E158" s="337"/>
      <c r="F158" s="338"/>
      <c r="G158" s="339"/>
      <c r="H158" s="340"/>
      <c r="L158" s="1"/>
    </row>
    <row r="159" spans="1:12" x14ac:dyDescent="0.5">
      <c r="A159" s="341"/>
      <c r="B159" s="334"/>
      <c r="C159" s="350" t="s">
        <v>427</v>
      </c>
      <c r="D159" s="344">
        <v>6000</v>
      </c>
      <c r="E159" s="337"/>
      <c r="F159" s="338"/>
      <c r="G159" s="339"/>
      <c r="H159" s="340"/>
      <c r="L159" s="1"/>
    </row>
    <row r="160" spans="1:12" x14ac:dyDescent="0.5">
      <c r="A160" s="341"/>
      <c r="B160" s="334"/>
      <c r="C160" s="350" t="s">
        <v>176</v>
      </c>
      <c r="D160" s="344">
        <v>14000</v>
      </c>
      <c r="E160" s="337"/>
      <c r="F160" s="338"/>
      <c r="G160" s="339"/>
      <c r="H160" s="340"/>
      <c r="L160" s="1"/>
    </row>
    <row r="161" spans="1:12" x14ac:dyDescent="0.5">
      <c r="A161" s="341"/>
      <c r="B161" s="334"/>
      <c r="C161" s="350" t="s">
        <v>428</v>
      </c>
      <c r="D161" s="344">
        <v>6000</v>
      </c>
      <c r="E161" s="337"/>
      <c r="F161" s="338"/>
      <c r="G161" s="339"/>
      <c r="H161" s="340"/>
      <c r="L161" s="1"/>
    </row>
    <row r="162" spans="1:12" x14ac:dyDescent="0.5">
      <c r="A162" s="341"/>
      <c r="B162" s="334"/>
      <c r="C162" s="351" t="s">
        <v>429</v>
      </c>
      <c r="D162" s="344">
        <v>14000</v>
      </c>
      <c r="E162" s="337"/>
      <c r="F162" s="338"/>
      <c r="G162" s="339"/>
      <c r="H162" s="340"/>
      <c r="L162" s="1"/>
    </row>
    <row r="163" spans="1:12" x14ac:dyDescent="0.5">
      <c r="A163" s="341"/>
      <c r="B163" s="334"/>
      <c r="C163" s="350" t="s">
        <v>430</v>
      </c>
      <c r="D163" s="344">
        <v>8000</v>
      </c>
      <c r="E163" s="337"/>
      <c r="F163" s="338"/>
      <c r="G163" s="339"/>
      <c r="H163" s="340"/>
      <c r="L163" s="1"/>
    </row>
    <row r="164" spans="1:12" x14ac:dyDescent="0.5">
      <c r="A164" s="341"/>
      <c r="B164" s="334"/>
      <c r="C164" s="350" t="s">
        <v>431</v>
      </c>
      <c r="D164" s="344">
        <v>6000</v>
      </c>
      <c r="E164" s="337"/>
      <c r="F164" s="338"/>
      <c r="G164" s="339"/>
      <c r="H164" s="340"/>
      <c r="L164" s="1"/>
    </row>
    <row r="165" spans="1:12" x14ac:dyDescent="0.5">
      <c r="A165" s="341"/>
      <c r="B165" s="334"/>
      <c r="C165" s="350" t="s">
        <v>432</v>
      </c>
      <c r="D165" s="344">
        <v>8000</v>
      </c>
      <c r="E165" s="337"/>
      <c r="F165" s="338"/>
      <c r="G165" s="339"/>
      <c r="H165" s="340"/>
      <c r="L165" s="1"/>
    </row>
    <row r="166" spans="1:12" x14ac:dyDescent="0.5">
      <c r="A166" s="341"/>
      <c r="B166" s="334"/>
      <c r="C166" s="350" t="s">
        <v>433</v>
      </c>
      <c r="D166" s="344">
        <v>6000</v>
      </c>
      <c r="E166" s="337"/>
      <c r="F166" s="338"/>
      <c r="G166" s="339"/>
      <c r="H166" s="340"/>
      <c r="L166" s="1"/>
    </row>
    <row r="167" spans="1:12" x14ac:dyDescent="0.5">
      <c r="A167" s="341"/>
      <c r="B167" s="334"/>
      <c r="C167" s="350" t="s">
        <v>434</v>
      </c>
      <c r="D167" s="344">
        <v>6000</v>
      </c>
      <c r="E167" s="337"/>
      <c r="F167" s="338"/>
      <c r="G167" s="339"/>
      <c r="H167" s="340"/>
      <c r="L167" s="1"/>
    </row>
    <row r="168" spans="1:12" x14ac:dyDescent="0.5">
      <c r="A168" s="341"/>
      <c r="B168" s="334"/>
      <c r="C168" s="350" t="s">
        <v>435</v>
      </c>
      <c r="D168" s="344">
        <v>6000</v>
      </c>
      <c r="E168" s="337"/>
      <c r="F168" s="338"/>
      <c r="G168" s="339"/>
      <c r="H168" s="340"/>
      <c r="L168" s="1"/>
    </row>
    <row r="169" spans="1:12" x14ac:dyDescent="0.5">
      <c r="A169" s="341"/>
      <c r="B169" s="334"/>
      <c r="C169" s="350" t="s">
        <v>436</v>
      </c>
      <c r="D169" s="344">
        <v>8000</v>
      </c>
      <c r="E169" s="337"/>
      <c r="F169" s="338"/>
      <c r="G169" s="339"/>
      <c r="H169" s="340"/>
      <c r="L169" s="1"/>
    </row>
    <row r="170" spans="1:12" x14ac:dyDescent="0.5">
      <c r="A170" s="341"/>
      <c r="B170" s="334"/>
      <c r="C170" s="351" t="s">
        <v>437</v>
      </c>
      <c r="D170" s="344">
        <v>6000</v>
      </c>
      <c r="E170" s="337"/>
      <c r="F170" s="338"/>
      <c r="G170" s="339"/>
      <c r="H170" s="340"/>
      <c r="L170" s="1"/>
    </row>
    <row r="171" spans="1:12" x14ac:dyDescent="0.5">
      <c r="A171" s="341"/>
      <c r="B171" s="334"/>
      <c r="C171" s="350" t="s">
        <v>438</v>
      </c>
      <c r="D171" s="344">
        <v>6000</v>
      </c>
      <c r="E171" s="337"/>
      <c r="F171" s="338"/>
      <c r="G171" s="339"/>
      <c r="H171" s="340"/>
      <c r="L171" s="1"/>
    </row>
    <row r="172" spans="1:12" x14ac:dyDescent="0.5">
      <c r="A172" s="341"/>
      <c r="B172" s="334"/>
      <c r="C172" s="350" t="s">
        <v>439</v>
      </c>
      <c r="D172" s="344">
        <v>6000</v>
      </c>
      <c r="E172" s="337"/>
      <c r="F172" s="338"/>
      <c r="G172" s="339"/>
      <c r="H172" s="340"/>
      <c r="L172" s="1"/>
    </row>
    <row r="173" spans="1:12" x14ac:dyDescent="0.5">
      <c r="A173" s="341"/>
      <c r="B173" s="334"/>
      <c r="C173" s="350" t="s">
        <v>440</v>
      </c>
      <c r="D173" s="344">
        <v>6000</v>
      </c>
      <c r="E173" s="337"/>
      <c r="F173" s="338"/>
      <c r="G173" s="339"/>
      <c r="H173" s="340"/>
      <c r="L173" s="1"/>
    </row>
    <row r="174" spans="1:12" x14ac:dyDescent="0.5">
      <c r="A174" s="341"/>
      <c r="B174" s="334"/>
      <c r="C174" s="350" t="s">
        <v>441</v>
      </c>
      <c r="D174" s="344">
        <v>8000</v>
      </c>
      <c r="E174" s="337"/>
      <c r="F174" s="338"/>
      <c r="G174" s="339"/>
      <c r="H174" s="340"/>
      <c r="L174" s="1"/>
    </row>
    <row r="175" spans="1:12" x14ac:dyDescent="0.5">
      <c r="A175" s="341"/>
      <c r="B175" s="334"/>
      <c r="C175" s="350" t="s">
        <v>442</v>
      </c>
      <c r="D175" s="344">
        <v>8000</v>
      </c>
      <c r="E175" s="337"/>
      <c r="F175" s="338"/>
      <c r="G175" s="339"/>
      <c r="H175" s="340"/>
      <c r="L175" s="1"/>
    </row>
    <row r="176" spans="1:12" x14ac:dyDescent="0.5">
      <c r="A176" s="341"/>
      <c r="B176" s="334"/>
      <c r="C176" s="350" t="s">
        <v>443</v>
      </c>
      <c r="D176" s="344">
        <v>6000</v>
      </c>
      <c r="E176" s="337"/>
      <c r="F176" s="338"/>
      <c r="G176" s="339"/>
      <c r="H176" s="340"/>
      <c r="L176" s="1"/>
    </row>
    <row r="177" spans="1:12" x14ac:dyDescent="0.5">
      <c r="A177" s="341"/>
      <c r="B177" s="334"/>
      <c r="C177" s="350" t="s">
        <v>444</v>
      </c>
      <c r="D177" s="344">
        <v>6000</v>
      </c>
      <c r="E177" s="337"/>
      <c r="F177" s="338"/>
      <c r="G177" s="339"/>
      <c r="H177" s="340"/>
      <c r="L177" s="1"/>
    </row>
    <row r="178" spans="1:12" x14ac:dyDescent="0.5">
      <c r="A178" s="341"/>
      <c r="B178" s="334"/>
      <c r="C178" s="350" t="s">
        <v>445</v>
      </c>
      <c r="D178" s="344">
        <v>6000</v>
      </c>
      <c r="E178" s="337"/>
      <c r="F178" s="338"/>
      <c r="G178" s="339"/>
      <c r="H178" s="340"/>
      <c r="L178" s="1"/>
    </row>
    <row r="179" spans="1:12" x14ac:dyDescent="0.5">
      <c r="A179" s="341"/>
      <c r="B179" s="334"/>
      <c r="C179" s="350" t="s">
        <v>446</v>
      </c>
      <c r="D179" s="344">
        <v>6000</v>
      </c>
      <c r="E179" s="337"/>
      <c r="F179" s="338"/>
      <c r="G179" s="339"/>
      <c r="H179" s="340"/>
      <c r="L179" s="1"/>
    </row>
    <row r="180" spans="1:12" x14ac:dyDescent="0.5">
      <c r="A180" s="341"/>
      <c r="B180" s="334"/>
      <c r="C180" s="350" t="s">
        <v>447</v>
      </c>
      <c r="D180" s="344">
        <v>8000</v>
      </c>
      <c r="E180" s="337"/>
      <c r="F180" s="338"/>
      <c r="G180" s="339"/>
      <c r="H180" s="340"/>
      <c r="L180" s="1"/>
    </row>
    <row r="181" spans="1:12" x14ac:dyDescent="0.5">
      <c r="A181" s="341"/>
      <c r="B181" s="334"/>
      <c r="C181" s="351" t="s">
        <v>448</v>
      </c>
      <c r="D181" s="344">
        <v>8000</v>
      </c>
      <c r="E181" s="337"/>
      <c r="F181" s="338"/>
      <c r="G181" s="339"/>
      <c r="H181" s="340"/>
      <c r="L181" s="1"/>
    </row>
    <row r="182" spans="1:12" x14ac:dyDescent="0.5">
      <c r="A182" s="341"/>
      <c r="B182" s="334"/>
      <c r="C182" s="351" t="s">
        <v>197</v>
      </c>
      <c r="D182" s="344">
        <v>6000</v>
      </c>
      <c r="E182" s="337"/>
      <c r="F182" s="338"/>
      <c r="G182" s="339"/>
      <c r="H182" s="340"/>
      <c r="L182" s="1"/>
    </row>
    <row r="183" spans="1:12" x14ac:dyDescent="0.5">
      <c r="A183" s="341"/>
      <c r="B183" s="334"/>
      <c r="C183" s="350" t="s">
        <v>449</v>
      </c>
      <c r="D183" s="344">
        <v>6000</v>
      </c>
      <c r="E183" s="337"/>
      <c r="F183" s="338"/>
      <c r="G183" s="339"/>
      <c r="H183" s="340"/>
      <c r="L183" s="1"/>
    </row>
    <row r="184" spans="1:12" x14ac:dyDescent="0.5">
      <c r="A184" s="341"/>
      <c r="B184" s="334"/>
      <c r="C184" s="350" t="s">
        <v>450</v>
      </c>
      <c r="D184" s="344">
        <v>8000</v>
      </c>
      <c r="E184" s="337"/>
      <c r="F184" s="338"/>
      <c r="G184" s="339"/>
      <c r="H184" s="340"/>
      <c r="L184" s="1"/>
    </row>
    <row r="185" spans="1:12" x14ac:dyDescent="0.5">
      <c r="A185" s="341"/>
      <c r="B185" s="334"/>
      <c r="C185" s="350" t="s">
        <v>451</v>
      </c>
      <c r="D185" s="344">
        <v>8000</v>
      </c>
      <c r="E185" s="337"/>
      <c r="F185" s="338"/>
      <c r="G185" s="339"/>
      <c r="H185" s="340"/>
      <c r="L185" s="1"/>
    </row>
    <row r="186" spans="1:12" x14ac:dyDescent="0.5">
      <c r="A186" s="341"/>
      <c r="B186" s="334"/>
      <c r="C186" s="350" t="s">
        <v>452</v>
      </c>
      <c r="D186" s="344">
        <v>6000</v>
      </c>
      <c r="E186" s="337"/>
      <c r="F186" s="338"/>
      <c r="G186" s="339"/>
      <c r="H186" s="340"/>
      <c r="L186" s="1"/>
    </row>
    <row r="187" spans="1:12" x14ac:dyDescent="0.5">
      <c r="A187" s="341"/>
      <c r="B187" s="334"/>
      <c r="C187" s="354" t="s">
        <v>453</v>
      </c>
      <c r="D187" s="344">
        <v>8000</v>
      </c>
      <c r="E187" s="337"/>
      <c r="F187" s="338"/>
      <c r="G187" s="339"/>
      <c r="H187" s="340"/>
      <c r="L187" s="1"/>
    </row>
    <row r="188" spans="1:12" x14ac:dyDescent="0.5">
      <c r="A188" s="341"/>
      <c r="B188" s="334"/>
      <c r="C188" s="350" t="s">
        <v>454</v>
      </c>
      <c r="D188" s="344">
        <v>14000</v>
      </c>
      <c r="E188" s="337"/>
      <c r="F188" s="338"/>
      <c r="G188" s="339"/>
      <c r="H188" s="340"/>
      <c r="L188" s="1"/>
    </row>
    <row r="189" spans="1:12" x14ac:dyDescent="0.5">
      <c r="A189" s="341"/>
      <c r="B189" s="334"/>
      <c r="C189" s="351" t="s">
        <v>455</v>
      </c>
      <c r="D189" s="344">
        <v>8000</v>
      </c>
      <c r="E189" s="337"/>
      <c r="F189" s="338"/>
      <c r="G189" s="339"/>
      <c r="H189" s="340"/>
      <c r="L189" s="1"/>
    </row>
    <row r="190" spans="1:12" x14ac:dyDescent="0.5">
      <c r="A190" s="341"/>
      <c r="B190" s="334"/>
      <c r="C190" s="350" t="s">
        <v>456</v>
      </c>
      <c r="D190" s="344">
        <v>8000</v>
      </c>
      <c r="E190" s="337"/>
      <c r="F190" s="338"/>
      <c r="G190" s="339"/>
      <c r="H190" s="340"/>
      <c r="L190" s="1"/>
    </row>
    <row r="191" spans="1:12" x14ac:dyDescent="0.5">
      <c r="A191" s="341"/>
      <c r="B191" s="334"/>
      <c r="C191" s="350" t="s">
        <v>457</v>
      </c>
      <c r="D191" s="344">
        <v>6000</v>
      </c>
      <c r="E191" s="337"/>
      <c r="F191" s="338"/>
      <c r="G191" s="339"/>
      <c r="H191" s="340"/>
      <c r="L191" s="1"/>
    </row>
    <row r="192" spans="1:12" x14ac:dyDescent="0.5">
      <c r="A192" s="341"/>
      <c r="B192" s="334"/>
      <c r="C192" s="350" t="s">
        <v>458</v>
      </c>
      <c r="D192" s="344">
        <v>6000</v>
      </c>
      <c r="E192" s="337"/>
      <c r="F192" s="338"/>
      <c r="G192" s="339"/>
      <c r="H192" s="340"/>
      <c r="L192" s="1"/>
    </row>
    <row r="193" spans="1:12" x14ac:dyDescent="0.5">
      <c r="A193" s="341"/>
      <c r="B193" s="334"/>
      <c r="C193" s="350" t="s">
        <v>459</v>
      </c>
      <c r="D193" s="344">
        <v>6000</v>
      </c>
      <c r="E193" s="337"/>
      <c r="F193" s="338"/>
      <c r="G193" s="339"/>
      <c r="H193" s="340"/>
      <c r="L193" s="1"/>
    </row>
    <row r="194" spans="1:12" x14ac:dyDescent="0.5">
      <c r="A194" s="341"/>
      <c r="B194" s="334"/>
      <c r="C194" s="350" t="s">
        <v>375</v>
      </c>
      <c r="D194" s="344">
        <v>6000</v>
      </c>
      <c r="E194" s="337"/>
      <c r="F194" s="338"/>
      <c r="G194" s="339"/>
      <c r="H194" s="340"/>
      <c r="L194" s="1"/>
    </row>
    <row r="195" spans="1:12" x14ac:dyDescent="0.5">
      <c r="A195" s="341"/>
      <c r="B195" s="334"/>
      <c r="C195" s="350" t="s">
        <v>460</v>
      </c>
      <c r="D195" s="344">
        <v>8000</v>
      </c>
      <c r="E195" s="337"/>
      <c r="F195" s="338"/>
      <c r="G195" s="339"/>
      <c r="H195" s="340"/>
      <c r="L195" s="1"/>
    </row>
    <row r="196" spans="1:12" x14ac:dyDescent="0.5">
      <c r="A196" s="341"/>
      <c r="B196" s="334"/>
      <c r="C196" s="350" t="s">
        <v>461</v>
      </c>
      <c r="D196" s="344">
        <v>8000</v>
      </c>
      <c r="E196" s="337"/>
      <c r="F196" s="338"/>
      <c r="G196" s="339"/>
      <c r="H196" s="340"/>
      <c r="L196" s="1"/>
    </row>
    <row r="197" spans="1:12" x14ac:dyDescent="0.5">
      <c r="A197" s="341"/>
      <c r="B197" s="334"/>
      <c r="C197" s="350" t="s">
        <v>462</v>
      </c>
      <c r="D197" s="344">
        <v>14000</v>
      </c>
      <c r="E197" s="337"/>
      <c r="F197" s="338"/>
      <c r="G197" s="339"/>
      <c r="H197" s="340"/>
      <c r="L197" s="1"/>
    </row>
    <row r="198" spans="1:12" x14ac:dyDescent="0.5">
      <c r="A198" s="341"/>
      <c r="B198" s="334"/>
      <c r="C198" s="350" t="s">
        <v>463</v>
      </c>
      <c r="D198" s="344">
        <v>20000</v>
      </c>
      <c r="E198" s="337"/>
      <c r="F198" s="338"/>
      <c r="G198" s="339"/>
      <c r="H198" s="340"/>
      <c r="L198" s="1"/>
    </row>
    <row r="199" spans="1:12" x14ac:dyDescent="0.5">
      <c r="A199" s="341"/>
      <c r="B199" s="334"/>
      <c r="C199" s="351" t="s">
        <v>464</v>
      </c>
      <c r="D199" s="344">
        <v>6000</v>
      </c>
      <c r="E199" s="337"/>
      <c r="F199" s="338"/>
      <c r="G199" s="339"/>
      <c r="H199" s="340"/>
      <c r="L199" s="1"/>
    </row>
    <row r="200" spans="1:12" x14ac:dyDescent="0.5">
      <c r="A200" s="341"/>
      <c r="B200" s="334"/>
      <c r="C200" s="351" t="s">
        <v>465</v>
      </c>
      <c r="D200" s="344">
        <v>6000</v>
      </c>
      <c r="E200" s="337"/>
      <c r="F200" s="338"/>
      <c r="G200" s="339"/>
      <c r="H200" s="340"/>
      <c r="L200" s="1"/>
    </row>
    <row r="201" spans="1:12" x14ac:dyDescent="0.5">
      <c r="A201" s="341"/>
      <c r="B201" s="334"/>
      <c r="C201" s="350" t="s">
        <v>194</v>
      </c>
      <c r="D201" s="344">
        <v>14000</v>
      </c>
      <c r="E201" s="337"/>
      <c r="F201" s="338"/>
      <c r="G201" s="339"/>
      <c r="H201" s="340"/>
      <c r="L201" s="1"/>
    </row>
    <row r="202" spans="1:12" x14ac:dyDescent="0.5">
      <c r="A202" s="341"/>
      <c r="B202" s="334"/>
      <c r="C202" s="351" t="s">
        <v>466</v>
      </c>
      <c r="D202" s="344">
        <v>6000</v>
      </c>
      <c r="E202" s="337"/>
      <c r="F202" s="338"/>
      <c r="G202" s="339"/>
      <c r="H202" s="340"/>
      <c r="L202" s="1"/>
    </row>
    <row r="203" spans="1:12" x14ac:dyDescent="0.5">
      <c r="A203" s="341"/>
      <c r="B203" s="334"/>
      <c r="C203" s="350" t="s">
        <v>467</v>
      </c>
      <c r="D203" s="344">
        <v>6000</v>
      </c>
      <c r="E203" s="337"/>
      <c r="F203" s="338"/>
      <c r="G203" s="339"/>
      <c r="H203" s="340"/>
      <c r="L203" s="1"/>
    </row>
    <row r="204" spans="1:12" x14ac:dyDescent="0.5">
      <c r="A204" s="341"/>
      <c r="B204" s="334"/>
      <c r="C204" s="350" t="s">
        <v>185</v>
      </c>
      <c r="D204" s="344">
        <v>8000</v>
      </c>
      <c r="E204" s="337"/>
      <c r="F204" s="338"/>
      <c r="G204" s="339"/>
      <c r="H204" s="340"/>
      <c r="L204" s="1"/>
    </row>
    <row r="205" spans="1:12" x14ac:dyDescent="0.5">
      <c r="A205" s="341"/>
      <c r="B205" s="334"/>
      <c r="C205" s="350" t="s">
        <v>368</v>
      </c>
      <c r="D205" s="344">
        <v>6000</v>
      </c>
      <c r="E205" s="337"/>
      <c r="F205" s="338"/>
      <c r="G205" s="339"/>
      <c r="H205" s="340"/>
      <c r="L205" s="1"/>
    </row>
    <row r="206" spans="1:12" x14ac:dyDescent="0.5">
      <c r="A206" s="341"/>
      <c r="B206" s="334"/>
      <c r="C206" s="350" t="s">
        <v>468</v>
      </c>
      <c r="D206" s="344">
        <v>6000</v>
      </c>
      <c r="E206" s="337"/>
      <c r="F206" s="338"/>
      <c r="G206" s="339"/>
      <c r="H206" s="340"/>
      <c r="L206" s="1"/>
    </row>
    <row r="207" spans="1:12" x14ac:dyDescent="0.5">
      <c r="A207" s="341"/>
      <c r="B207" s="334"/>
      <c r="C207" s="350" t="s">
        <v>469</v>
      </c>
      <c r="D207" s="344">
        <v>6000</v>
      </c>
      <c r="E207" s="337"/>
      <c r="F207" s="338"/>
      <c r="G207" s="339"/>
      <c r="H207" s="340"/>
      <c r="L207" s="1"/>
    </row>
    <row r="208" spans="1:12" x14ac:dyDescent="0.5">
      <c r="A208" s="341"/>
      <c r="B208" s="334"/>
      <c r="C208" s="351" t="s">
        <v>470</v>
      </c>
      <c r="D208" s="344">
        <v>6000</v>
      </c>
      <c r="E208" s="337"/>
      <c r="F208" s="338"/>
      <c r="G208" s="339"/>
      <c r="H208" s="340"/>
      <c r="L208" s="1"/>
    </row>
    <row r="209" spans="1:12" x14ac:dyDescent="0.5">
      <c r="A209" s="341"/>
      <c r="B209" s="334"/>
      <c r="C209" s="350" t="s">
        <v>471</v>
      </c>
      <c r="D209" s="344">
        <v>6000</v>
      </c>
      <c r="E209" s="337"/>
      <c r="F209" s="338"/>
      <c r="G209" s="339"/>
      <c r="H209" s="340"/>
      <c r="L209" s="1"/>
    </row>
    <row r="210" spans="1:12" x14ac:dyDescent="0.5">
      <c r="A210" s="341"/>
      <c r="B210" s="334"/>
      <c r="C210" s="350" t="s">
        <v>172</v>
      </c>
      <c r="D210" s="344">
        <v>8000</v>
      </c>
      <c r="E210" s="337"/>
      <c r="F210" s="338"/>
      <c r="G210" s="339"/>
      <c r="H210" s="340"/>
      <c r="L210" s="1"/>
    </row>
    <row r="211" spans="1:12" x14ac:dyDescent="0.5">
      <c r="A211" s="341"/>
      <c r="B211" s="334"/>
      <c r="C211" s="355" t="s">
        <v>472</v>
      </c>
      <c r="D211" s="344">
        <v>20000</v>
      </c>
      <c r="E211" s="337"/>
      <c r="F211" s="338"/>
      <c r="G211" s="339"/>
      <c r="H211" s="340"/>
      <c r="L211" s="1"/>
    </row>
    <row r="212" spans="1:12" x14ac:dyDescent="0.5">
      <c r="A212" s="341"/>
      <c r="B212" s="334"/>
      <c r="C212" s="350" t="s">
        <v>473</v>
      </c>
      <c r="D212" s="344">
        <v>6000</v>
      </c>
      <c r="E212" s="337"/>
      <c r="F212" s="338"/>
      <c r="G212" s="339"/>
      <c r="H212" s="340"/>
      <c r="L212" s="1"/>
    </row>
    <row r="213" spans="1:12" x14ac:dyDescent="0.5">
      <c r="A213" s="341"/>
      <c r="B213" s="334"/>
      <c r="C213" s="350" t="s">
        <v>474</v>
      </c>
      <c r="D213" s="344">
        <v>6000</v>
      </c>
      <c r="E213" s="337"/>
      <c r="F213" s="338"/>
      <c r="G213" s="339"/>
      <c r="H213" s="340"/>
      <c r="L213" s="1"/>
    </row>
    <row r="214" spans="1:12" x14ac:dyDescent="0.5">
      <c r="A214" s="341"/>
      <c r="B214" s="334"/>
      <c r="C214" s="350" t="s">
        <v>173</v>
      </c>
      <c r="D214" s="344">
        <v>6000</v>
      </c>
      <c r="E214" s="337"/>
      <c r="F214" s="338"/>
      <c r="G214" s="339"/>
      <c r="H214" s="340"/>
      <c r="L214" s="1"/>
    </row>
    <row r="215" spans="1:12" x14ac:dyDescent="0.5">
      <c r="A215" s="341"/>
      <c r="B215" s="334"/>
      <c r="C215" s="350" t="s">
        <v>184</v>
      </c>
      <c r="D215" s="344">
        <v>8000</v>
      </c>
      <c r="E215" s="337"/>
      <c r="F215" s="338"/>
      <c r="G215" s="339"/>
      <c r="H215" s="340"/>
      <c r="L215" s="1"/>
    </row>
    <row r="216" spans="1:12" x14ac:dyDescent="0.5">
      <c r="A216" s="341"/>
      <c r="B216" s="334"/>
      <c r="C216" s="353" t="s">
        <v>475</v>
      </c>
      <c r="D216" s="344">
        <v>6000</v>
      </c>
      <c r="E216" s="337"/>
      <c r="F216" s="338"/>
      <c r="G216" s="339"/>
      <c r="H216" s="340"/>
      <c r="L216" s="1"/>
    </row>
    <row r="217" spans="1:12" x14ac:dyDescent="0.5">
      <c r="A217" s="341"/>
      <c r="B217" s="334"/>
      <c r="C217" s="350" t="s">
        <v>476</v>
      </c>
      <c r="D217" s="344">
        <v>6000</v>
      </c>
      <c r="E217" s="337"/>
      <c r="F217" s="338"/>
      <c r="G217" s="339"/>
      <c r="H217" s="340"/>
      <c r="L217" s="1"/>
    </row>
    <row r="218" spans="1:12" x14ac:dyDescent="0.5">
      <c r="A218" s="341"/>
      <c r="B218" s="334"/>
      <c r="C218" s="350" t="s">
        <v>180</v>
      </c>
      <c r="D218" s="344">
        <v>8000</v>
      </c>
      <c r="E218" s="337"/>
      <c r="F218" s="338"/>
      <c r="G218" s="339"/>
      <c r="H218" s="340"/>
      <c r="L218" s="1"/>
    </row>
    <row r="219" spans="1:12" x14ac:dyDescent="0.5">
      <c r="A219" s="341"/>
      <c r="B219" s="334"/>
      <c r="C219" s="350" t="s">
        <v>199</v>
      </c>
      <c r="D219" s="344">
        <v>6000</v>
      </c>
      <c r="E219" s="337"/>
      <c r="F219" s="338"/>
      <c r="G219" s="339"/>
      <c r="H219" s="340"/>
      <c r="L219" s="1"/>
    </row>
    <row r="220" spans="1:12" x14ac:dyDescent="0.5">
      <c r="A220" s="341"/>
      <c r="B220" s="334"/>
      <c r="C220" s="350" t="s">
        <v>477</v>
      </c>
      <c r="D220" s="344">
        <v>6000</v>
      </c>
      <c r="E220" s="337"/>
      <c r="F220" s="338"/>
      <c r="G220" s="339"/>
      <c r="H220" s="340"/>
      <c r="L220" s="1"/>
    </row>
    <row r="221" spans="1:12" x14ac:dyDescent="0.5">
      <c r="A221" s="341"/>
      <c r="B221" s="334"/>
      <c r="C221" s="350" t="s">
        <v>478</v>
      </c>
      <c r="D221" s="344">
        <v>20000</v>
      </c>
      <c r="E221" s="337"/>
      <c r="F221" s="338"/>
      <c r="G221" s="339"/>
      <c r="H221" s="340"/>
      <c r="L221" s="1"/>
    </row>
    <row r="222" spans="1:12" x14ac:dyDescent="0.5">
      <c r="A222" s="341"/>
      <c r="B222" s="334"/>
      <c r="C222" s="350" t="s">
        <v>179</v>
      </c>
      <c r="D222" s="344">
        <v>8000</v>
      </c>
      <c r="E222" s="337"/>
      <c r="F222" s="338"/>
      <c r="G222" s="339"/>
      <c r="H222" s="340"/>
      <c r="L222" s="1"/>
    </row>
    <row r="223" spans="1:12" x14ac:dyDescent="0.5">
      <c r="A223" s="341"/>
      <c r="B223" s="334"/>
      <c r="C223" s="352" t="s">
        <v>193</v>
      </c>
      <c r="D223" s="344">
        <v>8000</v>
      </c>
      <c r="E223" s="337"/>
      <c r="F223" s="338"/>
      <c r="G223" s="339"/>
      <c r="H223" s="340"/>
      <c r="L223" s="1"/>
    </row>
    <row r="224" spans="1:12" x14ac:dyDescent="0.5">
      <c r="A224" s="341"/>
      <c r="B224" s="334"/>
      <c r="C224" s="352" t="s">
        <v>187</v>
      </c>
      <c r="D224" s="344">
        <v>8000</v>
      </c>
      <c r="E224" s="337"/>
      <c r="F224" s="338"/>
      <c r="G224" s="339"/>
      <c r="H224" s="340"/>
      <c r="L224" s="1"/>
    </row>
    <row r="225" spans="1:16" x14ac:dyDescent="0.5">
      <c r="A225" s="341"/>
      <c r="B225" s="334"/>
      <c r="C225" s="352" t="s">
        <v>479</v>
      </c>
      <c r="D225" s="344">
        <v>6000</v>
      </c>
      <c r="E225" s="337"/>
      <c r="F225" s="338"/>
      <c r="G225" s="339"/>
      <c r="H225" s="340"/>
      <c r="L225" s="1"/>
    </row>
    <row r="226" spans="1:16" x14ac:dyDescent="0.5">
      <c r="A226" s="341"/>
      <c r="B226" s="334"/>
      <c r="C226" s="350" t="s">
        <v>480</v>
      </c>
      <c r="D226" s="344">
        <v>6000</v>
      </c>
      <c r="E226" s="337"/>
      <c r="F226" s="338"/>
      <c r="G226" s="339"/>
      <c r="H226" s="340"/>
      <c r="L226" s="1"/>
    </row>
    <row r="227" spans="1:16" x14ac:dyDescent="0.5">
      <c r="A227" s="341"/>
      <c r="B227" s="334"/>
      <c r="C227" s="350" t="s">
        <v>481</v>
      </c>
      <c r="D227" s="344">
        <v>8000</v>
      </c>
      <c r="E227" s="337"/>
      <c r="F227" s="338"/>
      <c r="G227" s="339"/>
      <c r="H227" s="340"/>
      <c r="L227" s="1"/>
    </row>
    <row r="228" spans="1:16" x14ac:dyDescent="0.5">
      <c r="A228" s="341"/>
      <c r="B228" s="334"/>
      <c r="C228" s="350" t="s">
        <v>482</v>
      </c>
      <c r="D228" s="344">
        <v>6000</v>
      </c>
      <c r="E228" s="337"/>
      <c r="F228" s="338"/>
      <c r="G228" s="339"/>
      <c r="H228" s="340"/>
      <c r="L228" s="1"/>
    </row>
    <row r="229" spans="1:16" x14ac:dyDescent="0.5">
      <c r="A229" s="341"/>
      <c r="B229" s="334"/>
      <c r="C229" s="350" t="s">
        <v>483</v>
      </c>
      <c r="D229" s="344">
        <v>6000</v>
      </c>
      <c r="E229" s="337"/>
      <c r="F229" s="338"/>
      <c r="G229" s="339"/>
      <c r="H229" s="340"/>
      <c r="L229" s="1"/>
    </row>
    <row r="230" spans="1:16" x14ac:dyDescent="0.5">
      <c r="A230" s="341"/>
      <c r="B230" s="334"/>
      <c r="C230" s="350" t="s">
        <v>205</v>
      </c>
      <c r="D230" s="344">
        <v>6000</v>
      </c>
      <c r="E230" s="337"/>
      <c r="F230" s="338"/>
      <c r="G230" s="339"/>
      <c r="H230" s="340"/>
      <c r="L230" s="1"/>
    </row>
    <row r="231" spans="1:16" x14ac:dyDescent="0.5">
      <c r="A231" s="341"/>
      <c r="B231" s="334"/>
      <c r="C231" s="351" t="s">
        <v>484</v>
      </c>
      <c r="D231" s="344">
        <v>6000</v>
      </c>
      <c r="E231" s="337"/>
      <c r="F231" s="338"/>
      <c r="G231" s="339"/>
      <c r="H231" s="340"/>
      <c r="L231" s="1"/>
    </row>
    <row r="232" spans="1:16" x14ac:dyDescent="0.5">
      <c r="A232" s="341"/>
      <c r="B232" s="334"/>
      <c r="C232" s="351" t="s">
        <v>485</v>
      </c>
      <c r="D232" s="344">
        <v>8000</v>
      </c>
      <c r="E232" s="337"/>
      <c r="F232" s="338"/>
      <c r="G232" s="339"/>
      <c r="H232" s="340"/>
      <c r="L232" s="1"/>
    </row>
    <row r="233" spans="1:16" x14ac:dyDescent="0.5">
      <c r="A233" s="341"/>
      <c r="B233" s="334"/>
      <c r="C233" s="350" t="s">
        <v>486</v>
      </c>
      <c r="D233" s="344">
        <v>8000</v>
      </c>
      <c r="E233" s="337"/>
      <c r="F233" s="338"/>
      <c r="G233" s="339"/>
      <c r="H233" s="340"/>
      <c r="L233" s="1"/>
    </row>
    <row r="234" spans="1:16" x14ac:dyDescent="0.5">
      <c r="A234" s="341"/>
      <c r="B234" s="334"/>
      <c r="C234" s="356"/>
      <c r="D234" s="344"/>
      <c r="E234" s="337"/>
      <c r="F234" s="338"/>
      <c r="G234" s="339"/>
      <c r="H234" s="340"/>
      <c r="L234" s="1"/>
    </row>
    <row r="235" spans="1:16" x14ac:dyDescent="0.5">
      <c r="A235" s="328"/>
      <c r="B235" s="329"/>
      <c r="C235" s="330"/>
      <c r="D235" s="261"/>
      <c r="E235" s="39"/>
      <c r="F235" s="39"/>
      <c r="G235" s="331"/>
      <c r="H235" s="332"/>
      <c r="N235" s="7"/>
    </row>
    <row r="236" spans="1:16" ht="22.5" thickBot="1" x14ac:dyDescent="0.55000000000000004">
      <c r="A236" s="317"/>
      <c r="B236" s="318"/>
      <c r="C236" s="243" t="s">
        <v>6</v>
      </c>
      <c r="D236" s="178">
        <f>SUM(D7:D235)</f>
        <v>6426000</v>
      </c>
      <c r="E236" s="319">
        <f>SUM(E7:E235)</f>
        <v>2130370.5600000001</v>
      </c>
      <c r="F236" s="319">
        <f>SUM(F7:F235)</f>
        <v>0</v>
      </c>
      <c r="G236" s="347">
        <f>D236-E236-F236</f>
        <v>4295629.4399999995</v>
      </c>
      <c r="H236" s="321"/>
      <c r="N236" s="7"/>
    </row>
    <row r="237" spans="1:16" ht="22.5" thickTop="1" x14ac:dyDescent="0.5">
      <c r="I237" s="55"/>
      <c r="L237" s="206"/>
      <c r="M237" s="206"/>
      <c r="N237" s="206"/>
      <c r="O237" s="3"/>
      <c r="P237" s="322"/>
    </row>
    <row r="238" spans="1:16" x14ac:dyDescent="0.5">
      <c r="G238" s="7"/>
      <c r="I238" s="7"/>
      <c r="L238" s="206"/>
      <c r="M238" s="206"/>
      <c r="N238" s="206"/>
      <c r="O238" s="3"/>
    </row>
    <row r="239" spans="1:16" x14ac:dyDescent="0.5">
      <c r="G239" s="7"/>
      <c r="I239" s="7"/>
      <c r="L239" s="206"/>
      <c r="M239" s="206"/>
      <c r="N239" s="75"/>
      <c r="O239" s="3"/>
    </row>
    <row r="240" spans="1:16" x14ac:dyDescent="0.5">
      <c r="G240" s="7"/>
      <c r="I240" s="7"/>
      <c r="L240" s="323"/>
      <c r="M240" s="206"/>
      <c r="N240" s="3"/>
      <c r="O240" s="3"/>
    </row>
    <row r="241" spans="4:14" x14ac:dyDescent="0.5">
      <c r="G241" s="55"/>
      <c r="L241" s="278"/>
      <c r="M241" s="278"/>
      <c r="N241" s="7"/>
    </row>
    <row r="242" spans="4:14" x14ac:dyDescent="0.5">
      <c r="G242" s="55"/>
      <c r="N242" s="55"/>
    </row>
    <row r="243" spans="4:14" x14ac:dyDescent="0.5">
      <c r="E243" s="7"/>
    </row>
    <row r="245" spans="4:14" x14ac:dyDescent="0.5">
      <c r="N245" s="55"/>
    </row>
    <row r="246" spans="4:14" x14ac:dyDescent="0.5">
      <c r="N246" s="7"/>
    </row>
    <row r="247" spans="4:14" x14ac:dyDescent="0.5">
      <c r="N247" s="7"/>
    </row>
    <row r="248" spans="4:14" x14ac:dyDescent="0.5">
      <c r="N248" s="55"/>
    </row>
    <row r="249" spans="4:14" x14ac:dyDescent="0.5">
      <c r="D249" s="7"/>
      <c r="E249" s="324"/>
      <c r="F249" s="324"/>
      <c r="N249" s="324"/>
    </row>
    <row r="250" spans="4:14" x14ac:dyDescent="0.5">
      <c r="D250" s="7"/>
      <c r="E250" s="324"/>
      <c r="F250" s="324"/>
      <c r="L250" s="7">
        <f>M245-L249</f>
        <v>0</v>
      </c>
      <c r="N250" s="324"/>
    </row>
    <row r="251" spans="4:14" x14ac:dyDescent="0.5">
      <c r="D251" s="7"/>
      <c r="E251" s="324"/>
      <c r="F251" s="324"/>
      <c r="N251" s="324"/>
    </row>
    <row r="252" spans="4:14" x14ac:dyDescent="0.5">
      <c r="D252" s="7"/>
      <c r="E252" s="324"/>
      <c r="F252" s="324"/>
      <c r="N252" s="324"/>
    </row>
    <row r="254" spans="4:14" ht="22.5" thickBot="1" x14ac:dyDescent="0.55000000000000004">
      <c r="D254" s="75"/>
      <c r="M254" s="279"/>
    </row>
    <row r="255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6" zoomScaleNormal="100" workbookViewId="0">
      <selection activeCell="C24" sqref="C24"/>
    </sheetView>
  </sheetViews>
  <sheetFormatPr defaultRowHeight="19.5" x14ac:dyDescent="0.45"/>
  <cols>
    <col min="1" max="1" width="7.85546875" style="96" customWidth="1"/>
    <col min="2" max="2" width="10.42578125" style="96" customWidth="1"/>
    <col min="3" max="3" width="25" style="96" customWidth="1"/>
    <col min="4" max="4" width="12.28515625" style="96" customWidth="1"/>
    <col min="5" max="5" width="12.140625" style="96" customWidth="1"/>
    <col min="6" max="6" width="5.42578125" style="96" customWidth="1"/>
    <col min="7" max="7" width="12.140625" style="96" customWidth="1"/>
    <col min="8" max="8" width="9.140625" style="96" customWidth="1"/>
    <col min="9" max="10" width="9.140625" style="96"/>
    <col min="11" max="11" width="12.85546875" style="96" customWidth="1"/>
    <col min="12" max="16384" width="9.140625" style="96"/>
  </cols>
  <sheetData>
    <row r="1" spans="1:12" x14ac:dyDescent="0.45">
      <c r="A1" s="559" t="s">
        <v>148</v>
      </c>
      <c r="B1" s="559"/>
      <c r="C1" s="559"/>
      <c r="D1" s="559"/>
      <c r="E1" s="559"/>
      <c r="F1" s="559"/>
      <c r="G1" s="559"/>
      <c r="H1" s="95"/>
    </row>
    <row r="2" spans="1:12" x14ac:dyDescent="0.45">
      <c r="A2" s="559" t="s">
        <v>1158</v>
      </c>
      <c r="B2" s="559"/>
      <c r="C2" s="559"/>
      <c r="D2" s="559"/>
      <c r="E2" s="559"/>
      <c r="F2" s="559"/>
      <c r="G2" s="559"/>
      <c r="H2" s="559"/>
    </row>
    <row r="3" spans="1:12" x14ac:dyDescent="0.45">
      <c r="A3" s="95" t="s">
        <v>59</v>
      </c>
      <c r="B3" s="95"/>
      <c r="C3" s="95"/>
      <c r="D3" s="95"/>
      <c r="E3" s="95"/>
      <c r="F3" s="95"/>
      <c r="G3" s="95"/>
      <c r="H3" s="189"/>
    </row>
    <row r="4" spans="1:12" x14ac:dyDescent="0.45">
      <c r="A4" s="172" t="s">
        <v>17</v>
      </c>
      <c r="B4" s="172" t="s">
        <v>12</v>
      </c>
      <c r="C4" s="169" t="s">
        <v>4</v>
      </c>
      <c r="D4" s="100" t="s">
        <v>16</v>
      </c>
      <c r="E4" s="100" t="s">
        <v>1</v>
      </c>
      <c r="F4" s="100" t="s">
        <v>25</v>
      </c>
      <c r="G4" s="101" t="s">
        <v>2</v>
      </c>
      <c r="H4" s="99" t="s">
        <v>3</v>
      </c>
    </row>
    <row r="5" spans="1:12" x14ac:dyDescent="0.45">
      <c r="A5" s="102"/>
      <c r="B5" s="102"/>
      <c r="C5" s="103"/>
      <c r="D5" s="104" t="s">
        <v>0</v>
      </c>
      <c r="E5" s="104"/>
      <c r="F5" s="104"/>
      <c r="G5" s="105"/>
      <c r="H5" s="174"/>
    </row>
    <row r="6" spans="1:12" x14ac:dyDescent="0.45">
      <c r="A6" s="107"/>
      <c r="B6" s="108"/>
      <c r="C6" s="240" t="s">
        <v>93</v>
      </c>
      <c r="D6" s="109"/>
      <c r="E6" s="109"/>
      <c r="F6" s="109"/>
      <c r="G6" s="110"/>
      <c r="H6" s="112"/>
    </row>
    <row r="7" spans="1:12" x14ac:dyDescent="0.45">
      <c r="A7" s="107" t="s">
        <v>94</v>
      </c>
      <c r="B7" s="108" t="s">
        <v>95</v>
      </c>
      <c r="C7" s="170" t="s">
        <v>75</v>
      </c>
      <c r="D7" s="111">
        <v>3502320</v>
      </c>
      <c r="E7" s="111"/>
      <c r="F7" s="111"/>
      <c r="G7" s="110">
        <f>D7</f>
        <v>3502320</v>
      </c>
      <c r="H7" s="112"/>
      <c r="J7" s="184"/>
      <c r="K7" s="185"/>
      <c r="L7" s="155"/>
    </row>
    <row r="8" spans="1:12" x14ac:dyDescent="0.45">
      <c r="A8" s="150">
        <v>22957</v>
      </c>
      <c r="B8" s="108" t="s">
        <v>100</v>
      </c>
      <c r="C8" s="54" t="s">
        <v>99</v>
      </c>
      <c r="D8" s="109"/>
      <c r="E8" s="151">
        <v>3502320</v>
      </c>
      <c r="F8" s="109"/>
      <c r="G8" s="247">
        <f>G7-E8</f>
        <v>0</v>
      </c>
      <c r="H8" s="112"/>
      <c r="J8" s="155"/>
      <c r="K8" s="155"/>
      <c r="L8" s="155"/>
    </row>
    <row r="9" spans="1:12" x14ac:dyDescent="0.45">
      <c r="A9" s="107"/>
      <c r="B9" s="108"/>
      <c r="C9" s="170" t="s">
        <v>96</v>
      </c>
      <c r="D9" s="111">
        <v>5240390</v>
      </c>
      <c r="E9" s="111"/>
      <c r="F9" s="111"/>
      <c r="G9" s="110">
        <f>D9</f>
        <v>5240390</v>
      </c>
      <c r="H9" s="112"/>
    </row>
    <row r="10" spans="1:12" x14ac:dyDescent="0.45">
      <c r="A10" s="186"/>
      <c r="B10" s="108" t="s">
        <v>97</v>
      </c>
      <c r="C10" s="54" t="s">
        <v>99</v>
      </c>
      <c r="D10" s="109"/>
      <c r="E10" s="151">
        <v>5240390</v>
      </c>
      <c r="F10" s="109"/>
      <c r="G10" s="247">
        <f>G9-E10</f>
        <v>0</v>
      </c>
      <c r="H10" s="112"/>
    </row>
    <row r="11" spans="1:12" x14ac:dyDescent="0.45">
      <c r="A11" s="107"/>
      <c r="B11" s="108"/>
      <c r="C11" s="170" t="s">
        <v>76</v>
      </c>
      <c r="D11" s="111">
        <v>22870950</v>
      </c>
      <c r="E11" s="111"/>
      <c r="F11" s="111"/>
      <c r="G11" s="110">
        <f>D11</f>
        <v>22870950</v>
      </c>
      <c r="H11" s="112"/>
    </row>
    <row r="12" spans="1:12" x14ac:dyDescent="0.45">
      <c r="A12" s="107"/>
      <c r="B12" s="108" t="s">
        <v>98</v>
      </c>
      <c r="C12" s="54" t="s">
        <v>99</v>
      </c>
      <c r="D12" s="109"/>
      <c r="E12" s="151">
        <v>22870950</v>
      </c>
      <c r="F12" s="109"/>
      <c r="G12" s="247">
        <f>G11-E12</f>
        <v>0</v>
      </c>
      <c r="H12" s="112"/>
    </row>
    <row r="13" spans="1:12" x14ac:dyDescent="0.45">
      <c r="A13" s="107"/>
      <c r="B13" s="108"/>
      <c r="C13" s="54"/>
      <c r="D13" s="111"/>
      <c r="E13" s="153"/>
      <c r="F13" s="111"/>
      <c r="G13" s="247"/>
      <c r="H13" s="112"/>
    </row>
    <row r="14" spans="1:12" x14ac:dyDescent="0.45">
      <c r="A14" s="107"/>
      <c r="B14" s="108"/>
      <c r="C14" s="240" t="s">
        <v>494</v>
      </c>
      <c r="D14" s="109"/>
      <c r="E14" s="109"/>
      <c r="F14" s="109"/>
      <c r="G14" s="110"/>
      <c r="H14" s="112"/>
    </row>
    <row r="15" spans="1:12" x14ac:dyDescent="0.45">
      <c r="A15" s="107"/>
      <c r="B15" s="108" t="s">
        <v>495</v>
      </c>
      <c r="C15" s="170" t="s">
        <v>75</v>
      </c>
      <c r="D15" s="111">
        <v>1443470</v>
      </c>
      <c r="E15" s="111"/>
      <c r="F15" s="111"/>
      <c r="G15" s="110">
        <f>D15</f>
        <v>1443470</v>
      </c>
      <c r="H15" s="112"/>
    </row>
    <row r="16" spans="1:12" x14ac:dyDescent="0.45">
      <c r="A16" s="107"/>
      <c r="B16" s="108" t="s">
        <v>100</v>
      </c>
      <c r="C16" s="54" t="s">
        <v>99</v>
      </c>
      <c r="D16" s="109"/>
      <c r="E16" s="151">
        <v>1443470</v>
      </c>
      <c r="F16" s="109"/>
      <c r="G16" s="247">
        <f>G15-E16</f>
        <v>0</v>
      </c>
      <c r="H16" s="112"/>
    </row>
    <row r="17" spans="1:8" x14ac:dyDescent="0.45">
      <c r="A17" s="107"/>
      <c r="B17" s="108"/>
      <c r="C17" s="170" t="s">
        <v>96</v>
      </c>
      <c r="D17" s="111">
        <v>2145505</v>
      </c>
      <c r="E17" s="111"/>
      <c r="F17" s="111"/>
      <c r="G17" s="110">
        <f>D17</f>
        <v>2145505</v>
      </c>
      <c r="H17" s="112"/>
    </row>
    <row r="18" spans="1:8" x14ac:dyDescent="0.45">
      <c r="A18" s="107"/>
      <c r="B18" s="108" t="s">
        <v>97</v>
      </c>
      <c r="C18" s="54" t="s">
        <v>99</v>
      </c>
      <c r="D18" s="109"/>
      <c r="E18" s="151">
        <v>2145505</v>
      </c>
      <c r="F18" s="109"/>
      <c r="G18" s="247">
        <f>G17-E18</f>
        <v>0</v>
      </c>
      <c r="H18" s="112"/>
    </row>
    <row r="19" spans="1:8" x14ac:dyDescent="0.45">
      <c r="A19" s="107"/>
      <c r="B19" s="108"/>
      <c r="C19" s="170" t="s">
        <v>76</v>
      </c>
      <c r="D19" s="111">
        <v>9342150</v>
      </c>
      <c r="E19" s="111"/>
      <c r="F19" s="111"/>
      <c r="G19" s="110">
        <f>D19</f>
        <v>9342150</v>
      </c>
      <c r="H19" s="112"/>
    </row>
    <row r="20" spans="1:8" x14ac:dyDescent="0.45">
      <c r="A20" s="107"/>
      <c r="B20" s="108" t="s">
        <v>98</v>
      </c>
      <c r="C20" s="54" t="s">
        <v>99</v>
      </c>
      <c r="D20" s="109"/>
      <c r="E20" s="151">
        <v>9342150</v>
      </c>
      <c r="F20" s="109"/>
      <c r="G20" s="247">
        <f>G19-E20</f>
        <v>0</v>
      </c>
      <c r="H20" s="166"/>
    </row>
    <row r="21" spans="1:8" x14ac:dyDescent="0.45">
      <c r="A21" s="107"/>
      <c r="B21" s="108"/>
      <c r="C21" s="54"/>
      <c r="D21" s="109"/>
      <c r="E21" s="151"/>
      <c r="F21" s="109"/>
      <c r="G21" s="247"/>
      <c r="H21" s="166"/>
    </row>
    <row r="22" spans="1:8" x14ac:dyDescent="0.45">
      <c r="A22" s="107" t="s">
        <v>659</v>
      </c>
      <c r="B22" s="108" t="s">
        <v>660</v>
      </c>
      <c r="C22" s="54" t="s">
        <v>658</v>
      </c>
      <c r="D22" s="109">
        <v>4116</v>
      </c>
      <c r="E22" s="151"/>
      <c r="F22" s="109"/>
      <c r="G22" s="247">
        <v>4116</v>
      </c>
      <c r="H22" s="166"/>
    </row>
    <row r="23" spans="1:8" ht="21.75" x14ac:dyDescent="0.5">
      <c r="A23" s="107"/>
      <c r="B23" s="108"/>
      <c r="C23" s="54" t="s">
        <v>708</v>
      </c>
      <c r="D23" s="109"/>
      <c r="E23" s="151">
        <v>4116</v>
      </c>
      <c r="F23" s="109"/>
      <c r="G23" s="525">
        <f>G22-E23</f>
        <v>0</v>
      </c>
      <c r="H23" s="166"/>
    </row>
    <row r="24" spans="1:8" x14ac:dyDescent="0.45">
      <c r="A24" s="107"/>
      <c r="B24" s="108"/>
      <c r="C24" s="54"/>
      <c r="D24" s="109"/>
      <c r="E24" s="151"/>
      <c r="F24" s="109"/>
      <c r="G24" s="247"/>
      <c r="H24" s="166"/>
    </row>
    <row r="25" spans="1:8" x14ac:dyDescent="0.45">
      <c r="A25" s="107" t="s">
        <v>709</v>
      </c>
      <c r="B25" s="108" t="s">
        <v>710</v>
      </c>
      <c r="C25" s="240" t="s">
        <v>711</v>
      </c>
      <c r="D25" s="109">
        <v>7220000</v>
      </c>
      <c r="E25" s="151"/>
      <c r="F25" s="109"/>
      <c r="G25" s="247">
        <v>7220000</v>
      </c>
      <c r="H25" s="166"/>
    </row>
    <row r="26" spans="1:8" x14ac:dyDescent="0.45">
      <c r="A26" s="107" t="s">
        <v>713</v>
      </c>
      <c r="B26" s="108" t="s">
        <v>712</v>
      </c>
      <c r="C26" s="54" t="s">
        <v>99</v>
      </c>
      <c r="D26" s="109"/>
      <c r="E26" s="151">
        <v>7220000</v>
      </c>
      <c r="F26" s="109"/>
      <c r="G26" s="247">
        <v>0</v>
      </c>
      <c r="H26" s="166"/>
    </row>
    <row r="27" spans="1:8" x14ac:dyDescent="0.45">
      <c r="A27" s="107"/>
      <c r="B27" s="108"/>
      <c r="C27" s="54" t="s">
        <v>969</v>
      </c>
      <c r="D27" s="109"/>
      <c r="E27" s="151">
        <v>-22500</v>
      </c>
      <c r="F27" s="109"/>
      <c r="G27" s="247">
        <f>G26+E27</f>
        <v>-22500</v>
      </c>
      <c r="H27" s="166"/>
    </row>
    <row r="28" spans="1:8" x14ac:dyDescent="0.45">
      <c r="A28" s="107"/>
      <c r="B28" s="108"/>
      <c r="C28" s="54" t="s">
        <v>1126</v>
      </c>
      <c r="D28" s="109"/>
      <c r="E28" s="151">
        <v>-22000</v>
      </c>
      <c r="F28" s="109"/>
      <c r="G28" s="247">
        <f>G27+E28</f>
        <v>-44500</v>
      </c>
      <c r="H28" s="166"/>
    </row>
    <row r="29" spans="1:8" x14ac:dyDescent="0.45">
      <c r="A29" s="107"/>
      <c r="B29" s="108"/>
      <c r="C29" s="54" t="s">
        <v>1127</v>
      </c>
      <c r="D29" s="109"/>
      <c r="E29" s="151">
        <v>-500</v>
      </c>
      <c r="F29" s="109"/>
      <c r="G29" s="247">
        <f>G28+E29</f>
        <v>-45000</v>
      </c>
      <c r="H29" s="166"/>
    </row>
    <row r="30" spans="1:8" x14ac:dyDescent="0.45">
      <c r="A30" s="256"/>
      <c r="B30" s="244"/>
      <c r="C30" s="54" t="s">
        <v>1363</v>
      </c>
      <c r="D30" s="158"/>
      <c r="E30" s="357">
        <v>-5000</v>
      </c>
      <c r="F30" s="158"/>
      <c r="G30" s="247">
        <f>G29+E30</f>
        <v>-50000</v>
      </c>
      <c r="H30" s="166"/>
    </row>
    <row r="31" spans="1:8" ht="22.5" thickBot="1" x14ac:dyDescent="0.55000000000000004">
      <c r="A31" s="124"/>
      <c r="B31" s="160"/>
      <c r="C31" s="243" t="s">
        <v>29</v>
      </c>
      <c r="D31" s="183">
        <f>SUM(D7:D27)</f>
        <v>51768901</v>
      </c>
      <c r="E31" s="183">
        <f>SUM(E7:E30)</f>
        <v>51718901</v>
      </c>
      <c r="F31" s="183">
        <f>SUM(F18:F20)</f>
        <v>0</v>
      </c>
      <c r="G31" s="177">
        <f>D31-E31</f>
        <v>50000</v>
      </c>
      <c r="H31" s="112"/>
    </row>
    <row r="32" spans="1:8" ht="20.25" thickTop="1" x14ac:dyDescent="0.45"/>
    <row r="36" spans="4:4" x14ac:dyDescent="0.45">
      <c r="D36" s="187"/>
    </row>
  </sheetData>
  <mergeCells count="2">
    <mergeCell ref="A1:G1"/>
    <mergeCell ref="A2:H2"/>
  </mergeCells>
  <pageMargins left="0.52" right="0.21" top="0.34" bottom="0.48" header="0.2800000000000000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opLeftCell="A106" workbookViewId="0">
      <selection activeCell="J6" sqref="J6:J8"/>
    </sheetView>
  </sheetViews>
  <sheetFormatPr defaultRowHeight="24" x14ac:dyDescent="0.55000000000000004"/>
  <cols>
    <col min="1" max="1" width="9" style="96" customWidth="1"/>
    <col min="2" max="2" width="8.85546875" style="96" customWidth="1"/>
    <col min="3" max="3" width="26.85546875" style="96" customWidth="1"/>
    <col min="4" max="4" width="12.42578125" style="96" bestFit="1" customWidth="1"/>
    <col min="5" max="5" width="11.5703125" style="96" customWidth="1"/>
    <col min="6" max="6" width="10" style="272" bestFit="1" customWidth="1"/>
    <col min="7" max="7" width="11.28515625" style="96" customWidth="1"/>
    <col min="8" max="8" width="9.140625" style="96"/>
    <col min="9" max="9" width="12.28515625" style="149" customWidth="1"/>
    <col min="10" max="10" width="20.140625" style="7" customWidth="1"/>
    <col min="11" max="11" width="17.140625" style="7" customWidth="1"/>
    <col min="12" max="13" width="9.140625" style="96"/>
    <col min="14" max="14" width="20.140625" style="286" customWidth="1"/>
    <col min="15" max="15" width="16.140625" style="96" customWidth="1"/>
    <col min="16" max="16384" width="9.140625" style="96"/>
  </cols>
  <sheetData>
    <row r="1" spans="1:9" ht="24.75" thickBot="1" x14ac:dyDescent="0.6">
      <c r="A1" s="95"/>
      <c r="B1" s="95"/>
      <c r="C1" s="239" t="s">
        <v>86</v>
      </c>
      <c r="D1" s="95"/>
      <c r="E1" s="95"/>
      <c r="F1" s="280"/>
      <c r="G1" s="298" t="s">
        <v>33</v>
      </c>
      <c r="H1" s="95"/>
      <c r="I1" s="284"/>
    </row>
    <row r="2" spans="1:9" x14ac:dyDescent="0.55000000000000004">
      <c r="A2" s="95"/>
      <c r="B2" s="95" t="s">
        <v>1359</v>
      </c>
      <c r="C2" s="95"/>
      <c r="D2" s="95"/>
      <c r="E2" s="95"/>
      <c r="F2" s="280"/>
      <c r="G2" s="95"/>
      <c r="H2" s="97" t="s">
        <v>60</v>
      </c>
    </row>
    <row r="3" spans="1:9" x14ac:dyDescent="0.55000000000000004">
      <c r="A3" s="95" t="s">
        <v>15</v>
      </c>
      <c r="B3" s="95"/>
      <c r="C3" s="95"/>
      <c r="D3" s="95"/>
      <c r="E3" s="95"/>
      <c r="F3" s="280"/>
      <c r="G3" s="95" t="s">
        <v>61</v>
      </c>
      <c r="H3" s="95" t="s">
        <v>62</v>
      </c>
    </row>
    <row r="4" spans="1:9" x14ac:dyDescent="0.55000000000000004">
      <c r="A4" s="98" t="s">
        <v>17</v>
      </c>
      <c r="B4" s="98" t="s">
        <v>12</v>
      </c>
      <c r="C4" s="99" t="s">
        <v>4</v>
      </c>
      <c r="D4" s="100" t="s">
        <v>16</v>
      </c>
      <c r="E4" s="100" t="s">
        <v>1</v>
      </c>
      <c r="F4" s="282" t="s">
        <v>27</v>
      </c>
      <c r="G4" s="101" t="s">
        <v>2</v>
      </c>
      <c r="H4" s="99" t="s">
        <v>3</v>
      </c>
    </row>
    <row r="5" spans="1:9" x14ac:dyDescent="0.55000000000000004">
      <c r="A5" s="102"/>
      <c r="B5" s="102"/>
      <c r="C5" s="103"/>
      <c r="D5" s="104" t="s">
        <v>0</v>
      </c>
      <c r="E5" s="104"/>
      <c r="F5" s="283" t="s">
        <v>26</v>
      </c>
      <c r="G5" s="105"/>
      <c r="H5" s="106" t="s">
        <v>18</v>
      </c>
    </row>
    <row r="6" spans="1:9" x14ac:dyDescent="0.55000000000000004">
      <c r="A6" s="107" t="s">
        <v>87</v>
      </c>
      <c r="B6" s="108" t="s">
        <v>66</v>
      </c>
      <c r="C6" s="89" t="s">
        <v>88</v>
      </c>
      <c r="D6" s="90"/>
      <c r="E6" s="109"/>
      <c r="F6" s="152"/>
      <c r="G6" s="110"/>
      <c r="H6" s="235"/>
    </row>
    <row r="7" spans="1:9" x14ac:dyDescent="0.55000000000000004">
      <c r="A7" s="107"/>
      <c r="B7" s="108"/>
      <c r="C7" s="92" t="s">
        <v>89</v>
      </c>
      <c r="D7" s="111">
        <v>700000</v>
      </c>
      <c r="E7" s="111"/>
      <c r="F7" s="249"/>
      <c r="G7" s="110">
        <f>D7</f>
        <v>700000</v>
      </c>
      <c r="H7" s="112"/>
    </row>
    <row r="8" spans="1:9" x14ac:dyDescent="0.55000000000000004">
      <c r="A8" s="107" t="s">
        <v>94</v>
      </c>
      <c r="B8" s="108" t="s">
        <v>122</v>
      </c>
      <c r="C8" s="54" t="s">
        <v>123</v>
      </c>
      <c r="D8" s="111"/>
      <c r="E8" s="111">
        <v>4856</v>
      </c>
      <c r="F8" s="249"/>
      <c r="G8" s="110">
        <f>G7-E8</f>
        <v>695144</v>
      </c>
      <c r="H8" s="112"/>
    </row>
    <row r="9" spans="1:9" x14ac:dyDescent="0.55000000000000004">
      <c r="A9" s="107"/>
      <c r="B9" s="108" t="s">
        <v>124</v>
      </c>
      <c r="C9" s="54" t="s">
        <v>125</v>
      </c>
      <c r="D9" s="111"/>
      <c r="E9" s="111">
        <v>76160.800000000003</v>
      </c>
      <c r="F9" s="249"/>
      <c r="G9" s="110">
        <f>G8-E9</f>
        <v>618983.19999999995</v>
      </c>
      <c r="H9" s="112"/>
    </row>
    <row r="10" spans="1:9" x14ac:dyDescent="0.55000000000000004">
      <c r="A10" s="107"/>
      <c r="B10" s="108" t="s">
        <v>126</v>
      </c>
      <c r="C10" s="54" t="s">
        <v>142</v>
      </c>
      <c r="D10" s="111"/>
      <c r="E10" s="111">
        <v>659.12</v>
      </c>
      <c r="F10" s="249"/>
      <c r="G10" s="110">
        <f>G9-E10</f>
        <v>618324.07999999996</v>
      </c>
      <c r="H10" s="112"/>
    </row>
    <row r="11" spans="1:9" x14ac:dyDescent="0.55000000000000004">
      <c r="A11" s="107" t="s">
        <v>230</v>
      </c>
      <c r="B11" s="108" t="s">
        <v>231</v>
      </c>
      <c r="C11" s="54" t="s">
        <v>232</v>
      </c>
      <c r="D11" s="111"/>
      <c r="E11" s="111">
        <v>8800</v>
      </c>
      <c r="F11" s="249"/>
      <c r="G11" s="110">
        <f>G10-E11</f>
        <v>609524.07999999996</v>
      </c>
      <c r="H11" s="112"/>
    </row>
    <row r="12" spans="1:9" x14ac:dyDescent="0.55000000000000004">
      <c r="A12" s="107"/>
      <c r="B12" s="108" t="s">
        <v>234</v>
      </c>
      <c r="C12" s="54" t="s">
        <v>233</v>
      </c>
      <c r="D12" s="111"/>
      <c r="E12" s="111">
        <v>8260</v>
      </c>
      <c r="F12" s="249"/>
      <c r="G12" s="110">
        <f t="shared" ref="G12:G81" si="0">G11-E12</f>
        <v>601264.07999999996</v>
      </c>
      <c r="H12" s="112"/>
    </row>
    <row r="13" spans="1:9" x14ac:dyDescent="0.55000000000000004">
      <c r="A13" s="107" t="s">
        <v>235</v>
      </c>
      <c r="B13" s="115" t="s">
        <v>236</v>
      </c>
      <c r="C13" s="54" t="s">
        <v>237</v>
      </c>
      <c r="D13" s="111"/>
      <c r="E13" s="111">
        <v>1710.93</v>
      </c>
      <c r="F13" s="249"/>
      <c r="G13" s="110">
        <f t="shared" si="0"/>
        <v>599553.14999999991</v>
      </c>
      <c r="H13" s="114"/>
    </row>
    <row r="14" spans="1:9" x14ac:dyDescent="0.55000000000000004">
      <c r="A14" s="107" t="s">
        <v>235</v>
      </c>
      <c r="B14" s="115" t="s">
        <v>240</v>
      </c>
      <c r="C14" s="54" t="s">
        <v>238</v>
      </c>
      <c r="D14" s="111"/>
      <c r="E14" s="111">
        <v>26280</v>
      </c>
      <c r="F14" s="249"/>
      <c r="G14" s="110">
        <f t="shared" si="0"/>
        <v>573273.14999999991</v>
      </c>
      <c r="H14" s="114"/>
    </row>
    <row r="15" spans="1:9" x14ac:dyDescent="0.55000000000000004">
      <c r="A15" s="113"/>
      <c r="B15" s="115" t="s">
        <v>241</v>
      </c>
      <c r="C15" s="54" t="s">
        <v>233</v>
      </c>
      <c r="D15" s="111"/>
      <c r="E15" s="111">
        <v>3760</v>
      </c>
      <c r="F15" s="249"/>
      <c r="G15" s="110">
        <f t="shared" si="0"/>
        <v>569513.14999999991</v>
      </c>
      <c r="H15" s="114"/>
    </row>
    <row r="16" spans="1:9" x14ac:dyDescent="0.55000000000000004">
      <c r="A16" s="113"/>
      <c r="B16" s="115" t="s">
        <v>242</v>
      </c>
      <c r="C16" s="54" t="s">
        <v>243</v>
      </c>
      <c r="D16" s="111"/>
      <c r="E16" s="111">
        <v>4958</v>
      </c>
      <c r="F16" s="249"/>
      <c r="G16" s="110">
        <f t="shared" si="0"/>
        <v>564555.14999999991</v>
      </c>
      <c r="H16" s="114"/>
    </row>
    <row r="17" spans="1:14" x14ac:dyDescent="0.55000000000000004">
      <c r="A17" s="107" t="s">
        <v>247</v>
      </c>
      <c r="B17" s="115" t="s">
        <v>245</v>
      </c>
      <c r="C17" s="54" t="s">
        <v>246</v>
      </c>
      <c r="D17" s="111"/>
      <c r="E17" s="111">
        <v>5960</v>
      </c>
      <c r="F17" s="251"/>
      <c r="G17" s="110">
        <f t="shared" si="0"/>
        <v>558595.14999999991</v>
      </c>
      <c r="H17" s="114"/>
    </row>
    <row r="18" spans="1:14" x14ac:dyDescent="0.55000000000000004">
      <c r="A18" s="113"/>
      <c r="B18" s="115" t="s">
        <v>248</v>
      </c>
      <c r="C18" s="54" t="s">
        <v>249</v>
      </c>
      <c r="D18" s="111"/>
      <c r="E18" s="111">
        <v>4859.3</v>
      </c>
      <c r="F18" s="249"/>
      <c r="G18" s="110">
        <f t="shared" si="0"/>
        <v>553735.84999999986</v>
      </c>
      <c r="H18" s="114"/>
    </row>
    <row r="19" spans="1:14" x14ac:dyDescent="0.55000000000000004">
      <c r="A19" s="113"/>
      <c r="B19" s="115"/>
      <c r="C19" s="54" t="s">
        <v>324</v>
      </c>
      <c r="D19" s="111"/>
      <c r="E19" s="111">
        <v>-675</v>
      </c>
      <c r="F19" s="249"/>
      <c r="G19" s="110">
        <f t="shared" si="0"/>
        <v>554410.84999999986</v>
      </c>
      <c r="H19" s="114"/>
    </row>
    <row r="20" spans="1:14" x14ac:dyDescent="0.55000000000000004">
      <c r="A20" s="113" t="s">
        <v>256</v>
      </c>
      <c r="B20" s="115" t="s">
        <v>257</v>
      </c>
      <c r="C20" s="54" t="s">
        <v>255</v>
      </c>
      <c r="D20" s="111"/>
      <c r="E20" s="111">
        <v>1710.93</v>
      </c>
      <c r="F20" s="249"/>
      <c r="G20" s="110">
        <f t="shared" si="0"/>
        <v>552699.91999999981</v>
      </c>
      <c r="H20" s="114"/>
    </row>
    <row r="21" spans="1:14" ht="24.75" thickBot="1" x14ac:dyDescent="0.6">
      <c r="A21" s="113"/>
      <c r="B21" s="115" t="s">
        <v>260</v>
      </c>
      <c r="C21" s="54" t="s">
        <v>259</v>
      </c>
      <c r="D21" s="111"/>
      <c r="E21" s="111">
        <v>2129</v>
      </c>
      <c r="F21" s="251"/>
      <c r="G21" s="110">
        <f t="shared" si="0"/>
        <v>550570.91999999981</v>
      </c>
      <c r="H21" s="114" t="s">
        <v>258</v>
      </c>
    </row>
    <row r="22" spans="1:14" ht="24.75" thickBot="1" x14ac:dyDescent="0.6">
      <c r="A22" s="113"/>
      <c r="B22" s="115" t="s">
        <v>263</v>
      </c>
      <c r="C22" s="54" t="s">
        <v>261</v>
      </c>
      <c r="D22" s="111"/>
      <c r="E22" s="111">
        <v>350</v>
      </c>
      <c r="F22" s="251"/>
      <c r="G22" s="110">
        <f t="shared" si="0"/>
        <v>550220.91999999981</v>
      </c>
      <c r="H22" s="114"/>
      <c r="N22" s="293"/>
    </row>
    <row r="23" spans="1:14" x14ac:dyDescent="0.55000000000000004">
      <c r="A23" s="113" t="s">
        <v>271</v>
      </c>
      <c r="B23" s="115" t="s">
        <v>270</v>
      </c>
      <c r="C23" s="54" t="s">
        <v>269</v>
      </c>
      <c r="D23" s="111"/>
      <c r="E23" s="111">
        <v>1784</v>
      </c>
      <c r="F23" s="249"/>
      <c r="G23" s="110">
        <f t="shared" si="0"/>
        <v>548436.91999999981</v>
      </c>
      <c r="H23" s="114"/>
    </row>
    <row r="24" spans="1:14" x14ac:dyDescent="0.55000000000000004">
      <c r="A24" s="113"/>
      <c r="B24" s="115" t="s">
        <v>276</v>
      </c>
      <c r="C24" s="54" t="s">
        <v>261</v>
      </c>
      <c r="D24" s="111"/>
      <c r="E24" s="111">
        <v>1985</v>
      </c>
      <c r="F24" s="249"/>
      <c r="G24" s="110">
        <f t="shared" si="0"/>
        <v>546451.91999999981</v>
      </c>
      <c r="H24" s="114"/>
    </row>
    <row r="25" spans="1:14" x14ac:dyDescent="0.55000000000000004">
      <c r="A25" s="113" t="s">
        <v>279</v>
      </c>
      <c r="B25" s="115" t="s">
        <v>277</v>
      </c>
      <c r="C25" s="54" t="s">
        <v>278</v>
      </c>
      <c r="D25" s="111"/>
      <c r="E25" s="111">
        <v>340</v>
      </c>
      <c r="F25" s="249"/>
      <c r="G25" s="110">
        <f t="shared" si="0"/>
        <v>546111.91999999981</v>
      </c>
      <c r="H25" s="114"/>
    </row>
    <row r="26" spans="1:14" x14ac:dyDescent="0.55000000000000004">
      <c r="A26" s="113" t="s">
        <v>219</v>
      </c>
      <c r="B26" s="115" t="s">
        <v>281</v>
      </c>
      <c r="C26" s="54" t="s">
        <v>280</v>
      </c>
      <c r="D26" s="111"/>
      <c r="E26" s="111">
        <v>3720</v>
      </c>
      <c r="F26" s="249"/>
      <c r="G26" s="110">
        <f t="shared" si="0"/>
        <v>542391.91999999981</v>
      </c>
      <c r="H26" s="114"/>
    </row>
    <row r="27" spans="1:14" x14ac:dyDescent="0.55000000000000004">
      <c r="A27" s="113" t="s">
        <v>286</v>
      </c>
      <c r="B27" s="115" t="s">
        <v>282</v>
      </c>
      <c r="C27" s="54" t="s">
        <v>283</v>
      </c>
      <c r="D27" s="111"/>
      <c r="E27" s="111">
        <v>3140</v>
      </c>
      <c r="F27" s="249"/>
      <c r="G27" s="110">
        <f t="shared" si="0"/>
        <v>539251.91999999981</v>
      </c>
      <c r="H27" s="114"/>
    </row>
    <row r="28" spans="1:14" x14ac:dyDescent="0.55000000000000004">
      <c r="A28" s="113" t="s">
        <v>286</v>
      </c>
      <c r="B28" s="115" t="s">
        <v>285</v>
      </c>
      <c r="C28" s="54" t="s">
        <v>284</v>
      </c>
      <c r="D28" s="111"/>
      <c r="E28" s="111">
        <v>8260</v>
      </c>
      <c r="F28" s="249"/>
      <c r="G28" s="110">
        <f t="shared" si="0"/>
        <v>530991.91999999981</v>
      </c>
      <c r="H28" s="114"/>
    </row>
    <row r="29" spans="1:14" x14ac:dyDescent="0.55000000000000004">
      <c r="A29" s="113" t="s">
        <v>156</v>
      </c>
      <c r="B29" s="115" t="s">
        <v>287</v>
      </c>
      <c r="C29" s="54" t="s">
        <v>288</v>
      </c>
      <c r="D29" s="111"/>
      <c r="E29" s="111">
        <v>3954.72</v>
      </c>
      <c r="F29" s="249"/>
      <c r="G29" s="110">
        <f t="shared" si="0"/>
        <v>527037.19999999984</v>
      </c>
      <c r="H29" s="114"/>
    </row>
    <row r="30" spans="1:14" x14ac:dyDescent="0.55000000000000004">
      <c r="A30" s="113" t="s">
        <v>314</v>
      </c>
      <c r="B30" s="115" t="s">
        <v>318</v>
      </c>
      <c r="C30" s="54" t="s">
        <v>319</v>
      </c>
      <c r="D30" s="111"/>
      <c r="E30" s="111">
        <v>500</v>
      </c>
      <c r="F30" s="249"/>
      <c r="G30" s="110">
        <f t="shared" si="0"/>
        <v>526537.19999999984</v>
      </c>
      <c r="H30" s="114"/>
    </row>
    <row r="31" spans="1:14" x14ac:dyDescent="0.55000000000000004">
      <c r="A31" s="113" t="s">
        <v>497</v>
      </c>
      <c r="B31" s="115" t="s">
        <v>498</v>
      </c>
      <c r="C31" s="54" t="s">
        <v>496</v>
      </c>
      <c r="D31" s="111"/>
      <c r="E31" s="111">
        <v>608</v>
      </c>
      <c r="F31" s="249"/>
      <c r="G31" s="110">
        <f t="shared" si="0"/>
        <v>525929.19999999984</v>
      </c>
      <c r="H31" s="114"/>
    </row>
    <row r="32" spans="1:14" x14ac:dyDescent="0.55000000000000004">
      <c r="A32" s="113"/>
      <c r="B32" s="115" t="s">
        <v>501</v>
      </c>
      <c r="C32" s="54" t="s">
        <v>502</v>
      </c>
      <c r="D32" s="111"/>
      <c r="E32" s="111">
        <v>29950</v>
      </c>
      <c r="F32" s="249"/>
      <c r="G32" s="110">
        <f t="shared" si="0"/>
        <v>495979.19999999984</v>
      </c>
      <c r="H32" s="114"/>
    </row>
    <row r="33" spans="1:8" x14ac:dyDescent="0.55000000000000004">
      <c r="A33" s="113" t="s">
        <v>506</v>
      </c>
      <c r="B33" s="115" t="s">
        <v>505</v>
      </c>
      <c r="C33" s="54" t="s">
        <v>504</v>
      </c>
      <c r="D33" s="111"/>
      <c r="E33" s="111">
        <v>66008.710000000006</v>
      </c>
      <c r="F33" s="249"/>
      <c r="G33" s="110">
        <f t="shared" si="0"/>
        <v>429970.48999999982</v>
      </c>
      <c r="H33" s="114"/>
    </row>
    <row r="34" spans="1:8" x14ac:dyDescent="0.55000000000000004">
      <c r="A34" s="113"/>
      <c r="B34" s="115" t="s">
        <v>507</v>
      </c>
      <c r="C34" s="54" t="s">
        <v>508</v>
      </c>
      <c r="D34" s="111"/>
      <c r="E34" s="111">
        <v>800</v>
      </c>
      <c r="F34" s="249"/>
      <c r="G34" s="110">
        <f t="shared" si="0"/>
        <v>429170.48999999982</v>
      </c>
      <c r="H34" s="114" t="s">
        <v>528</v>
      </c>
    </row>
    <row r="35" spans="1:8" x14ac:dyDescent="0.55000000000000004">
      <c r="A35" s="113" t="s">
        <v>506</v>
      </c>
      <c r="B35" s="115" t="s">
        <v>521</v>
      </c>
      <c r="C35" s="54" t="s">
        <v>519</v>
      </c>
      <c r="D35" s="111"/>
      <c r="E35" s="111">
        <v>4635</v>
      </c>
      <c r="F35" s="249"/>
      <c r="G35" s="110">
        <f t="shared" si="0"/>
        <v>424535.48999999982</v>
      </c>
      <c r="H35" s="114"/>
    </row>
    <row r="36" spans="1:8" x14ac:dyDescent="0.55000000000000004">
      <c r="A36" s="113" t="s">
        <v>523</v>
      </c>
      <c r="B36" s="115" t="s">
        <v>522</v>
      </c>
      <c r="C36" s="54" t="s">
        <v>520</v>
      </c>
      <c r="D36" s="111"/>
      <c r="E36" s="111">
        <v>5484</v>
      </c>
      <c r="F36" s="249"/>
      <c r="G36" s="110">
        <f t="shared" si="0"/>
        <v>419051.48999999982</v>
      </c>
      <c r="H36" s="114"/>
    </row>
    <row r="37" spans="1:8" x14ac:dyDescent="0.55000000000000004">
      <c r="A37" s="113"/>
      <c r="B37" s="115" t="s">
        <v>525</v>
      </c>
      <c r="C37" s="54" t="s">
        <v>524</v>
      </c>
      <c r="D37" s="111"/>
      <c r="E37" s="111">
        <v>7088.75</v>
      </c>
      <c r="F37" s="249"/>
      <c r="G37" s="110">
        <f t="shared" si="0"/>
        <v>411962.73999999982</v>
      </c>
      <c r="H37" s="114"/>
    </row>
    <row r="38" spans="1:8" x14ac:dyDescent="0.55000000000000004">
      <c r="A38" s="113"/>
      <c r="B38" s="115" t="s">
        <v>529</v>
      </c>
      <c r="C38" s="54" t="s">
        <v>526</v>
      </c>
      <c r="D38" s="111"/>
      <c r="E38" s="111">
        <v>1040</v>
      </c>
      <c r="F38" s="249"/>
      <c r="G38" s="110">
        <f t="shared" si="0"/>
        <v>410922.73999999982</v>
      </c>
      <c r="H38" s="114" t="s">
        <v>527</v>
      </c>
    </row>
    <row r="39" spans="1:8" x14ac:dyDescent="0.55000000000000004">
      <c r="A39" s="113"/>
      <c r="B39" s="115" t="s">
        <v>531</v>
      </c>
      <c r="C39" s="54" t="s">
        <v>530</v>
      </c>
      <c r="D39" s="111"/>
      <c r="E39" s="111">
        <v>665.54</v>
      </c>
      <c r="F39" s="249"/>
      <c r="G39" s="110">
        <f t="shared" si="0"/>
        <v>410257.19999999984</v>
      </c>
      <c r="H39" s="114"/>
    </row>
    <row r="40" spans="1:8" x14ac:dyDescent="0.55000000000000004">
      <c r="A40" s="113" t="s">
        <v>538</v>
      </c>
      <c r="B40" s="115" t="s">
        <v>532</v>
      </c>
      <c r="C40" s="54" t="s">
        <v>278</v>
      </c>
      <c r="D40" s="111"/>
      <c r="E40" s="111">
        <v>340</v>
      </c>
      <c r="F40" s="249"/>
      <c r="G40" s="110">
        <f t="shared" si="0"/>
        <v>409917.19999999984</v>
      </c>
      <c r="H40" s="114"/>
    </row>
    <row r="41" spans="1:8" x14ac:dyDescent="0.55000000000000004">
      <c r="A41" s="113"/>
      <c r="B41" s="115" t="s">
        <v>534</v>
      </c>
      <c r="C41" s="54" t="s">
        <v>533</v>
      </c>
      <c r="D41" s="111"/>
      <c r="E41" s="111">
        <v>383.6</v>
      </c>
      <c r="F41" s="249"/>
      <c r="G41" s="110">
        <f t="shared" si="0"/>
        <v>409533.59999999986</v>
      </c>
      <c r="H41" s="114" t="s">
        <v>527</v>
      </c>
    </row>
    <row r="42" spans="1:8" x14ac:dyDescent="0.55000000000000004">
      <c r="A42" s="113"/>
      <c r="B42" s="115" t="s">
        <v>535</v>
      </c>
      <c r="C42" s="54" t="s">
        <v>536</v>
      </c>
      <c r="D42" s="111"/>
      <c r="E42" s="111">
        <v>960</v>
      </c>
      <c r="F42" s="249"/>
      <c r="G42" s="110">
        <f t="shared" si="0"/>
        <v>408573.59999999986</v>
      </c>
      <c r="H42" s="114"/>
    </row>
    <row r="43" spans="1:8" x14ac:dyDescent="0.55000000000000004">
      <c r="A43" s="113"/>
      <c r="B43" s="115" t="s">
        <v>537</v>
      </c>
      <c r="C43" s="54" t="s">
        <v>255</v>
      </c>
      <c r="D43" s="111"/>
      <c r="E43" s="111">
        <v>1710.93</v>
      </c>
      <c r="F43" s="249"/>
      <c r="G43" s="110">
        <f t="shared" si="0"/>
        <v>406862.66999999987</v>
      </c>
      <c r="H43" s="114"/>
    </row>
    <row r="44" spans="1:8" x14ac:dyDescent="0.55000000000000004">
      <c r="A44" s="113" t="s">
        <v>514</v>
      </c>
      <c r="B44" s="115" t="s">
        <v>511</v>
      </c>
      <c r="C44" s="54" t="s">
        <v>539</v>
      </c>
      <c r="D44" s="111"/>
      <c r="E44" s="111">
        <v>1808</v>
      </c>
      <c r="F44" s="249"/>
      <c r="G44" s="110">
        <f t="shared" si="0"/>
        <v>405054.66999999987</v>
      </c>
      <c r="H44" s="114"/>
    </row>
    <row r="45" spans="1:8" x14ac:dyDescent="0.55000000000000004">
      <c r="A45" s="113"/>
      <c r="B45" s="115" t="s">
        <v>540</v>
      </c>
      <c r="C45" s="54" t="s">
        <v>278</v>
      </c>
      <c r="D45" s="111"/>
      <c r="E45" s="111">
        <v>240</v>
      </c>
      <c r="F45" s="249"/>
      <c r="G45" s="110">
        <f t="shared" si="0"/>
        <v>404814.66999999987</v>
      </c>
      <c r="H45" s="114"/>
    </row>
    <row r="46" spans="1:8" x14ac:dyDescent="0.55000000000000004">
      <c r="A46" s="113"/>
      <c r="B46" s="115" t="s">
        <v>542</v>
      </c>
      <c r="C46" s="54" t="s">
        <v>541</v>
      </c>
      <c r="D46" s="111"/>
      <c r="E46" s="111">
        <v>665.01</v>
      </c>
      <c r="F46" s="249"/>
      <c r="G46" s="110">
        <f t="shared" si="0"/>
        <v>404149.65999999986</v>
      </c>
      <c r="H46" s="114"/>
    </row>
    <row r="47" spans="1:8" x14ac:dyDescent="0.55000000000000004">
      <c r="A47" s="113"/>
      <c r="B47" s="115" t="s">
        <v>544</v>
      </c>
      <c r="C47" s="54" t="s">
        <v>543</v>
      </c>
      <c r="D47" s="111"/>
      <c r="E47" s="111">
        <v>5250</v>
      </c>
      <c r="F47" s="249"/>
      <c r="G47" s="110">
        <f t="shared" si="0"/>
        <v>398899.65999999986</v>
      </c>
      <c r="H47" s="114"/>
    </row>
    <row r="48" spans="1:8" x14ac:dyDescent="0.55000000000000004">
      <c r="A48" s="113"/>
      <c r="B48" s="115" t="s">
        <v>546</v>
      </c>
      <c r="C48" s="54" t="s">
        <v>545</v>
      </c>
      <c r="D48" s="111"/>
      <c r="E48" s="111">
        <v>11200</v>
      </c>
      <c r="F48" s="249"/>
      <c r="G48" s="110">
        <f t="shared" si="0"/>
        <v>387699.65999999986</v>
      </c>
      <c r="H48" s="114"/>
    </row>
    <row r="49" spans="1:8" x14ac:dyDescent="0.55000000000000004">
      <c r="A49" s="113"/>
      <c r="B49" s="88" t="s">
        <v>556</v>
      </c>
      <c r="C49" s="54" t="s">
        <v>555</v>
      </c>
      <c r="D49" s="50"/>
      <c r="E49" s="126">
        <v>224</v>
      </c>
      <c r="F49" s="249"/>
      <c r="G49" s="110">
        <f t="shared" si="0"/>
        <v>387475.65999999986</v>
      </c>
      <c r="H49" s="114"/>
    </row>
    <row r="50" spans="1:8" x14ac:dyDescent="0.55000000000000004">
      <c r="A50" s="113"/>
      <c r="B50" s="88"/>
      <c r="C50" s="54" t="s">
        <v>593</v>
      </c>
      <c r="D50" s="50"/>
      <c r="E50" s="126">
        <v>-690</v>
      </c>
      <c r="F50" s="249"/>
      <c r="G50" s="110">
        <f t="shared" si="0"/>
        <v>388165.65999999986</v>
      </c>
      <c r="H50" s="114"/>
    </row>
    <row r="51" spans="1:8" x14ac:dyDescent="0.55000000000000004">
      <c r="A51" s="113"/>
      <c r="B51" s="88"/>
      <c r="C51" s="54" t="s">
        <v>594</v>
      </c>
      <c r="D51" s="50"/>
      <c r="E51" s="126">
        <v>-500</v>
      </c>
      <c r="F51" s="249"/>
      <c r="G51" s="110">
        <f t="shared" si="0"/>
        <v>388665.65999999986</v>
      </c>
      <c r="H51" s="114"/>
    </row>
    <row r="52" spans="1:8" x14ac:dyDescent="0.55000000000000004">
      <c r="A52" s="124" t="s">
        <v>565</v>
      </c>
      <c r="B52" s="88" t="s">
        <v>564</v>
      </c>
      <c r="C52" s="54" t="s">
        <v>563</v>
      </c>
      <c r="D52" s="125"/>
      <c r="E52" s="345">
        <v>1934.4</v>
      </c>
      <c r="F52" s="249"/>
      <c r="G52" s="110">
        <f t="shared" si="0"/>
        <v>386731.25999999983</v>
      </c>
      <c r="H52" s="114"/>
    </row>
    <row r="53" spans="1:8" x14ac:dyDescent="0.55000000000000004">
      <c r="A53" s="113" t="s">
        <v>549</v>
      </c>
      <c r="B53" s="115" t="s">
        <v>548</v>
      </c>
      <c r="C53" s="54" t="s">
        <v>547</v>
      </c>
      <c r="D53" s="111"/>
      <c r="E53" s="111">
        <v>580</v>
      </c>
      <c r="F53" s="249"/>
      <c r="G53" s="110">
        <f t="shared" si="0"/>
        <v>386151.25999999983</v>
      </c>
      <c r="H53" s="114"/>
    </row>
    <row r="54" spans="1:8" x14ac:dyDescent="0.55000000000000004">
      <c r="A54" s="113"/>
      <c r="B54" s="115" t="s">
        <v>550</v>
      </c>
      <c r="C54" s="54" t="s">
        <v>551</v>
      </c>
      <c r="D54" s="111"/>
      <c r="E54" s="111">
        <v>504</v>
      </c>
      <c r="F54" s="111"/>
      <c r="G54" s="110">
        <f t="shared" si="0"/>
        <v>385647.25999999983</v>
      </c>
      <c r="H54" s="114"/>
    </row>
    <row r="55" spans="1:8" x14ac:dyDescent="0.55000000000000004">
      <c r="A55" s="113"/>
      <c r="B55" s="115" t="s">
        <v>569</v>
      </c>
      <c r="C55" s="54" t="s">
        <v>570</v>
      </c>
      <c r="D55" s="111"/>
      <c r="E55" s="111">
        <v>390</v>
      </c>
      <c r="F55" s="111"/>
      <c r="G55" s="110">
        <f t="shared" si="0"/>
        <v>385257.25999999983</v>
      </c>
      <c r="H55" s="114"/>
    </row>
    <row r="56" spans="1:8" x14ac:dyDescent="0.55000000000000004">
      <c r="A56" s="113" t="s">
        <v>515</v>
      </c>
      <c r="B56" s="115" t="s">
        <v>592</v>
      </c>
      <c r="C56" s="54" t="s">
        <v>591</v>
      </c>
      <c r="D56" s="111"/>
      <c r="E56" s="111">
        <v>6330</v>
      </c>
      <c r="F56" s="111"/>
      <c r="G56" s="110">
        <f t="shared" si="0"/>
        <v>378927.25999999983</v>
      </c>
      <c r="H56" s="114"/>
    </row>
    <row r="57" spans="1:8" x14ac:dyDescent="0.55000000000000004">
      <c r="A57" s="113" t="s">
        <v>515</v>
      </c>
      <c r="B57" s="115" t="s">
        <v>634</v>
      </c>
      <c r="C57" s="54" t="s">
        <v>635</v>
      </c>
      <c r="D57" s="111"/>
      <c r="E57" s="111">
        <v>330</v>
      </c>
      <c r="F57" s="111"/>
      <c r="G57" s="110">
        <f t="shared" si="0"/>
        <v>378597.25999999983</v>
      </c>
      <c r="H57" s="114"/>
    </row>
    <row r="58" spans="1:8" x14ac:dyDescent="0.55000000000000004">
      <c r="A58" s="113" t="s">
        <v>755</v>
      </c>
      <c r="B58" s="115" t="s">
        <v>767</v>
      </c>
      <c r="C58" s="54" t="s">
        <v>768</v>
      </c>
      <c r="D58" s="111"/>
      <c r="E58" s="111">
        <v>54130.080000000002</v>
      </c>
      <c r="F58" s="111"/>
      <c r="G58" s="110">
        <f t="shared" si="0"/>
        <v>324467.17999999982</v>
      </c>
      <c r="H58" s="114"/>
    </row>
    <row r="59" spans="1:8" x14ac:dyDescent="0.55000000000000004">
      <c r="A59" s="113"/>
      <c r="B59" s="115" t="s">
        <v>769</v>
      </c>
      <c r="C59" s="54" t="s">
        <v>770</v>
      </c>
      <c r="D59" s="111"/>
      <c r="E59" s="111">
        <v>1040</v>
      </c>
      <c r="F59" s="111"/>
      <c r="G59" s="110">
        <f t="shared" si="0"/>
        <v>323427.17999999982</v>
      </c>
      <c r="H59" s="114"/>
    </row>
    <row r="60" spans="1:8" x14ac:dyDescent="0.55000000000000004">
      <c r="A60" s="113"/>
      <c r="B60" s="115" t="s">
        <v>771</v>
      </c>
      <c r="C60" s="54" t="s">
        <v>772</v>
      </c>
      <c r="D60" s="111"/>
      <c r="E60" s="111">
        <v>30640</v>
      </c>
      <c r="F60" s="111"/>
      <c r="G60" s="110">
        <f t="shared" si="0"/>
        <v>292787.17999999982</v>
      </c>
      <c r="H60" s="114"/>
    </row>
    <row r="61" spans="1:8" x14ac:dyDescent="0.55000000000000004">
      <c r="A61" s="113"/>
      <c r="B61" s="115" t="s">
        <v>773</v>
      </c>
      <c r="C61" s="54" t="s">
        <v>774</v>
      </c>
      <c r="D61" s="111"/>
      <c r="E61" s="111">
        <v>15047.95</v>
      </c>
      <c r="F61" s="111"/>
      <c r="G61" s="110">
        <f t="shared" si="0"/>
        <v>277739.22999999981</v>
      </c>
      <c r="H61" s="114"/>
    </row>
    <row r="62" spans="1:8" x14ac:dyDescent="0.55000000000000004">
      <c r="A62" s="113"/>
      <c r="B62" s="115" t="s">
        <v>775</v>
      </c>
      <c r="C62" s="54" t="s">
        <v>776</v>
      </c>
      <c r="D62" s="111"/>
      <c r="E62" s="111">
        <v>12400</v>
      </c>
      <c r="F62" s="111"/>
      <c r="G62" s="110">
        <f t="shared" si="0"/>
        <v>265339.22999999981</v>
      </c>
      <c r="H62" s="114"/>
    </row>
    <row r="63" spans="1:8" x14ac:dyDescent="0.55000000000000004">
      <c r="A63" s="113"/>
      <c r="B63" s="115" t="s">
        <v>778</v>
      </c>
      <c r="C63" s="54" t="s">
        <v>777</v>
      </c>
      <c r="D63" s="111"/>
      <c r="E63" s="111">
        <v>450</v>
      </c>
      <c r="F63" s="111"/>
      <c r="G63" s="110">
        <f t="shared" si="0"/>
        <v>264889.22999999981</v>
      </c>
      <c r="H63" s="114"/>
    </row>
    <row r="64" spans="1:8" x14ac:dyDescent="0.55000000000000004">
      <c r="A64" s="113"/>
      <c r="B64" s="115" t="s">
        <v>779</v>
      </c>
      <c r="C64" s="54" t="s">
        <v>780</v>
      </c>
      <c r="D64" s="111"/>
      <c r="E64" s="111">
        <v>1720.56</v>
      </c>
      <c r="F64" s="111"/>
      <c r="G64" s="110">
        <f t="shared" si="0"/>
        <v>263168.66999999981</v>
      </c>
      <c r="H64" s="114"/>
    </row>
    <row r="65" spans="1:8" x14ac:dyDescent="0.55000000000000004">
      <c r="A65" s="113" t="s">
        <v>828</v>
      </c>
      <c r="B65" s="115" t="s">
        <v>834</v>
      </c>
      <c r="C65" s="54" t="s">
        <v>833</v>
      </c>
      <c r="D65" s="111"/>
      <c r="E65" s="111">
        <v>504</v>
      </c>
      <c r="F65" s="111"/>
      <c r="G65" s="110">
        <f t="shared" si="0"/>
        <v>262664.66999999981</v>
      </c>
      <c r="H65" s="114"/>
    </row>
    <row r="66" spans="1:8" x14ac:dyDescent="0.55000000000000004">
      <c r="A66" s="113" t="s">
        <v>838</v>
      </c>
      <c r="B66" s="115" t="s">
        <v>841</v>
      </c>
      <c r="C66" s="54" t="s">
        <v>840</v>
      </c>
      <c r="D66" s="111"/>
      <c r="E66" s="111">
        <v>1360</v>
      </c>
      <c r="F66" s="111"/>
      <c r="G66" s="110">
        <f t="shared" si="0"/>
        <v>261304.66999999981</v>
      </c>
      <c r="H66" s="114"/>
    </row>
    <row r="67" spans="1:8" x14ac:dyDescent="0.55000000000000004">
      <c r="A67" s="113"/>
      <c r="B67" s="115" t="s">
        <v>845</v>
      </c>
      <c r="C67" s="54" t="s">
        <v>232</v>
      </c>
      <c r="D67" s="111"/>
      <c r="E67" s="111">
        <v>3750</v>
      </c>
      <c r="F67" s="111"/>
      <c r="G67" s="110">
        <f t="shared" si="0"/>
        <v>257554.66999999981</v>
      </c>
      <c r="H67" s="114"/>
    </row>
    <row r="68" spans="1:8" x14ac:dyDescent="0.55000000000000004">
      <c r="A68" s="113"/>
      <c r="B68" s="115" t="s">
        <v>847</v>
      </c>
      <c r="C68" s="54" t="s">
        <v>849</v>
      </c>
      <c r="D68" s="111"/>
      <c r="E68" s="111">
        <v>606.69000000000005</v>
      </c>
      <c r="F68" s="111"/>
      <c r="G68" s="110">
        <f t="shared" si="0"/>
        <v>256947.97999999981</v>
      </c>
      <c r="H68" s="114"/>
    </row>
    <row r="69" spans="1:8" x14ac:dyDescent="0.55000000000000004">
      <c r="A69" s="113"/>
      <c r="B69" s="115" t="s">
        <v>848</v>
      </c>
      <c r="C69" s="54" t="s">
        <v>850</v>
      </c>
      <c r="D69" s="111"/>
      <c r="E69" s="111">
        <v>500</v>
      </c>
      <c r="F69" s="111"/>
      <c r="G69" s="110">
        <f t="shared" si="0"/>
        <v>256447.97999999981</v>
      </c>
      <c r="H69" s="114"/>
    </row>
    <row r="70" spans="1:8" x14ac:dyDescent="0.55000000000000004">
      <c r="A70" s="113"/>
      <c r="B70" s="115" t="s">
        <v>846</v>
      </c>
      <c r="C70" s="54" t="s">
        <v>851</v>
      </c>
      <c r="D70" s="111"/>
      <c r="E70" s="111">
        <v>2500</v>
      </c>
      <c r="F70" s="111"/>
      <c r="G70" s="110">
        <f t="shared" si="0"/>
        <v>253947.97999999981</v>
      </c>
      <c r="H70" s="114"/>
    </row>
    <row r="71" spans="1:8" x14ac:dyDescent="0.55000000000000004">
      <c r="A71" s="113" t="s">
        <v>709</v>
      </c>
      <c r="B71" s="115" t="s">
        <v>852</v>
      </c>
      <c r="C71" s="54" t="s">
        <v>853</v>
      </c>
      <c r="D71" s="111"/>
      <c r="E71" s="111">
        <v>3455.03</v>
      </c>
      <c r="F71" s="111"/>
      <c r="G71" s="110">
        <f t="shared" si="0"/>
        <v>250492.94999999981</v>
      </c>
      <c r="H71" s="114"/>
    </row>
    <row r="72" spans="1:8" x14ac:dyDescent="0.55000000000000004">
      <c r="A72" s="113"/>
      <c r="B72" s="115" t="s">
        <v>855</v>
      </c>
      <c r="C72" s="54" t="s">
        <v>857</v>
      </c>
      <c r="D72" s="111"/>
      <c r="E72" s="111">
        <v>1380</v>
      </c>
      <c r="F72" s="111"/>
      <c r="G72" s="110">
        <f t="shared" si="0"/>
        <v>249112.94999999981</v>
      </c>
      <c r="H72" s="114"/>
    </row>
    <row r="73" spans="1:8" x14ac:dyDescent="0.55000000000000004">
      <c r="A73" s="113"/>
      <c r="B73" s="115" t="s">
        <v>856</v>
      </c>
      <c r="C73" s="54" t="s">
        <v>854</v>
      </c>
      <c r="D73" s="111"/>
      <c r="E73" s="111">
        <v>3354.99</v>
      </c>
      <c r="F73" s="111"/>
      <c r="G73" s="110">
        <f t="shared" si="0"/>
        <v>245757.95999999982</v>
      </c>
      <c r="H73" s="114"/>
    </row>
    <row r="74" spans="1:8" x14ac:dyDescent="0.55000000000000004">
      <c r="A74" s="113" t="s">
        <v>713</v>
      </c>
      <c r="B74" s="115" t="s">
        <v>858</v>
      </c>
      <c r="C74" s="54" t="s">
        <v>859</v>
      </c>
      <c r="D74" s="111"/>
      <c r="E74" s="111">
        <v>1800</v>
      </c>
      <c r="F74" s="111"/>
      <c r="G74" s="110">
        <f t="shared" si="0"/>
        <v>243957.95999999982</v>
      </c>
      <c r="H74" s="114"/>
    </row>
    <row r="75" spans="1:8" x14ac:dyDescent="0.55000000000000004">
      <c r="A75" s="113" t="s">
        <v>782</v>
      </c>
      <c r="B75" s="115" t="s">
        <v>781</v>
      </c>
      <c r="C75" s="54" t="s">
        <v>551</v>
      </c>
      <c r="D75" s="111"/>
      <c r="E75" s="111">
        <v>504</v>
      </c>
      <c r="F75" s="111"/>
      <c r="G75" s="110">
        <f t="shared" si="0"/>
        <v>243453.95999999982</v>
      </c>
      <c r="H75" s="114"/>
    </row>
    <row r="76" spans="1:8" x14ac:dyDescent="0.55000000000000004">
      <c r="A76" s="113" t="s">
        <v>743</v>
      </c>
      <c r="B76" s="115" t="s">
        <v>783</v>
      </c>
      <c r="C76" s="54" t="s">
        <v>784</v>
      </c>
      <c r="D76" s="111"/>
      <c r="E76" s="111">
        <v>59337.440000000002</v>
      </c>
      <c r="F76" s="111"/>
      <c r="G76" s="110">
        <f t="shared" si="0"/>
        <v>184116.51999999981</v>
      </c>
      <c r="H76" s="114"/>
    </row>
    <row r="77" spans="1:8" x14ac:dyDescent="0.55000000000000004">
      <c r="A77" s="113"/>
      <c r="B77" s="115" t="s">
        <v>786</v>
      </c>
      <c r="C77" s="54" t="s">
        <v>785</v>
      </c>
      <c r="D77" s="111"/>
      <c r="E77" s="111">
        <v>5850</v>
      </c>
      <c r="F77" s="111">
        <v>0</v>
      </c>
      <c r="G77" s="110">
        <f t="shared" si="0"/>
        <v>178266.51999999981</v>
      </c>
      <c r="H77" s="114"/>
    </row>
    <row r="78" spans="1:8" x14ac:dyDescent="0.55000000000000004">
      <c r="A78" s="113"/>
      <c r="B78" s="115" t="s">
        <v>787</v>
      </c>
      <c r="C78" s="54" t="s">
        <v>1081</v>
      </c>
      <c r="D78" s="111"/>
      <c r="E78" s="111">
        <v>4770</v>
      </c>
      <c r="F78" s="111"/>
      <c r="G78" s="110">
        <f t="shared" si="0"/>
        <v>173496.51999999981</v>
      </c>
      <c r="H78" s="114"/>
    </row>
    <row r="79" spans="1:8" x14ac:dyDescent="0.55000000000000004">
      <c r="A79" s="113"/>
      <c r="B79" s="115" t="s">
        <v>788</v>
      </c>
      <c r="C79" s="54" t="s">
        <v>789</v>
      </c>
      <c r="D79" s="111"/>
      <c r="E79" s="111">
        <v>5100</v>
      </c>
      <c r="F79" s="111"/>
      <c r="G79" s="110">
        <f t="shared" si="0"/>
        <v>168396.51999999981</v>
      </c>
      <c r="H79" s="114"/>
    </row>
    <row r="80" spans="1:8" x14ac:dyDescent="0.55000000000000004">
      <c r="A80" s="113"/>
      <c r="B80" s="115" t="s">
        <v>805</v>
      </c>
      <c r="C80" s="54" t="s">
        <v>806</v>
      </c>
      <c r="D80" s="111"/>
      <c r="E80" s="111">
        <v>4676</v>
      </c>
      <c r="F80" s="111"/>
      <c r="G80" s="110">
        <f t="shared" si="0"/>
        <v>163720.51999999981</v>
      </c>
      <c r="H80" s="114"/>
    </row>
    <row r="81" spans="1:8" x14ac:dyDescent="0.55000000000000004">
      <c r="A81" s="113"/>
      <c r="B81" s="115" t="s">
        <v>873</v>
      </c>
      <c r="C81" s="54" t="s">
        <v>872</v>
      </c>
      <c r="D81" s="111"/>
      <c r="E81" s="111">
        <v>12000</v>
      </c>
      <c r="F81" s="111"/>
      <c r="G81" s="110">
        <f t="shared" si="0"/>
        <v>151720.51999999981</v>
      </c>
      <c r="H81" s="114"/>
    </row>
    <row r="82" spans="1:8" x14ac:dyDescent="0.55000000000000004">
      <c r="A82" s="113"/>
      <c r="B82" s="115" t="s">
        <v>934</v>
      </c>
      <c r="C82" s="54" t="s">
        <v>869</v>
      </c>
      <c r="D82" s="111"/>
      <c r="E82" s="111">
        <v>5891</v>
      </c>
      <c r="F82" s="111"/>
      <c r="G82" s="110">
        <f>G81-E82</f>
        <v>145829.51999999981</v>
      </c>
      <c r="H82" s="114"/>
    </row>
    <row r="83" spans="1:8" x14ac:dyDescent="0.55000000000000004">
      <c r="A83" s="113"/>
      <c r="B83" s="115" t="s">
        <v>939</v>
      </c>
      <c r="C83" s="54" t="s">
        <v>940</v>
      </c>
      <c r="D83" s="111"/>
      <c r="E83" s="111">
        <v>27000</v>
      </c>
      <c r="F83" s="111"/>
      <c r="G83" s="110">
        <f>G82-E83</f>
        <v>118829.51999999981</v>
      </c>
      <c r="H83" s="114"/>
    </row>
    <row r="84" spans="1:8" x14ac:dyDescent="0.55000000000000004">
      <c r="A84" s="113" t="s">
        <v>971</v>
      </c>
      <c r="B84" s="115" t="s">
        <v>972</v>
      </c>
      <c r="C84" s="54" t="s">
        <v>973</v>
      </c>
      <c r="D84" s="111"/>
      <c r="E84" s="111">
        <v>8136.01</v>
      </c>
      <c r="F84" s="111"/>
      <c r="G84" s="110">
        <f>G83-E84-F84</f>
        <v>110693.50999999982</v>
      </c>
      <c r="H84" s="114"/>
    </row>
    <row r="85" spans="1:8" x14ac:dyDescent="0.55000000000000004">
      <c r="A85" s="113"/>
      <c r="B85" s="115" t="s">
        <v>977</v>
      </c>
      <c r="C85" s="54" t="s">
        <v>976</v>
      </c>
      <c r="D85" s="111"/>
      <c r="E85" s="111">
        <v>260</v>
      </c>
      <c r="F85" s="111"/>
      <c r="G85" s="110">
        <f>G84-E85-F85</f>
        <v>110433.50999999982</v>
      </c>
      <c r="H85" s="114"/>
    </row>
    <row r="86" spans="1:8" x14ac:dyDescent="0.55000000000000004">
      <c r="A86" s="113" t="s">
        <v>960</v>
      </c>
      <c r="B86" s="115" t="s">
        <v>994</v>
      </c>
      <c r="C86" s="54" t="s">
        <v>278</v>
      </c>
      <c r="D86" s="111"/>
      <c r="E86" s="111">
        <v>340</v>
      </c>
      <c r="F86" s="111"/>
      <c r="G86" s="110">
        <f>G85-E86-F86</f>
        <v>110093.50999999982</v>
      </c>
      <c r="H86" s="114"/>
    </row>
    <row r="87" spans="1:8" x14ac:dyDescent="0.55000000000000004">
      <c r="A87" s="113"/>
      <c r="B87" s="115" t="s">
        <v>1002</v>
      </c>
      <c r="C87" s="54" t="s">
        <v>1001</v>
      </c>
      <c r="D87" s="111"/>
      <c r="E87" s="111">
        <v>1710.93</v>
      </c>
      <c r="F87" s="111"/>
      <c r="G87" s="110">
        <f>G86-E87-F87</f>
        <v>108382.57999999983</v>
      </c>
      <c r="H87" s="114"/>
    </row>
    <row r="88" spans="1:8" x14ac:dyDescent="0.55000000000000004">
      <c r="A88" s="113" t="s">
        <v>1008</v>
      </c>
      <c r="B88" s="115" t="s">
        <v>1006</v>
      </c>
      <c r="C88" s="54" t="s">
        <v>246</v>
      </c>
      <c r="D88" s="111"/>
      <c r="E88" s="111">
        <v>600</v>
      </c>
      <c r="F88" s="111"/>
      <c r="G88" s="110">
        <f t="shared" ref="G88:G94" si="1">G87-E88-F88</f>
        <v>107782.57999999983</v>
      </c>
      <c r="H88" s="114"/>
    </row>
    <row r="89" spans="1:8" x14ac:dyDescent="0.55000000000000004">
      <c r="A89" s="113"/>
      <c r="B89" s="115" t="s">
        <v>1007</v>
      </c>
      <c r="C89" s="54" t="s">
        <v>1009</v>
      </c>
      <c r="D89" s="111"/>
      <c r="E89" s="111">
        <v>800</v>
      </c>
      <c r="F89" s="111"/>
      <c r="G89" s="110">
        <f t="shared" si="1"/>
        <v>106982.57999999983</v>
      </c>
      <c r="H89" s="114"/>
    </row>
    <row r="90" spans="1:8" x14ac:dyDescent="0.55000000000000004">
      <c r="A90" s="113" t="s">
        <v>1012</v>
      </c>
      <c r="B90" s="115" t="s">
        <v>1011</v>
      </c>
      <c r="C90" s="54" t="s">
        <v>1010</v>
      </c>
      <c r="D90" s="111"/>
      <c r="E90" s="111">
        <v>768</v>
      </c>
      <c r="F90" s="111"/>
      <c r="G90" s="110">
        <f t="shared" si="1"/>
        <v>106214.57999999983</v>
      </c>
      <c r="H90" s="114"/>
    </row>
    <row r="91" spans="1:8" x14ac:dyDescent="0.55000000000000004">
      <c r="A91" s="113" t="s">
        <v>1028</v>
      </c>
      <c r="B91" s="115" t="s">
        <v>1032</v>
      </c>
      <c r="C91" s="54" t="s">
        <v>1031</v>
      </c>
      <c r="D91" s="111"/>
      <c r="E91" s="111">
        <v>500</v>
      </c>
      <c r="F91" s="111"/>
      <c r="G91" s="110">
        <f t="shared" si="1"/>
        <v>105714.57999999983</v>
      </c>
      <c r="H91" s="114"/>
    </row>
    <row r="92" spans="1:8" x14ac:dyDescent="0.55000000000000004">
      <c r="A92" s="113"/>
      <c r="B92" s="115" t="s">
        <v>1033</v>
      </c>
      <c r="C92" s="54" t="s">
        <v>1034</v>
      </c>
      <c r="D92" s="111"/>
      <c r="E92" s="111">
        <v>623.80999999999995</v>
      </c>
      <c r="F92" s="111"/>
      <c r="G92" s="110">
        <f t="shared" si="1"/>
        <v>105090.76999999983</v>
      </c>
      <c r="H92" s="114"/>
    </row>
    <row r="93" spans="1:8" x14ac:dyDescent="0.55000000000000004">
      <c r="A93" s="113" t="s">
        <v>1044</v>
      </c>
      <c r="B93" s="115" t="s">
        <v>1080</v>
      </c>
      <c r="C93" s="54" t="s">
        <v>1082</v>
      </c>
      <c r="D93" s="111"/>
      <c r="E93" s="111">
        <v>510</v>
      </c>
      <c r="F93" s="111"/>
      <c r="G93" s="110">
        <f t="shared" si="1"/>
        <v>104580.76999999983</v>
      </c>
      <c r="H93" s="114"/>
    </row>
    <row r="94" spans="1:8" x14ac:dyDescent="0.55000000000000004">
      <c r="A94" s="113"/>
      <c r="B94" s="115" t="s">
        <v>1088</v>
      </c>
      <c r="C94" s="54" t="s">
        <v>1089</v>
      </c>
      <c r="D94" s="111"/>
      <c r="E94" s="111">
        <v>1500</v>
      </c>
      <c r="F94" s="111"/>
      <c r="G94" s="110">
        <f t="shared" si="1"/>
        <v>103080.76999999983</v>
      </c>
      <c r="H94" s="114"/>
    </row>
    <row r="95" spans="1:8" x14ac:dyDescent="0.55000000000000004">
      <c r="A95" s="113"/>
      <c r="B95" s="433" t="s">
        <v>765</v>
      </c>
      <c r="C95" s="267" t="s">
        <v>1107</v>
      </c>
      <c r="D95" s="111">
        <v>800000</v>
      </c>
      <c r="E95" s="111"/>
      <c r="F95" s="111"/>
      <c r="G95" s="116">
        <f>G94+D95</f>
        <v>903080.76999999979</v>
      </c>
      <c r="H95" s="114"/>
    </row>
    <row r="96" spans="1:8" x14ac:dyDescent="0.55000000000000004">
      <c r="A96" s="113"/>
      <c r="B96" s="244"/>
      <c r="C96" s="54" t="s">
        <v>1223</v>
      </c>
      <c r="D96" s="111"/>
      <c r="E96" s="111">
        <v>2400</v>
      </c>
      <c r="F96" s="111"/>
      <c r="G96" s="116">
        <f>G95-E96</f>
        <v>900680.76999999979</v>
      </c>
      <c r="H96" s="114"/>
    </row>
    <row r="97" spans="1:8" x14ac:dyDescent="0.55000000000000004">
      <c r="A97" s="113" t="s">
        <v>1224</v>
      </c>
      <c r="B97" s="244" t="s">
        <v>1225</v>
      </c>
      <c r="C97" s="54" t="s">
        <v>1226</v>
      </c>
      <c r="D97" s="111"/>
      <c r="E97" s="111">
        <v>56799.23</v>
      </c>
      <c r="F97" s="111"/>
      <c r="G97" s="116">
        <f>G96-E97</f>
        <v>843881.5399999998</v>
      </c>
      <c r="H97" s="114"/>
    </row>
    <row r="98" spans="1:8" x14ac:dyDescent="0.55000000000000004">
      <c r="A98" s="113"/>
      <c r="B98" s="244" t="s">
        <v>1231</v>
      </c>
      <c r="C98" s="54" t="s">
        <v>1227</v>
      </c>
      <c r="D98" s="111"/>
      <c r="E98" s="111">
        <v>5555.87</v>
      </c>
      <c r="F98" s="111"/>
      <c r="G98" s="116">
        <f t="shared" ref="G98:G115" si="2">G97-E98</f>
        <v>838325.66999999981</v>
      </c>
      <c r="H98" s="114"/>
    </row>
    <row r="99" spans="1:8" x14ac:dyDescent="0.55000000000000004">
      <c r="A99" s="113"/>
      <c r="B99" s="244" t="s">
        <v>1232</v>
      </c>
      <c r="C99" s="54" t="s">
        <v>1228</v>
      </c>
      <c r="D99" s="111"/>
      <c r="E99" s="111">
        <v>8879</v>
      </c>
      <c r="F99" s="111"/>
      <c r="G99" s="116">
        <f t="shared" si="2"/>
        <v>829446.66999999981</v>
      </c>
      <c r="H99" s="114"/>
    </row>
    <row r="100" spans="1:8" x14ac:dyDescent="0.55000000000000004">
      <c r="A100" s="113"/>
      <c r="B100" s="244" t="s">
        <v>1233</v>
      </c>
      <c r="C100" s="54" t="s">
        <v>1229</v>
      </c>
      <c r="D100" s="111"/>
      <c r="E100" s="111">
        <v>1710.93</v>
      </c>
      <c r="F100" s="111"/>
      <c r="G100" s="116">
        <f t="shared" si="2"/>
        <v>827735.73999999976</v>
      </c>
      <c r="H100" s="114"/>
    </row>
    <row r="101" spans="1:8" x14ac:dyDescent="0.55000000000000004">
      <c r="A101" s="113"/>
      <c r="B101" s="244" t="s">
        <v>1234</v>
      </c>
      <c r="C101" s="54" t="s">
        <v>1230</v>
      </c>
      <c r="D101" s="111"/>
      <c r="E101" s="111">
        <v>647.89</v>
      </c>
      <c r="F101" s="111"/>
      <c r="G101" s="116">
        <f t="shared" si="2"/>
        <v>827087.84999999974</v>
      </c>
      <c r="H101" s="114"/>
    </row>
    <row r="102" spans="1:8" x14ac:dyDescent="0.55000000000000004">
      <c r="A102" s="113"/>
      <c r="B102" s="244" t="s">
        <v>1236</v>
      </c>
      <c r="C102" s="54" t="s">
        <v>1235</v>
      </c>
      <c r="D102" s="111"/>
      <c r="E102" s="111">
        <v>3100</v>
      </c>
      <c r="F102" s="111"/>
      <c r="G102" s="116">
        <f t="shared" si="2"/>
        <v>823987.84999999974</v>
      </c>
      <c r="H102" s="114"/>
    </row>
    <row r="103" spans="1:8" x14ac:dyDescent="0.55000000000000004">
      <c r="A103" s="113"/>
      <c r="B103" s="244"/>
      <c r="C103" s="54" t="s">
        <v>1244</v>
      </c>
      <c r="D103" s="111"/>
      <c r="E103" s="111">
        <v>340</v>
      </c>
      <c r="F103" s="111"/>
      <c r="G103" s="116">
        <f t="shared" si="2"/>
        <v>823647.84999999974</v>
      </c>
      <c r="H103" s="114"/>
    </row>
    <row r="104" spans="1:8" x14ac:dyDescent="0.55000000000000004">
      <c r="A104" s="113"/>
      <c r="B104" s="244"/>
      <c r="C104" s="54" t="s">
        <v>1243</v>
      </c>
      <c r="D104" s="111"/>
      <c r="E104" s="111">
        <v>640</v>
      </c>
      <c r="F104" s="111"/>
      <c r="G104" s="116">
        <f t="shared" si="2"/>
        <v>823007.84999999974</v>
      </c>
      <c r="H104" s="114"/>
    </row>
    <row r="105" spans="1:8" x14ac:dyDescent="0.55000000000000004">
      <c r="A105" s="113"/>
      <c r="B105" s="244"/>
      <c r="C105" s="54" t="s">
        <v>1245</v>
      </c>
      <c r="D105" s="111"/>
      <c r="E105" s="111">
        <v>560</v>
      </c>
      <c r="F105" s="111"/>
      <c r="G105" s="116">
        <f t="shared" si="2"/>
        <v>822447.84999999974</v>
      </c>
      <c r="H105" s="114"/>
    </row>
    <row r="106" spans="1:8" x14ac:dyDescent="0.55000000000000004">
      <c r="A106" s="113"/>
      <c r="B106" s="244"/>
      <c r="C106" s="54" t="s">
        <v>1246</v>
      </c>
      <c r="D106" s="111"/>
      <c r="E106" s="111">
        <v>384</v>
      </c>
      <c r="F106" s="111"/>
      <c r="G106" s="116">
        <f t="shared" si="2"/>
        <v>822063.84999999974</v>
      </c>
      <c r="H106" s="114"/>
    </row>
    <row r="107" spans="1:8" x14ac:dyDescent="0.55000000000000004">
      <c r="A107" s="113"/>
      <c r="B107" s="244"/>
      <c r="C107" s="54" t="s">
        <v>1247</v>
      </c>
      <c r="D107" s="111"/>
      <c r="E107" s="111">
        <v>1456</v>
      </c>
      <c r="F107" s="111"/>
      <c r="G107" s="116">
        <f t="shared" si="2"/>
        <v>820607.84999999974</v>
      </c>
      <c r="H107" s="114"/>
    </row>
    <row r="108" spans="1:8" x14ac:dyDescent="0.55000000000000004">
      <c r="A108" s="113"/>
      <c r="B108" s="244"/>
      <c r="C108" s="54" t="s">
        <v>1248</v>
      </c>
      <c r="D108" s="111"/>
      <c r="E108" s="111">
        <v>720</v>
      </c>
      <c r="F108" s="111"/>
      <c r="G108" s="116">
        <f t="shared" si="2"/>
        <v>819887.84999999974</v>
      </c>
      <c r="H108" s="114"/>
    </row>
    <row r="109" spans="1:8" x14ac:dyDescent="0.55000000000000004">
      <c r="A109" s="113"/>
      <c r="B109" s="244"/>
      <c r="C109" s="54" t="s">
        <v>1249</v>
      </c>
      <c r="D109" s="111"/>
      <c r="E109" s="111">
        <v>384</v>
      </c>
      <c r="F109" s="111"/>
      <c r="G109" s="116">
        <f t="shared" si="2"/>
        <v>819503.84999999974</v>
      </c>
      <c r="H109" s="114"/>
    </row>
    <row r="110" spans="1:8" x14ac:dyDescent="0.55000000000000004">
      <c r="A110" s="113"/>
      <c r="B110" s="244" t="s">
        <v>1237</v>
      </c>
      <c r="C110" s="54" t="s">
        <v>1238</v>
      </c>
      <c r="D110" s="111"/>
      <c r="E110" s="111">
        <v>2000</v>
      </c>
      <c r="F110" s="111"/>
      <c r="G110" s="116">
        <f t="shared" si="2"/>
        <v>817503.84999999974</v>
      </c>
      <c r="H110" s="114"/>
    </row>
    <row r="111" spans="1:8" x14ac:dyDescent="0.55000000000000004">
      <c r="A111" s="113"/>
      <c r="B111" s="244" t="s">
        <v>1240</v>
      </c>
      <c r="C111" s="54" t="s">
        <v>1239</v>
      </c>
      <c r="D111" s="111"/>
      <c r="E111" s="111">
        <v>3508</v>
      </c>
      <c r="F111" s="111"/>
      <c r="G111" s="116">
        <f t="shared" si="2"/>
        <v>813995.84999999974</v>
      </c>
      <c r="H111" s="114"/>
    </row>
    <row r="112" spans="1:8" x14ac:dyDescent="0.55000000000000004">
      <c r="A112" s="113"/>
      <c r="B112" s="244" t="s">
        <v>1241</v>
      </c>
      <c r="C112" s="54" t="s">
        <v>1242</v>
      </c>
      <c r="D112" s="111"/>
      <c r="E112" s="111">
        <v>27762</v>
      </c>
      <c r="F112" s="111"/>
      <c r="G112" s="116">
        <f t="shared" si="2"/>
        <v>786233.84999999974</v>
      </c>
      <c r="H112" s="114"/>
    </row>
    <row r="113" spans="1:11" x14ac:dyDescent="0.55000000000000004">
      <c r="A113" s="113"/>
      <c r="B113" s="244" t="s">
        <v>1331</v>
      </c>
      <c r="C113" s="54" t="s">
        <v>1333</v>
      </c>
      <c r="D113" s="111"/>
      <c r="E113" s="111">
        <v>12800</v>
      </c>
      <c r="F113" s="111"/>
      <c r="G113" s="116">
        <f t="shared" si="2"/>
        <v>773433.84999999974</v>
      </c>
      <c r="H113" s="114"/>
    </row>
    <row r="114" spans="1:11" x14ac:dyDescent="0.55000000000000004">
      <c r="A114" s="113"/>
      <c r="B114" s="244" t="s">
        <v>1332</v>
      </c>
      <c r="C114" s="54" t="s">
        <v>1334</v>
      </c>
      <c r="D114" s="111"/>
      <c r="E114" s="111">
        <v>4160</v>
      </c>
      <c r="F114" s="111"/>
      <c r="G114" s="116">
        <f t="shared" si="2"/>
        <v>769273.84999999974</v>
      </c>
      <c r="H114" s="114"/>
    </row>
    <row r="115" spans="1:11" x14ac:dyDescent="0.55000000000000004">
      <c r="A115" s="113"/>
      <c r="B115" s="244" t="s">
        <v>1351</v>
      </c>
      <c r="C115" s="54" t="s">
        <v>1352</v>
      </c>
      <c r="D115" s="111"/>
      <c r="E115" s="111">
        <v>695.6</v>
      </c>
      <c r="F115" s="111"/>
      <c r="G115" s="116">
        <f t="shared" si="2"/>
        <v>768578.24999999977</v>
      </c>
      <c r="H115" s="114"/>
    </row>
    <row r="116" spans="1:11" x14ac:dyDescent="0.55000000000000004">
      <c r="A116" s="113"/>
      <c r="B116" s="244"/>
      <c r="C116" s="54"/>
      <c r="D116" s="111"/>
      <c r="E116" s="111"/>
      <c r="F116" s="111"/>
      <c r="G116" s="116"/>
      <c r="H116" s="114"/>
    </row>
    <row r="117" spans="1:11" x14ac:dyDescent="0.55000000000000004">
      <c r="A117" s="113"/>
      <c r="B117" s="244"/>
      <c r="C117" s="54"/>
      <c r="D117" s="111"/>
      <c r="E117" s="111"/>
      <c r="F117" s="111"/>
      <c r="G117" s="116"/>
      <c r="H117" s="114"/>
    </row>
    <row r="118" spans="1:11" x14ac:dyDescent="0.55000000000000004">
      <c r="A118" s="113"/>
      <c r="B118" s="115"/>
      <c r="C118" s="54"/>
      <c r="D118" s="111"/>
      <c r="E118" s="111"/>
      <c r="F118" s="111"/>
      <c r="G118" s="116"/>
      <c r="H118" s="114"/>
    </row>
    <row r="119" spans="1:11" ht="24.75" thickBot="1" x14ac:dyDescent="0.6">
      <c r="A119" s="132"/>
      <c r="B119" s="133"/>
      <c r="C119" s="134" t="s">
        <v>77</v>
      </c>
      <c r="D119" s="135">
        <f>SUM(D7:D118)</f>
        <v>1500000</v>
      </c>
      <c r="E119" s="135">
        <f>SUM(E7:E118)</f>
        <v>731421.75000000012</v>
      </c>
      <c r="F119" s="135">
        <f>SUM(F7:F118)</f>
        <v>0</v>
      </c>
      <c r="G119" s="236">
        <f>D119-E119-F119</f>
        <v>768578.24999999988</v>
      </c>
      <c r="H119" s="136"/>
      <c r="J119" s="7">
        <v>1428000</v>
      </c>
      <c r="K119" s="7">
        <v>855435.9</v>
      </c>
    </row>
    <row r="120" spans="1:11" ht="24.75" thickTop="1" x14ac:dyDescent="0.55000000000000004">
      <c r="J120" s="7">
        <v>1500000</v>
      </c>
      <c r="K120" s="7">
        <v>599319.23</v>
      </c>
    </row>
    <row r="121" spans="1:11" x14ac:dyDescent="0.55000000000000004">
      <c r="J121" s="7">
        <v>1800000</v>
      </c>
      <c r="K121" s="7">
        <v>582789.46</v>
      </c>
    </row>
    <row r="122" spans="1:11" x14ac:dyDescent="0.55000000000000004">
      <c r="G122" s="180"/>
      <c r="J122" s="7">
        <v>3078000</v>
      </c>
      <c r="K122" s="7">
        <v>3099038.38</v>
      </c>
    </row>
    <row r="123" spans="1:11" x14ac:dyDescent="0.55000000000000004">
      <c r="J123" s="7">
        <v>1086750</v>
      </c>
      <c r="K123" s="7">
        <v>5492905.7000000002</v>
      </c>
    </row>
    <row r="124" spans="1:11" x14ac:dyDescent="0.55000000000000004">
      <c r="J124" s="7">
        <v>3827250</v>
      </c>
      <c r="K124" s="7">
        <v>2986200</v>
      </c>
    </row>
    <row r="125" spans="1:11" x14ac:dyDescent="0.55000000000000004">
      <c r="J125" s="7">
        <v>4441500</v>
      </c>
      <c r="K125" s="7">
        <v>4068550.7</v>
      </c>
    </row>
    <row r="126" spans="1:11" x14ac:dyDescent="0.55000000000000004">
      <c r="J126" s="7">
        <v>746550</v>
      </c>
      <c r="K126" s="7">
        <v>561309.62</v>
      </c>
    </row>
    <row r="127" spans="1:11" x14ac:dyDescent="0.55000000000000004">
      <c r="J127" s="7">
        <v>3060</v>
      </c>
    </row>
    <row r="128" spans="1:11" x14ac:dyDescent="0.55000000000000004">
      <c r="J128" s="7">
        <v>56970</v>
      </c>
      <c r="K128" s="7">
        <v>47013</v>
      </c>
    </row>
    <row r="129" spans="3:14" x14ac:dyDescent="0.55000000000000004">
      <c r="C129" s="96" t="s">
        <v>1269</v>
      </c>
      <c r="J129" s="7">
        <v>216450</v>
      </c>
      <c r="K129" s="7">
        <v>19710</v>
      </c>
      <c r="N129" s="286">
        <v>17097780</v>
      </c>
    </row>
    <row r="130" spans="3:14" x14ac:dyDescent="0.55000000000000004">
      <c r="C130" s="286">
        <v>3267000</v>
      </c>
      <c r="I130" s="182" t="s">
        <v>1267</v>
      </c>
      <c r="J130" s="262">
        <f>SUM(J119:J129)</f>
        <v>18184530</v>
      </c>
      <c r="K130" s="262">
        <f>SUM(K119:K129)</f>
        <v>18312271.990000002</v>
      </c>
      <c r="N130" s="286">
        <v>18184530</v>
      </c>
    </row>
    <row r="131" spans="3:14" x14ac:dyDescent="0.55000000000000004">
      <c r="C131" s="286">
        <v>3165750</v>
      </c>
      <c r="I131" s="182" t="s">
        <v>1266</v>
      </c>
      <c r="J131" s="7">
        <v>21795130</v>
      </c>
      <c r="K131" s="7">
        <v>18375602.82</v>
      </c>
      <c r="N131" s="286">
        <f>N129-N130</f>
        <v>-1086750</v>
      </c>
    </row>
    <row r="132" spans="3:14" x14ac:dyDescent="0.55000000000000004">
      <c r="C132" s="286">
        <v>4662000</v>
      </c>
      <c r="I132" s="149" t="s">
        <v>1268</v>
      </c>
      <c r="J132" s="7">
        <f>J130-J131</f>
        <v>-3610600</v>
      </c>
      <c r="K132" s="7">
        <f>K131-K130</f>
        <v>63330.829999998212</v>
      </c>
    </row>
    <row r="133" spans="3:14" x14ac:dyDescent="0.55000000000000004">
      <c r="C133" s="286">
        <v>2142000</v>
      </c>
    </row>
    <row r="134" spans="3:14" x14ac:dyDescent="0.55000000000000004">
      <c r="C134" s="547"/>
    </row>
    <row r="135" spans="3:14" x14ac:dyDescent="0.55000000000000004">
      <c r="C135" s="180">
        <f>SUM(C130:C134)</f>
        <v>13236750</v>
      </c>
      <c r="D135" s="96">
        <v>19770750</v>
      </c>
    </row>
    <row r="136" spans="3:14" x14ac:dyDescent="0.55000000000000004">
      <c r="D136" s="180">
        <f>D135-C135</f>
        <v>6534000</v>
      </c>
    </row>
  </sheetData>
  <pageMargins left="0.31" right="0.25" top="0.37" bottom="0.28000000000000003" header="0.22" footer="0.1400000000000000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6" workbookViewId="0">
      <selection activeCell="D8" sqref="D8"/>
    </sheetView>
  </sheetViews>
  <sheetFormatPr defaultRowHeight="21.75" x14ac:dyDescent="0.5"/>
  <cols>
    <col min="1" max="1" width="7.7109375" style="1" customWidth="1"/>
    <col min="2" max="2" width="7" style="1" customWidth="1"/>
    <col min="3" max="3" width="32.42578125" style="1" customWidth="1"/>
    <col min="4" max="4" width="12.42578125" style="1" customWidth="1"/>
    <col min="5" max="5" width="12.28515625" style="1" customWidth="1"/>
    <col min="6" max="6" width="10.42578125" style="1" customWidth="1"/>
    <col min="7" max="7" width="9.28515625" style="1" customWidth="1"/>
    <col min="8" max="8" width="7.7109375" style="1" customWidth="1"/>
    <col min="9" max="10" width="9.140625" style="1"/>
    <col min="11" max="11" width="14.140625" style="7" customWidth="1"/>
    <col min="12" max="12" width="14.42578125" style="1" customWidth="1"/>
    <col min="13" max="16384" width="9.140625" style="1"/>
  </cols>
  <sheetData>
    <row r="1" spans="1:12" x14ac:dyDescent="0.5">
      <c r="A1" s="557" t="s">
        <v>109</v>
      </c>
      <c r="B1" s="557"/>
      <c r="C1" s="557"/>
      <c r="D1" s="557"/>
      <c r="E1" s="557"/>
      <c r="F1" s="557"/>
      <c r="G1" s="557"/>
      <c r="H1" s="288" t="s">
        <v>60</v>
      </c>
      <c r="K1" s="7">
        <v>444000</v>
      </c>
    </row>
    <row r="2" spans="1:12" x14ac:dyDescent="0.5">
      <c r="A2" s="557" t="s">
        <v>1360</v>
      </c>
      <c r="B2" s="557"/>
      <c r="C2" s="557"/>
      <c r="D2" s="557"/>
      <c r="E2" s="557"/>
      <c r="F2" s="557"/>
      <c r="G2" s="557"/>
      <c r="H2" s="95"/>
      <c r="K2" s="7">
        <v>55653</v>
      </c>
    </row>
    <row r="3" spans="1:12" x14ac:dyDescent="0.5">
      <c r="A3" s="117" t="s">
        <v>15</v>
      </c>
      <c r="B3" s="81"/>
      <c r="C3" s="81"/>
      <c r="D3" s="81"/>
      <c r="E3" s="81"/>
      <c r="F3" s="81"/>
      <c r="G3" s="95" t="s">
        <v>61</v>
      </c>
      <c r="H3" s="95" t="s">
        <v>62</v>
      </c>
      <c r="K3" s="7">
        <v>12000</v>
      </c>
    </row>
    <row r="4" spans="1:12" x14ac:dyDescent="0.5">
      <c r="A4" s="118" t="s">
        <v>17</v>
      </c>
      <c r="B4" s="82" t="s">
        <v>12</v>
      </c>
      <c r="C4" s="83" t="s">
        <v>4</v>
      </c>
      <c r="D4" s="84" t="s">
        <v>9</v>
      </c>
      <c r="E4" s="294" t="s">
        <v>28</v>
      </c>
      <c r="F4" s="294" t="s">
        <v>143</v>
      </c>
      <c r="G4" s="84" t="s">
        <v>2</v>
      </c>
      <c r="H4" s="120" t="s">
        <v>3</v>
      </c>
      <c r="K4" s="7">
        <v>38207.97</v>
      </c>
    </row>
    <row r="5" spans="1:12" x14ac:dyDescent="0.5">
      <c r="A5" s="121"/>
      <c r="B5" s="85"/>
      <c r="C5" s="86"/>
      <c r="D5" s="87"/>
      <c r="E5" s="295"/>
      <c r="F5" s="295" t="s">
        <v>25</v>
      </c>
      <c r="G5" s="87"/>
      <c r="H5" s="123" t="s">
        <v>18</v>
      </c>
      <c r="K5" s="7">
        <v>103364.54</v>
      </c>
    </row>
    <row r="6" spans="1:12" x14ac:dyDescent="0.5">
      <c r="A6" s="107" t="s">
        <v>79</v>
      </c>
      <c r="B6" s="108"/>
      <c r="C6" s="285" t="s">
        <v>85</v>
      </c>
      <c r="D6" s="125"/>
      <c r="E6" s="91"/>
      <c r="F6" s="126"/>
      <c r="G6" s="126"/>
      <c r="H6" s="93"/>
      <c r="K6" s="7">
        <v>55271.37</v>
      </c>
    </row>
    <row r="7" spans="1:12" x14ac:dyDescent="0.5">
      <c r="A7" s="107" t="s">
        <v>167</v>
      </c>
      <c r="B7" s="108" t="s">
        <v>289</v>
      </c>
      <c r="C7" s="246" t="s">
        <v>80</v>
      </c>
      <c r="D7" s="263">
        <v>78500</v>
      </c>
      <c r="E7" s="263">
        <v>78500</v>
      </c>
      <c r="F7" s="260">
        <f>D7-E7</f>
        <v>0</v>
      </c>
      <c r="G7" s="126">
        <f>D7-E7-F7</f>
        <v>0</v>
      </c>
      <c r="H7" s="255"/>
      <c r="K7" s="7">
        <v>78500</v>
      </c>
    </row>
    <row r="8" spans="1:12" x14ac:dyDescent="0.5">
      <c r="A8" s="124"/>
      <c r="B8" s="88"/>
      <c r="C8" s="246"/>
      <c r="D8" s="50"/>
      <c r="E8" s="91"/>
      <c r="F8" s="260"/>
      <c r="G8" s="126"/>
      <c r="H8" s="93"/>
      <c r="K8" s="7">
        <v>275000</v>
      </c>
    </row>
    <row r="9" spans="1:12" x14ac:dyDescent="0.5">
      <c r="A9" s="124" t="s">
        <v>538</v>
      </c>
      <c r="B9" s="88" t="s">
        <v>625</v>
      </c>
      <c r="C9" s="246" t="s">
        <v>81</v>
      </c>
      <c r="D9" s="125">
        <v>275000</v>
      </c>
      <c r="E9" s="125">
        <v>275000</v>
      </c>
      <c r="F9" s="260">
        <f t="shared" ref="F9:F23" si="0">D9-E9</f>
        <v>0</v>
      </c>
      <c r="G9" s="126">
        <f t="shared" ref="G9:G23" si="1">D9-E9-F9</f>
        <v>0</v>
      </c>
      <c r="H9" s="273"/>
      <c r="K9" s="7">
        <v>157400</v>
      </c>
    </row>
    <row r="10" spans="1:12" x14ac:dyDescent="0.5">
      <c r="A10" s="124"/>
      <c r="B10" s="88"/>
      <c r="C10" s="241"/>
      <c r="D10" s="125"/>
      <c r="E10" s="126"/>
      <c r="F10" s="260"/>
      <c r="G10" s="126"/>
      <c r="H10" s="273"/>
    </row>
    <row r="11" spans="1:12" x14ac:dyDescent="0.5">
      <c r="A11" s="124" t="s">
        <v>286</v>
      </c>
      <c r="B11" s="88" t="s">
        <v>290</v>
      </c>
      <c r="C11" s="241" t="s">
        <v>82</v>
      </c>
      <c r="D11" s="126">
        <v>157400</v>
      </c>
      <c r="E11" s="126">
        <v>157400</v>
      </c>
      <c r="F11" s="260">
        <f t="shared" si="0"/>
        <v>0</v>
      </c>
      <c r="G11" s="126">
        <f t="shared" si="1"/>
        <v>0</v>
      </c>
      <c r="H11" s="93"/>
      <c r="K11" s="7">
        <f>SUM(K1:K10)</f>
        <v>1219396.8799999999</v>
      </c>
      <c r="L11" s="7">
        <v>1219396.8799999999</v>
      </c>
    </row>
    <row r="12" spans="1:12" x14ac:dyDescent="0.5">
      <c r="A12" s="124"/>
      <c r="B12" s="88"/>
      <c r="C12" s="54"/>
      <c r="D12" s="91"/>
      <c r="E12" s="151"/>
      <c r="F12" s="260"/>
      <c r="G12" s="126"/>
      <c r="H12" s="93"/>
    </row>
    <row r="13" spans="1:12" x14ac:dyDescent="0.5">
      <c r="A13" s="296" t="s">
        <v>110</v>
      </c>
      <c r="B13" s="297" t="s">
        <v>114</v>
      </c>
      <c r="C13" s="246" t="s">
        <v>83</v>
      </c>
      <c r="D13" s="125">
        <v>444000</v>
      </c>
      <c r="E13" s="125">
        <v>444000</v>
      </c>
      <c r="F13" s="260">
        <f t="shared" si="0"/>
        <v>0</v>
      </c>
      <c r="G13" s="126">
        <f t="shared" si="1"/>
        <v>0</v>
      </c>
      <c r="H13" s="93"/>
    </row>
    <row r="14" spans="1:12" x14ac:dyDescent="0.5">
      <c r="A14" s="124"/>
      <c r="B14" s="88"/>
      <c r="C14" s="54"/>
      <c r="D14" s="91"/>
      <c r="E14" s="151"/>
      <c r="F14" s="260"/>
      <c r="G14" s="126"/>
      <c r="H14" s="93"/>
    </row>
    <row r="15" spans="1:12" x14ac:dyDescent="0.5">
      <c r="A15" s="296" t="s">
        <v>110</v>
      </c>
      <c r="B15" s="297" t="s">
        <v>111</v>
      </c>
      <c r="C15" s="92" t="s">
        <v>84</v>
      </c>
      <c r="D15" s="126">
        <v>12000</v>
      </c>
      <c r="E15" s="126">
        <v>12000</v>
      </c>
      <c r="F15" s="260">
        <f t="shared" si="0"/>
        <v>0</v>
      </c>
      <c r="G15" s="126">
        <f t="shared" si="1"/>
        <v>0</v>
      </c>
      <c r="H15" s="93"/>
    </row>
    <row r="16" spans="1:12" x14ac:dyDescent="0.5">
      <c r="A16" s="124"/>
      <c r="B16" s="88"/>
      <c r="C16" s="54"/>
      <c r="D16" s="91"/>
      <c r="E16" s="151"/>
      <c r="F16" s="260"/>
      <c r="G16" s="126"/>
      <c r="H16" s="93"/>
    </row>
    <row r="17" spans="1:8" x14ac:dyDescent="0.5">
      <c r="A17" s="296" t="s">
        <v>110</v>
      </c>
      <c r="B17" s="297" t="s">
        <v>113</v>
      </c>
      <c r="C17" s="246" t="s">
        <v>83</v>
      </c>
      <c r="D17" s="126">
        <v>55653</v>
      </c>
      <c r="E17" s="126">
        <v>55653</v>
      </c>
      <c r="F17" s="260">
        <f t="shared" si="0"/>
        <v>0</v>
      </c>
      <c r="G17" s="126">
        <f t="shared" si="1"/>
        <v>0</v>
      </c>
      <c r="H17" s="93"/>
    </row>
    <row r="18" spans="1:8" x14ac:dyDescent="0.5">
      <c r="A18" s="124"/>
      <c r="B18" s="88"/>
      <c r="C18" s="54"/>
      <c r="D18" s="91"/>
      <c r="E18" s="151"/>
      <c r="F18" s="260"/>
      <c r="G18" s="126"/>
      <c r="H18" s="93"/>
    </row>
    <row r="19" spans="1:8" x14ac:dyDescent="0.5">
      <c r="A19" s="296" t="s">
        <v>110</v>
      </c>
      <c r="B19" s="297" t="s">
        <v>112</v>
      </c>
      <c r="C19" s="246" t="s">
        <v>83</v>
      </c>
      <c r="D19" s="91">
        <v>38207.97</v>
      </c>
      <c r="E19" s="91">
        <v>38207.97</v>
      </c>
      <c r="F19" s="260">
        <f t="shared" si="0"/>
        <v>0</v>
      </c>
      <c r="G19" s="126">
        <f t="shared" si="1"/>
        <v>0</v>
      </c>
      <c r="H19" s="93"/>
    </row>
    <row r="20" spans="1:8" x14ac:dyDescent="0.5">
      <c r="A20" s="124"/>
      <c r="B20" s="88"/>
      <c r="C20" s="54"/>
      <c r="D20" s="91"/>
      <c r="E20" s="151"/>
      <c r="F20" s="260"/>
      <c r="G20" s="126"/>
      <c r="H20" s="93"/>
    </row>
    <row r="21" spans="1:8" x14ac:dyDescent="0.5">
      <c r="A21" s="296" t="s">
        <v>110</v>
      </c>
      <c r="B21" s="297" t="s">
        <v>116</v>
      </c>
      <c r="C21" s="246" t="s">
        <v>83</v>
      </c>
      <c r="D21" s="91">
        <v>103364.54</v>
      </c>
      <c r="E21" s="91">
        <v>103364.54</v>
      </c>
      <c r="F21" s="260">
        <f t="shared" si="0"/>
        <v>0</v>
      </c>
      <c r="G21" s="126">
        <f t="shared" si="1"/>
        <v>0</v>
      </c>
      <c r="H21" s="93"/>
    </row>
    <row r="22" spans="1:8" x14ac:dyDescent="0.5">
      <c r="A22" s="124"/>
      <c r="B22" s="88"/>
      <c r="C22" s="54"/>
      <c r="D22" s="91"/>
      <c r="E22" s="151"/>
      <c r="F22" s="260"/>
      <c r="G22" s="126"/>
      <c r="H22" s="93"/>
    </row>
    <row r="23" spans="1:8" x14ac:dyDescent="0.5">
      <c r="A23" s="296" t="s">
        <v>110</v>
      </c>
      <c r="B23" s="297" t="s">
        <v>115</v>
      </c>
      <c r="C23" s="246" t="s">
        <v>83</v>
      </c>
      <c r="D23" s="91">
        <v>55271.37</v>
      </c>
      <c r="E23" s="91">
        <v>55271.37</v>
      </c>
      <c r="F23" s="260">
        <f t="shared" si="0"/>
        <v>0</v>
      </c>
      <c r="G23" s="126">
        <f t="shared" si="1"/>
        <v>0</v>
      </c>
      <c r="H23" s="93"/>
    </row>
    <row r="24" spans="1:8" x14ac:dyDescent="0.5">
      <c r="A24" s="107"/>
      <c r="B24" s="108"/>
      <c r="C24" s="54"/>
      <c r="D24" s="125"/>
      <c r="E24" s="126"/>
      <c r="F24" s="126"/>
      <c r="G24" s="126"/>
      <c r="H24" s="93"/>
    </row>
    <row r="25" spans="1:8" x14ac:dyDescent="0.5">
      <c r="A25" s="128"/>
      <c r="B25" s="129"/>
      <c r="C25" s="130"/>
      <c r="D25" s="39"/>
      <c r="E25" s="39"/>
      <c r="F25" s="39"/>
      <c r="G25" s="39"/>
      <c r="H25" s="131"/>
    </row>
    <row r="26" spans="1:8" ht="22.5" thickBot="1" x14ac:dyDescent="0.55000000000000004">
      <c r="A26" s="132"/>
      <c r="B26" s="133"/>
      <c r="C26" s="134" t="s">
        <v>40</v>
      </c>
      <c r="D26" s="252">
        <f>SUM(D7:D25)</f>
        <v>1219396.8800000001</v>
      </c>
      <c r="E26" s="363">
        <f>SUM(E7:E25)</f>
        <v>1219396.8800000001</v>
      </c>
      <c r="F26" s="252">
        <f>SUM(F7:F25)</f>
        <v>0</v>
      </c>
      <c r="G26" s="183">
        <f>D26-E26-F26</f>
        <v>0</v>
      </c>
      <c r="H26" s="136"/>
    </row>
    <row r="27" spans="1:8" ht="22.5" thickTop="1" x14ac:dyDescent="0.5"/>
  </sheetData>
  <mergeCells count="2">
    <mergeCell ref="A1:G1"/>
    <mergeCell ref="A2:G2"/>
  </mergeCells>
  <pageMargins left="0.47" right="0.3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opLeftCell="A142" workbookViewId="0">
      <selection activeCell="G53" sqref="G53:G54"/>
    </sheetView>
  </sheetViews>
  <sheetFormatPr defaultRowHeight="21.75" x14ac:dyDescent="0.5"/>
  <cols>
    <col min="1" max="1" width="7.28515625" style="489" customWidth="1"/>
    <col min="2" max="2" width="7.42578125" style="436" customWidth="1"/>
    <col min="3" max="3" width="35.140625" style="436" customWidth="1"/>
    <col min="4" max="4" width="11.28515625" style="436" customWidth="1"/>
    <col min="5" max="5" width="10.42578125" style="436" customWidth="1"/>
    <col min="6" max="6" width="8.85546875" style="436" customWidth="1"/>
    <col min="7" max="7" width="11.28515625" style="436" customWidth="1"/>
    <col min="8" max="8" width="9.140625" style="489" customWidth="1"/>
    <col min="9" max="9" width="13.42578125" style="435" customWidth="1"/>
    <col min="10" max="10" width="15.5703125" style="435" customWidth="1"/>
    <col min="11" max="11" width="15.7109375" style="435" customWidth="1"/>
    <col min="12" max="12" width="14.5703125" style="435" customWidth="1"/>
    <col min="13" max="13" width="5.7109375" style="435" customWidth="1"/>
    <col min="14" max="14" width="28" style="436" customWidth="1"/>
    <col min="15" max="15" width="11.140625" style="436" customWidth="1"/>
    <col min="16" max="16" width="11.28515625" style="436" customWidth="1"/>
    <col min="17" max="17" width="8" style="436" customWidth="1"/>
    <col min="18" max="16384" width="9.140625" style="436"/>
  </cols>
  <sheetData>
    <row r="1" spans="1:16" x14ac:dyDescent="0.5">
      <c r="A1" s="558" t="s">
        <v>58</v>
      </c>
      <c r="B1" s="558"/>
      <c r="C1" s="558"/>
      <c r="D1" s="558"/>
      <c r="E1" s="558"/>
      <c r="F1" s="558"/>
      <c r="G1" s="558"/>
      <c r="H1" s="434" t="s">
        <v>60</v>
      </c>
    </row>
    <row r="2" spans="1:16" x14ac:dyDescent="0.5">
      <c r="A2" s="558" t="s">
        <v>1145</v>
      </c>
      <c r="B2" s="558"/>
      <c r="C2" s="558"/>
      <c r="D2" s="558"/>
      <c r="E2" s="558"/>
      <c r="F2" s="558"/>
      <c r="G2" s="558"/>
      <c r="H2" s="437"/>
      <c r="I2" s="503"/>
    </row>
    <row r="3" spans="1:16" x14ac:dyDescent="0.5">
      <c r="A3" s="434" t="s">
        <v>15</v>
      </c>
      <c r="B3" s="438"/>
      <c r="C3" s="438"/>
      <c r="D3" s="438"/>
      <c r="E3" s="438"/>
      <c r="F3" s="438"/>
      <c r="G3" s="437" t="s">
        <v>61</v>
      </c>
      <c r="H3" s="437" t="s">
        <v>62</v>
      </c>
      <c r="I3" s="438"/>
    </row>
    <row r="4" spans="1:16" x14ac:dyDescent="0.5">
      <c r="A4" s="439" t="s">
        <v>17</v>
      </c>
      <c r="B4" s="440" t="s">
        <v>12</v>
      </c>
      <c r="C4" s="441" t="s">
        <v>4</v>
      </c>
      <c r="D4" s="504" t="s">
        <v>22</v>
      </c>
      <c r="E4" s="504" t="s">
        <v>1</v>
      </c>
      <c r="F4" s="504" t="s">
        <v>32</v>
      </c>
      <c r="G4" s="504" t="s">
        <v>2</v>
      </c>
      <c r="H4" s="442" t="s">
        <v>3</v>
      </c>
    </row>
    <row r="5" spans="1:16" x14ac:dyDescent="0.5">
      <c r="A5" s="443"/>
      <c r="B5" s="444"/>
      <c r="C5" s="445"/>
      <c r="D5" s="505"/>
      <c r="E5" s="505"/>
      <c r="F5" s="505" t="s">
        <v>25</v>
      </c>
      <c r="G5" s="505"/>
      <c r="H5" s="446" t="s">
        <v>18</v>
      </c>
    </row>
    <row r="6" spans="1:16" x14ac:dyDescent="0.5">
      <c r="A6" s="447" t="s">
        <v>90</v>
      </c>
      <c r="B6" s="448" t="s">
        <v>91</v>
      </c>
      <c r="C6" s="449" t="s">
        <v>92</v>
      </c>
      <c r="D6" s="506">
        <v>600000</v>
      </c>
      <c r="E6" s="431"/>
      <c r="F6" s="507"/>
      <c r="G6" s="507"/>
      <c r="H6" s="450"/>
    </row>
    <row r="7" spans="1:16" x14ac:dyDescent="0.5">
      <c r="A7" s="447" t="s">
        <v>743</v>
      </c>
      <c r="B7" s="448" t="s">
        <v>765</v>
      </c>
      <c r="C7" s="449" t="s">
        <v>766</v>
      </c>
      <c r="D7" s="506">
        <v>1200000</v>
      </c>
      <c r="E7" s="431"/>
      <c r="F7" s="507"/>
      <c r="G7" s="507"/>
      <c r="H7" s="450"/>
    </row>
    <row r="8" spans="1:16" x14ac:dyDescent="0.5">
      <c r="A8" s="447"/>
      <c r="B8" s="448"/>
      <c r="C8" s="451"/>
      <c r="D8" s="508"/>
      <c r="E8" s="431"/>
      <c r="F8" s="507"/>
      <c r="G8" s="507"/>
      <c r="H8" s="450"/>
      <c r="J8" s="435">
        <v>87644</v>
      </c>
    </row>
    <row r="9" spans="1:16" ht="24" x14ac:dyDescent="0.55000000000000004">
      <c r="A9" s="452"/>
      <c r="B9" s="453">
        <v>1</v>
      </c>
      <c r="C9" s="430" t="s">
        <v>117</v>
      </c>
      <c r="D9" s="391">
        <f>270000+100000</f>
        <v>370000</v>
      </c>
      <c r="E9" s="431"/>
      <c r="F9" s="507"/>
      <c r="G9" s="507">
        <f>D9</f>
        <v>370000</v>
      </c>
      <c r="H9" s="450" t="s">
        <v>119</v>
      </c>
      <c r="I9" s="435" t="s">
        <v>321</v>
      </c>
      <c r="J9" s="454"/>
      <c r="K9" s="455" t="s">
        <v>1108</v>
      </c>
      <c r="L9" s="455" t="s">
        <v>14</v>
      </c>
      <c r="M9" s="456"/>
      <c r="N9" s="457" t="s">
        <v>1121</v>
      </c>
      <c r="O9" s="458" t="s">
        <v>16</v>
      </c>
    </row>
    <row r="10" spans="1:16" x14ac:dyDescent="0.5">
      <c r="A10" s="452"/>
      <c r="B10" s="453"/>
      <c r="C10" s="430" t="s">
        <v>118</v>
      </c>
      <c r="D10" s="391"/>
      <c r="E10" s="431"/>
      <c r="F10" s="507"/>
      <c r="G10" s="507"/>
      <c r="H10" s="450"/>
      <c r="K10" s="459" t="s">
        <v>566</v>
      </c>
      <c r="L10" s="460">
        <v>396</v>
      </c>
      <c r="M10" s="461"/>
      <c r="N10" s="462" t="s">
        <v>1115</v>
      </c>
      <c r="O10" s="463">
        <v>240</v>
      </c>
    </row>
    <row r="11" spans="1:16" x14ac:dyDescent="0.5">
      <c r="A11" s="447" t="s">
        <v>94</v>
      </c>
      <c r="B11" s="453" t="s">
        <v>120</v>
      </c>
      <c r="C11" s="430" t="s">
        <v>121</v>
      </c>
      <c r="D11" s="391"/>
      <c r="E11" s="507">
        <v>51573</v>
      </c>
      <c r="F11" s="507"/>
      <c r="G11" s="507">
        <f>G9-E11</f>
        <v>318427</v>
      </c>
      <c r="H11" s="450"/>
      <c r="K11" s="464" t="s">
        <v>1109</v>
      </c>
      <c r="L11" s="465">
        <v>1160</v>
      </c>
      <c r="M11" s="466"/>
      <c r="N11" s="467" t="s">
        <v>1116</v>
      </c>
      <c r="O11" s="468">
        <v>15524</v>
      </c>
      <c r="P11" s="469" t="s">
        <v>882</v>
      </c>
    </row>
    <row r="12" spans="1:16" x14ac:dyDescent="0.5">
      <c r="A12" s="452" t="s">
        <v>239</v>
      </c>
      <c r="B12" s="453" t="s">
        <v>244</v>
      </c>
      <c r="C12" s="430" t="s">
        <v>129</v>
      </c>
      <c r="D12" s="431"/>
      <c r="E12" s="432">
        <v>10062</v>
      </c>
      <c r="F12" s="507"/>
      <c r="G12" s="507">
        <f t="shared" ref="G12:G54" si="0">G11-E12-F12</f>
        <v>308365</v>
      </c>
      <c r="H12" s="450"/>
      <c r="K12" s="464" t="s">
        <v>1110</v>
      </c>
      <c r="L12" s="465">
        <v>1940</v>
      </c>
      <c r="M12" s="466"/>
      <c r="N12" s="470" t="s">
        <v>1117</v>
      </c>
      <c r="O12" s="468">
        <v>3920</v>
      </c>
      <c r="P12" s="469" t="s">
        <v>882</v>
      </c>
    </row>
    <row r="13" spans="1:16" x14ac:dyDescent="0.5">
      <c r="A13" s="452" t="s">
        <v>156</v>
      </c>
      <c r="B13" s="453" t="s">
        <v>250</v>
      </c>
      <c r="C13" s="430" t="s">
        <v>251</v>
      </c>
      <c r="D13" s="431"/>
      <c r="E13" s="432">
        <v>7240</v>
      </c>
      <c r="F13" s="507"/>
      <c r="G13" s="507">
        <f t="shared" si="0"/>
        <v>301125</v>
      </c>
      <c r="H13" s="450"/>
      <c r="K13" s="464" t="s">
        <v>759</v>
      </c>
      <c r="L13" s="465">
        <v>5204</v>
      </c>
      <c r="M13" s="466"/>
      <c r="N13" s="470" t="s">
        <v>566</v>
      </c>
      <c r="O13" s="468">
        <v>4000</v>
      </c>
      <c r="P13" s="469" t="s">
        <v>882</v>
      </c>
    </row>
    <row r="14" spans="1:16" x14ac:dyDescent="0.5">
      <c r="A14" s="452" t="s">
        <v>156</v>
      </c>
      <c r="B14" s="453" t="s">
        <v>252</v>
      </c>
      <c r="C14" s="430" t="s">
        <v>253</v>
      </c>
      <c r="D14" s="431"/>
      <c r="E14" s="432">
        <v>768</v>
      </c>
      <c r="F14" s="507"/>
      <c r="G14" s="507">
        <f t="shared" si="0"/>
        <v>300357</v>
      </c>
      <c r="H14" s="450"/>
      <c r="K14" s="464" t="s">
        <v>1110</v>
      </c>
      <c r="L14" s="465">
        <v>5504</v>
      </c>
      <c r="M14" s="466"/>
      <c r="N14" s="470" t="s">
        <v>1118</v>
      </c>
      <c r="O14" s="468">
        <v>5552</v>
      </c>
      <c r="P14" s="469" t="s">
        <v>882</v>
      </c>
    </row>
    <row r="15" spans="1:16" x14ac:dyDescent="0.5">
      <c r="A15" s="452"/>
      <c r="B15" s="453" t="s">
        <v>262</v>
      </c>
      <c r="C15" s="430" t="s">
        <v>265</v>
      </c>
      <c r="D15" s="431"/>
      <c r="E15" s="432">
        <v>352</v>
      </c>
      <c r="F15" s="507"/>
      <c r="G15" s="507">
        <f t="shared" si="0"/>
        <v>300005</v>
      </c>
      <c r="H15" s="450" t="s">
        <v>264</v>
      </c>
      <c r="K15" s="464" t="s">
        <v>1111</v>
      </c>
      <c r="L15" s="465">
        <v>4652</v>
      </c>
      <c r="M15" s="466"/>
      <c r="N15" s="470" t="s">
        <v>1119</v>
      </c>
      <c r="O15" s="468">
        <v>11296</v>
      </c>
      <c r="P15" s="469" t="s">
        <v>882</v>
      </c>
    </row>
    <row r="16" spans="1:16" x14ac:dyDescent="0.5">
      <c r="A16" s="452"/>
      <c r="B16" s="453" t="s">
        <v>268</v>
      </c>
      <c r="C16" s="430" t="s">
        <v>267</v>
      </c>
      <c r="D16" s="431"/>
      <c r="E16" s="432">
        <v>396</v>
      </c>
      <c r="F16" s="507"/>
      <c r="G16" s="507">
        <f t="shared" si="0"/>
        <v>299609</v>
      </c>
      <c r="H16" s="450" t="s">
        <v>266</v>
      </c>
      <c r="K16" s="464" t="s">
        <v>1112</v>
      </c>
      <c r="L16" s="465">
        <v>6328</v>
      </c>
      <c r="M16" s="466"/>
      <c r="N16" s="470" t="s">
        <v>1120</v>
      </c>
      <c r="O16" s="468">
        <v>2000</v>
      </c>
      <c r="P16" s="469" t="s">
        <v>882</v>
      </c>
    </row>
    <row r="17" spans="1:15" x14ac:dyDescent="0.5">
      <c r="A17" s="452" t="s">
        <v>497</v>
      </c>
      <c r="B17" s="453" t="s">
        <v>498</v>
      </c>
      <c r="C17" s="430" t="s">
        <v>509</v>
      </c>
      <c r="D17" s="431"/>
      <c r="E17" s="432">
        <v>1160</v>
      </c>
      <c r="F17" s="507"/>
      <c r="G17" s="507">
        <f t="shared" si="0"/>
        <v>298449</v>
      </c>
      <c r="H17" s="450"/>
      <c r="K17" s="464" t="s">
        <v>1113</v>
      </c>
      <c r="L17" s="465">
        <v>1516</v>
      </c>
      <c r="M17" s="466"/>
      <c r="N17" s="470"/>
      <c r="O17" s="468"/>
    </row>
    <row r="18" spans="1:15" x14ac:dyDescent="0.5">
      <c r="A18" s="452"/>
      <c r="B18" s="453" t="s">
        <v>503</v>
      </c>
      <c r="C18" s="430" t="s">
        <v>251</v>
      </c>
      <c r="D18" s="431"/>
      <c r="E18" s="432">
        <v>3500</v>
      </c>
      <c r="F18" s="507"/>
      <c r="G18" s="507">
        <f t="shared" si="0"/>
        <v>294949</v>
      </c>
      <c r="H18" s="450" t="s">
        <v>566</v>
      </c>
      <c r="K18" s="464" t="s">
        <v>1112</v>
      </c>
      <c r="L18" s="465">
        <v>492</v>
      </c>
      <c r="M18" s="466"/>
      <c r="N18" s="470"/>
      <c r="O18" s="468"/>
    </row>
    <row r="19" spans="1:15" x14ac:dyDescent="0.5">
      <c r="A19" s="452" t="s">
        <v>514</v>
      </c>
      <c r="B19" s="453" t="s">
        <v>511</v>
      </c>
      <c r="C19" s="430" t="s">
        <v>510</v>
      </c>
      <c r="D19" s="431"/>
      <c r="E19" s="432">
        <v>1940</v>
      </c>
      <c r="F19" s="507"/>
      <c r="G19" s="507">
        <f t="shared" si="0"/>
        <v>293009</v>
      </c>
      <c r="H19" s="450"/>
      <c r="K19" s="464" t="s">
        <v>1109</v>
      </c>
      <c r="L19" s="465">
        <v>6156</v>
      </c>
      <c r="M19" s="466"/>
      <c r="N19" s="470"/>
      <c r="O19" s="468"/>
    </row>
    <row r="20" spans="1:15" x14ac:dyDescent="0.5">
      <c r="A20" s="452" t="s">
        <v>515</v>
      </c>
      <c r="B20" s="453" t="s">
        <v>513</v>
      </c>
      <c r="C20" s="430" t="s">
        <v>512</v>
      </c>
      <c r="D20" s="431"/>
      <c r="E20" s="432">
        <v>5204</v>
      </c>
      <c r="F20" s="507"/>
      <c r="G20" s="507">
        <f t="shared" si="0"/>
        <v>287805</v>
      </c>
      <c r="H20" s="450"/>
      <c r="K20" s="464" t="s">
        <v>566</v>
      </c>
      <c r="L20" s="465">
        <v>1800</v>
      </c>
      <c r="M20" s="466"/>
      <c r="N20" s="470"/>
      <c r="O20" s="468"/>
    </row>
    <row r="21" spans="1:15" x14ac:dyDescent="0.5">
      <c r="A21" s="452" t="s">
        <v>518</v>
      </c>
      <c r="B21" s="453" t="s">
        <v>517</v>
      </c>
      <c r="C21" s="430" t="s">
        <v>510</v>
      </c>
      <c r="D21" s="431"/>
      <c r="E21" s="432">
        <v>5504</v>
      </c>
      <c r="F21" s="507"/>
      <c r="G21" s="507">
        <f t="shared" si="0"/>
        <v>282301</v>
      </c>
      <c r="H21" s="450"/>
      <c r="K21" s="464" t="s">
        <v>1114</v>
      </c>
      <c r="L21" s="465">
        <v>4556</v>
      </c>
      <c r="M21" s="466"/>
      <c r="N21" s="470"/>
      <c r="O21" s="468"/>
    </row>
    <row r="22" spans="1:15" x14ac:dyDescent="0.5">
      <c r="A22" s="452"/>
      <c r="B22" s="453" t="s">
        <v>517</v>
      </c>
      <c r="C22" s="430" t="s">
        <v>516</v>
      </c>
      <c r="D22" s="431"/>
      <c r="E22" s="432">
        <v>4652</v>
      </c>
      <c r="F22" s="507"/>
      <c r="G22" s="507">
        <f t="shared" si="0"/>
        <v>277649</v>
      </c>
      <c r="H22" s="450"/>
      <c r="K22" s="464" t="s">
        <v>566</v>
      </c>
      <c r="L22" s="465">
        <v>352</v>
      </c>
      <c r="M22" s="466"/>
      <c r="N22" s="470"/>
      <c r="O22" s="471"/>
    </row>
    <row r="23" spans="1:15" x14ac:dyDescent="0.5">
      <c r="A23" s="452" t="s">
        <v>515</v>
      </c>
      <c r="B23" s="453" t="s">
        <v>567</v>
      </c>
      <c r="C23" s="430" t="s">
        <v>568</v>
      </c>
      <c r="D23" s="431"/>
      <c r="E23" s="290">
        <v>28612.5</v>
      </c>
      <c r="F23" s="507"/>
      <c r="G23" s="509">
        <f t="shared" si="0"/>
        <v>249036.5</v>
      </c>
      <c r="H23" s="450"/>
      <c r="K23" s="472" t="s">
        <v>759</v>
      </c>
      <c r="L23" s="473">
        <v>136</v>
      </c>
      <c r="M23" s="461"/>
      <c r="N23" s="474"/>
      <c r="O23" s="475"/>
    </row>
    <row r="24" spans="1:15" x14ac:dyDescent="0.5">
      <c r="A24" s="452"/>
      <c r="B24" s="453" t="s">
        <v>824</v>
      </c>
      <c r="C24" s="430" t="s">
        <v>596</v>
      </c>
      <c r="D24" s="431"/>
      <c r="E24" s="509">
        <v>266.5</v>
      </c>
      <c r="F24" s="509"/>
      <c r="G24" s="509">
        <f t="shared" si="0"/>
        <v>248770</v>
      </c>
      <c r="H24" s="450" t="s">
        <v>264</v>
      </c>
      <c r="L24" s="476">
        <f>SUM(L10:L23)</f>
        <v>40192</v>
      </c>
      <c r="O24" s="476">
        <f>SUM(O10:O23)</f>
        <v>42532</v>
      </c>
    </row>
    <row r="25" spans="1:15" ht="24" x14ac:dyDescent="0.55000000000000004">
      <c r="A25" s="452" t="s">
        <v>799</v>
      </c>
      <c r="B25" s="453" t="s">
        <v>814</v>
      </c>
      <c r="C25" s="430" t="s">
        <v>597</v>
      </c>
      <c r="D25" s="431"/>
      <c r="E25" s="432">
        <v>20935</v>
      </c>
      <c r="F25" s="391"/>
      <c r="G25" s="509">
        <f t="shared" si="0"/>
        <v>227835</v>
      </c>
      <c r="H25" s="450" t="s">
        <v>602</v>
      </c>
      <c r="N25" s="477" t="s">
        <v>1122</v>
      </c>
    </row>
    <row r="26" spans="1:15" x14ac:dyDescent="0.5">
      <c r="A26" s="452" t="s">
        <v>799</v>
      </c>
      <c r="B26" s="453" t="s">
        <v>811</v>
      </c>
      <c r="C26" s="430" t="s">
        <v>598</v>
      </c>
      <c r="D26" s="431"/>
      <c r="E26" s="432">
        <v>240</v>
      </c>
      <c r="F26" s="391"/>
      <c r="G26" s="509">
        <f t="shared" si="0"/>
        <v>227595</v>
      </c>
      <c r="H26" s="450" t="s">
        <v>602</v>
      </c>
    </row>
    <row r="27" spans="1:15" x14ac:dyDescent="0.5">
      <c r="A27" s="452"/>
      <c r="B27" s="453" t="s">
        <v>791</v>
      </c>
      <c r="C27" s="430" t="s">
        <v>599</v>
      </c>
      <c r="D27" s="431"/>
      <c r="E27" s="432">
        <v>6328</v>
      </c>
      <c r="F27" s="391"/>
      <c r="G27" s="509">
        <f t="shared" si="0"/>
        <v>221267</v>
      </c>
      <c r="H27" s="450" t="s">
        <v>601</v>
      </c>
    </row>
    <row r="28" spans="1:15" x14ac:dyDescent="0.5">
      <c r="A28" s="452"/>
      <c r="B28" s="453" t="s">
        <v>791</v>
      </c>
      <c r="C28" s="430" t="s">
        <v>600</v>
      </c>
      <c r="D28" s="431"/>
      <c r="E28" s="432">
        <v>1516</v>
      </c>
      <c r="F28" s="391"/>
      <c r="G28" s="509">
        <f t="shared" si="0"/>
        <v>219751</v>
      </c>
      <c r="H28" s="450"/>
    </row>
    <row r="29" spans="1:15" x14ac:dyDescent="0.5">
      <c r="A29" s="452"/>
      <c r="B29" s="453" t="s">
        <v>843</v>
      </c>
      <c r="C29" s="430" t="s">
        <v>842</v>
      </c>
      <c r="D29" s="431"/>
      <c r="E29" s="432">
        <v>3510</v>
      </c>
      <c r="F29" s="391"/>
      <c r="G29" s="509">
        <f t="shared" si="0"/>
        <v>216241</v>
      </c>
      <c r="H29" s="450" t="s">
        <v>616</v>
      </c>
    </row>
    <row r="30" spans="1:15" x14ac:dyDescent="0.5">
      <c r="A30" s="452" t="s">
        <v>803</v>
      </c>
      <c r="B30" s="453" t="s">
        <v>513</v>
      </c>
      <c r="C30" s="430" t="s">
        <v>804</v>
      </c>
      <c r="D30" s="431"/>
      <c r="E30" s="432">
        <v>492</v>
      </c>
      <c r="F30" s="391"/>
      <c r="G30" s="509">
        <f t="shared" si="0"/>
        <v>215749</v>
      </c>
      <c r="H30" s="450"/>
    </row>
    <row r="31" spans="1:15" x14ac:dyDescent="0.5">
      <c r="A31" s="452"/>
      <c r="B31" s="453" t="s">
        <v>807</v>
      </c>
      <c r="C31" s="430" t="s">
        <v>812</v>
      </c>
      <c r="D31" s="431"/>
      <c r="E31" s="432">
        <v>2000</v>
      </c>
      <c r="F31" s="391"/>
      <c r="G31" s="509">
        <f t="shared" si="0"/>
        <v>213749</v>
      </c>
      <c r="H31" s="450"/>
    </row>
    <row r="32" spans="1:15" x14ac:dyDescent="0.5">
      <c r="A32" s="452" t="s">
        <v>799</v>
      </c>
      <c r="B32" s="453" t="s">
        <v>815</v>
      </c>
      <c r="C32" s="430" t="s">
        <v>251</v>
      </c>
      <c r="D32" s="431"/>
      <c r="E32" s="432">
        <v>2400</v>
      </c>
      <c r="F32" s="391"/>
      <c r="G32" s="509">
        <f t="shared" si="0"/>
        <v>211349</v>
      </c>
      <c r="H32" s="450"/>
    </row>
    <row r="33" spans="1:8" x14ac:dyDescent="0.5">
      <c r="A33" s="452" t="s">
        <v>828</v>
      </c>
      <c r="B33" s="453" t="s">
        <v>834</v>
      </c>
      <c r="C33" s="420" t="s">
        <v>835</v>
      </c>
      <c r="D33" s="431"/>
      <c r="E33" s="432">
        <v>6156</v>
      </c>
      <c r="F33" s="391"/>
      <c r="G33" s="509">
        <f t="shared" si="0"/>
        <v>205193</v>
      </c>
      <c r="H33" s="450"/>
    </row>
    <row r="34" spans="1:8" x14ac:dyDescent="0.5">
      <c r="A34" s="452"/>
      <c r="B34" s="453" t="s">
        <v>861</v>
      </c>
      <c r="C34" s="420" t="s">
        <v>836</v>
      </c>
      <c r="D34" s="431"/>
      <c r="E34" s="432">
        <v>1800</v>
      </c>
      <c r="F34" s="391"/>
      <c r="G34" s="509">
        <f t="shared" si="0"/>
        <v>203393</v>
      </c>
      <c r="H34" s="450"/>
    </row>
    <row r="35" spans="1:8" x14ac:dyDescent="0.5">
      <c r="A35" s="452"/>
      <c r="B35" s="453" t="s">
        <v>860</v>
      </c>
      <c r="C35" s="478" t="s">
        <v>881</v>
      </c>
      <c r="D35" s="431"/>
      <c r="E35" s="432">
        <v>15524</v>
      </c>
      <c r="F35" s="391"/>
      <c r="G35" s="509">
        <f t="shared" si="0"/>
        <v>187869</v>
      </c>
      <c r="H35" s="450" t="s">
        <v>882</v>
      </c>
    </row>
    <row r="36" spans="1:8" x14ac:dyDescent="0.5">
      <c r="A36" s="452"/>
      <c r="B36" s="453" t="s">
        <v>864</v>
      </c>
      <c r="C36" s="420" t="s">
        <v>865</v>
      </c>
      <c r="D36" s="431"/>
      <c r="E36" s="432">
        <v>1563</v>
      </c>
      <c r="F36" s="391"/>
      <c r="G36" s="509">
        <f t="shared" si="0"/>
        <v>186306</v>
      </c>
      <c r="H36" s="450"/>
    </row>
    <row r="37" spans="1:8" x14ac:dyDescent="0.5">
      <c r="A37" s="452"/>
      <c r="B37" s="453" t="s">
        <v>866</v>
      </c>
      <c r="C37" s="420" t="s">
        <v>867</v>
      </c>
      <c r="D37" s="431"/>
      <c r="E37" s="432">
        <v>4420</v>
      </c>
      <c r="F37" s="391"/>
      <c r="G37" s="509">
        <f t="shared" si="0"/>
        <v>181886</v>
      </c>
      <c r="H37" s="450"/>
    </row>
    <row r="38" spans="1:8" x14ac:dyDescent="0.5">
      <c r="A38" s="452"/>
      <c r="B38" s="453" t="s">
        <v>868</v>
      </c>
      <c r="C38" s="420" t="s">
        <v>883</v>
      </c>
      <c r="D38" s="431"/>
      <c r="E38" s="432">
        <v>3920</v>
      </c>
      <c r="F38" s="391"/>
      <c r="G38" s="509">
        <f t="shared" si="0"/>
        <v>177966</v>
      </c>
      <c r="H38" s="450" t="s">
        <v>882</v>
      </c>
    </row>
    <row r="39" spans="1:8" x14ac:dyDescent="0.5">
      <c r="A39" s="452"/>
      <c r="B39" s="453" t="s">
        <v>876</v>
      </c>
      <c r="C39" s="420" t="s">
        <v>874</v>
      </c>
      <c r="D39" s="431"/>
      <c r="E39" s="432">
        <v>4000</v>
      </c>
      <c r="F39" s="391"/>
      <c r="G39" s="509">
        <f t="shared" si="0"/>
        <v>173966</v>
      </c>
      <c r="H39" s="450" t="s">
        <v>875</v>
      </c>
    </row>
    <row r="40" spans="1:8" x14ac:dyDescent="0.5">
      <c r="A40" s="452" t="s">
        <v>713</v>
      </c>
      <c r="B40" s="453" t="s">
        <v>880</v>
      </c>
      <c r="C40" s="420" t="s">
        <v>879</v>
      </c>
      <c r="D40" s="431"/>
      <c r="E40" s="432">
        <v>5552</v>
      </c>
      <c r="F40" s="391"/>
      <c r="G40" s="509">
        <f t="shared" si="0"/>
        <v>168414</v>
      </c>
      <c r="H40" s="450"/>
    </row>
    <row r="41" spans="1:8" x14ac:dyDescent="0.5">
      <c r="A41" s="452"/>
      <c r="B41" s="453" t="s">
        <v>905</v>
      </c>
      <c r="C41" s="420" t="s">
        <v>251</v>
      </c>
      <c r="D41" s="431"/>
      <c r="E41" s="432">
        <v>9300</v>
      </c>
      <c r="F41" s="391"/>
      <c r="G41" s="509">
        <f t="shared" si="0"/>
        <v>159114</v>
      </c>
      <c r="H41" s="450" t="s">
        <v>264</v>
      </c>
    </row>
    <row r="42" spans="1:8" x14ac:dyDescent="0.5">
      <c r="A42" s="452"/>
      <c r="B42" s="453"/>
      <c r="C42" s="430" t="s">
        <v>938</v>
      </c>
      <c r="D42" s="431"/>
      <c r="E42" s="432">
        <v>4556</v>
      </c>
      <c r="F42" s="391"/>
      <c r="G42" s="509">
        <f t="shared" si="0"/>
        <v>154558</v>
      </c>
      <c r="H42" s="450"/>
    </row>
    <row r="43" spans="1:8" x14ac:dyDescent="0.5">
      <c r="A43" s="452" t="s">
        <v>1012</v>
      </c>
      <c r="B43" s="453" t="s">
        <v>1013</v>
      </c>
      <c r="C43" s="430" t="s">
        <v>1014</v>
      </c>
      <c r="D43" s="431"/>
      <c r="E43" s="432">
        <v>11296</v>
      </c>
      <c r="F43" s="391"/>
      <c r="G43" s="509">
        <f t="shared" si="0"/>
        <v>143262</v>
      </c>
      <c r="H43" s="450" t="s">
        <v>264</v>
      </c>
    </row>
    <row r="44" spans="1:8" x14ac:dyDescent="0.5">
      <c r="A44" s="452" t="s">
        <v>1044</v>
      </c>
      <c r="B44" s="453" t="s">
        <v>1049</v>
      </c>
      <c r="C44" s="430" t="s">
        <v>1048</v>
      </c>
      <c r="D44" s="431"/>
      <c r="E44" s="432">
        <v>2000</v>
      </c>
      <c r="F44" s="391"/>
      <c r="G44" s="509">
        <f t="shared" si="0"/>
        <v>141262</v>
      </c>
      <c r="H44" s="450" t="s">
        <v>1047</v>
      </c>
    </row>
    <row r="45" spans="1:8" x14ac:dyDescent="0.5">
      <c r="A45" s="452"/>
      <c r="B45" s="453" t="s">
        <v>1078</v>
      </c>
      <c r="C45" s="420" t="s">
        <v>1079</v>
      </c>
      <c r="D45" s="431"/>
      <c r="E45" s="432">
        <v>352</v>
      </c>
      <c r="F45" s="391"/>
      <c r="G45" s="509">
        <f t="shared" si="0"/>
        <v>140910</v>
      </c>
      <c r="H45" s="450"/>
    </row>
    <row r="46" spans="1:8" x14ac:dyDescent="0.5">
      <c r="A46" s="452"/>
      <c r="B46" s="453" t="s">
        <v>1083</v>
      </c>
      <c r="C46" s="430" t="s">
        <v>596</v>
      </c>
      <c r="D46" s="431"/>
      <c r="E46" s="432">
        <v>176</v>
      </c>
      <c r="F46" s="391"/>
      <c r="G46" s="509">
        <f t="shared" si="0"/>
        <v>140734</v>
      </c>
      <c r="H46" s="450" t="s">
        <v>264</v>
      </c>
    </row>
    <row r="47" spans="1:8" x14ac:dyDescent="0.5">
      <c r="A47" s="452"/>
      <c r="B47" s="453" t="s">
        <v>1106</v>
      </c>
      <c r="C47" s="420" t="s">
        <v>1105</v>
      </c>
      <c r="D47" s="431"/>
      <c r="E47" s="432">
        <v>136</v>
      </c>
      <c r="F47" s="391"/>
      <c r="G47" s="509">
        <f t="shared" si="0"/>
        <v>140598</v>
      </c>
      <c r="H47" s="450"/>
    </row>
    <row r="48" spans="1:8" x14ac:dyDescent="0.5">
      <c r="A48" s="452"/>
      <c r="B48" s="453"/>
      <c r="C48" s="420" t="s">
        <v>1252</v>
      </c>
      <c r="D48" s="431"/>
      <c r="E48" s="432">
        <v>272</v>
      </c>
      <c r="F48" s="391"/>
      <c r="G48" s="509">
        <f t="shared" si="0"/>
        <v>140326</v>
      </c>
      <c r="H48" s="450"/>
    </row>
    <row r="49" spans="1:11" x14ac:dyDescent="0.5">
      <c r="A49" s="452"/>
      <c r="B49" s="453"/>
      <c r="C49" s="420" t="s">
        <v>1253</v>
      </c>
      <c r="D49" s="431"/>
      <c r="E49" s="432">
        <v>976</v>
      </c>
      <c r="F49" s="391"/>
      <c r="G49" s="509">
        <f t="shared" si="0"/>
        <v>139350</v>
      </c>
      <c r="H49" s="450"/>
    </row>
    <row r="50" spans="1:11" x14ac:dyDescent="0.5">
      <c r="A50" s="452"/>
      <c r="B50" s="453" t="s">
        <v>1255</v>
      </c>
      <c r="C50" s="420" t="s">
        <v>1254</v>
      </c>
      <c r="D50" s="431"/>
      <c r="E50" s="432">
        <v>2000</v>
      </c>
      <c r="F50" s="391"/>
      <c r="G50" s="509">
        <f t="shared" si="0"/>
        <v>137350</v>
      </c>
      <c r="H50" s="450" t="s">
        <v>882</v>
      </c>
    </row>
    <row r="51" spans="1:11" x14ac:dyDescent="0.5">
      <c r="A51" s="452"/>
      <c r="B51" s="453"/>
      <c r="C51" s="420" t="s">
        <v>1256</v>
      </c>
      <c r="D51" s="431"/>
      <c r="E51" s="432">
        <v>2000</v>
      </c>
      <c r="F51" s="391"/>
      <c r="G51" s="509">
        <f t="shared" si="0"/>
        <v>135350</v>
      </c>
      <c r="H51" s="450" t="s">
        <v>882</v>
      </c>
    </row>
    <row r="52" spans="1:11" x14ac:dyDescent="0.5">
      <c r="A52" s="452"/>
      <c r="B52" s="453"/>
      <c r="C52" s="420" t="s">
        <v>1258</v>
      </c>
      <c r="D52" s="431"/>
      <c r="E52" s="432">
        <v>2000</v>
      </c>
      <c r="F52" s="391"/>
      <c r="G52" s="509">
        <f t="shared" si="0"/>
        <v>133350</v>
      </c>
      <c r="H52" s="450" t="s">
        <v>882</v>
      </c>
    </row>
    <row r="53" spans="1:11" x14ac:dyDescent="0.5">
      <c r="A53" s="452"/>
      <c r="B53" s="453"/>
      <c r="C53" s="420" t="s">
        <v>1257</v>
      </c>
      <c r="D53" s="431"/>
      <c r="E53" s="432">
        <v>2000</v>
      </c>
      <c r="F53" s="391"/>
      <c r="G53" s="509">
        <f t="shared" si="0"/>
        <v>131350</v>
      </c>
      <c r="H53" s="450" t="s">
        <v>882</v>
      </c>
    </row>
    <row r="54" spans="1:11" x14ac:dyDescent="0.5">
      <c r="A54" s="452" t="s">
        <v>1304</v>
      </c>
      <c r="B54" s="453" t="s">
        <v>1303</v>
      </c>
      <c r="C54" s="420" t="s">
        <v>1302</v>
      </c>
      <c r="D54" s="431"/>
      <c r="E54" s="432">
        <v>2000</v>
      </c>
      <c r="F54" s="391"/>
      <c r="G54" s="509">
        <f t="shared" si="0"/>
        <v>129350</v>
      </c>
      <c r="H54" s="450" t="s">
        <v>882</v>
      </c>
    </row>
    <row r="55" spans="1:11" x14ac:dyDescent="0.5">
      <c r="A55" s="452"/>
      <c r="B55" s="453"/>
      <c r="C55" s="430"/>
      <c r="D55" s="431"/>
      <c r="E55" s="432"/>
      <c r="F55" s="391"/>
      <c r="G55" s="509"/>
      <c r="H55" s="450"/>
      <c r="I55" s="435" t="s">
        <v>322</v>
      </c>
    </row>
    <row r="56" spans="1:11" x14ac:dyDescent="0.5">
      <c r="A56" s="452"/>
      <c r="B56" s="453">
        <v>2</v>
      </c>
      <c r="C56" s="430" t="s">
        <v>227</v>
      </c>
      <c r="D56" s="431">
        <f>47500+17500</f>
        <v>65000</v>
      </c>
      <c r="E56" s="432"/>
      <c r="F56" s="507"/>
      <c r="G56" s="507">
        <f>D56</f>
        <v>65000</v>
      </c>
      <c r="H56" s="450"/>
      <c r="I56" s="435" t="s">
        <v>1054</v>
      </c>
    </row>
    <row r="57" spans="1:11" x14ac:dyDescent="0.5">
      <c r="A57" s="452" t="s">
        <v>580</v>
      </c>
      <c r="B57" s="453" t="s">
        <v>579</v>
      </c>
      <c r="C57" s="430" t="s">
        <v>581</v>
      </c>
      <c r="D57" s="431"/>
      <c r="E57" s="432">
        <v>35020</v>
      </c>
      <c r="F57" s="507"/>
      <c r="G57" s="507">
        <f>G56-E57</f>
        <v>29980</v>
      </c>
      <c r="H57" s="450"/>
      <c r="I57" s="510"/>
    </row>
    <row r="58" spans="1:11" x14ac:dyDescent="0.5">
      <c r="A58" s="452"/>
      <c r="B58" s="453"/>
      <c r="C58" s="430" t="s">
        <v>582</v>
      </c>
      <c r="D58" s="431"/>
      <c r="E58" s="432">
        <v>-5117</v>
      </c>
      <c r="F58" s="507"/>
      <c r="G58" s="507">
        <f>G57-E58</f>
        <v>35097</v>
      </c>
      <c r="H58" s="450"/>
      <c r="I58" s="510"/>
    </row>
    <row r="59" spans="1:11" x14ac:dyDescent="0.5">
      <c r="A59" s="452" t="s">
        <v>755</v>
      </c>
      <c r="B59" s="453" t="s">
        <v>769</v>
      </c>
      <c r="C59" s="430" t="s">
        <v>603</v>
      </c>
      <c r="D59" s="431"/>
      <c r="E59" s="432">
        <v>2310</v>
      </c>
      <c r="F59" s="507"/>
      <c r="G59" s="507">
        <f>G58-E59-F59</f>
        <v>32787</v>
      </c>
      <c r="H59" s="450"/>
      <c r="I59" s="510"/>
    </row>
    <row r="60" spans="1:11" x14ac:dyDescent="0.5">
      <c r="A60" s="452"/>
      <c r="B60" s="453"/>
      <c r="C60" s="430" t="s">
        <v>666</v>
      </c>
      <c r="D60" s="431">
        <v>-13907</v>
      </c>
      <c r="E60" s="432"/>
      <c r="F60" s="507"/>
      <c r="G60" s="507">
        <f>G59+D60</f>
        <v>18880</v>
      </c>
      <c r="H60" s="450"/>
      <c r="I60" s="510"/>
      <c r="K60" s="435">
        <v>550</v>
      </c>
    </row>
    <row r="61" spans="1:11" x14ac:dyDescent="0.5">
      <c r="A61" s="452"/>
      <c r="B61" s="453"/>
      <c r="C61" s="430"/>
      <c r="D61" s="431"/>
      <c r="E61" s="432"/>
      <c r="F61" s="507"/>
      <c r="G61" s="507"/>
      <c r="H61" s="450"/>
      <c r="I61" s="435" t="s">
        <v>323</v>
      </c>
      <c r="K61" s="435">
        <v>13907</v>
      </c>
    </row>
    <row r="62" spans="1:11" x14ac:dyDescent="0.5">
      <c r="A62" s="452"/>
      <c r="B62" s="453">
        <v>3</v>
      </c>
      <c r="C62" s="430" t="s">
        <v>228</v>
      </c>
      <c r="D62" s="431">
        <f>40000+75000</f>
        <v>115000</v>
      </c>
      <c r="E62" s="432"/>
      <c r="F62" s="507"/>
      <c r="G62" s="507">
        <f>D62</f>
        <v>115000</v>
      </c>
      <c r="H62" s="450"/>
      <c r="I62" s="435" t="s">
        <v>1053</v>
      </c>
    </row>
    <row r="63" spans="1:11" x14ac:dyDescent="0.5">
      <c r="A63" s="452" t="s">
        <v>538</v>
      </c>
      <c r="B63" s="453" t="s">
        <v>576</v>
      </c>
      <c r="C63" s="430" t="s">
        <v>588</v>
      </c>
      <c r="D63" s="431"/>
      <c r="E63" s="432">
        <v>27300</v>
      </c>
      <c r="F63" s="507"/>
      <c r="G63" s="507">
        <f t="shared" ref="G63:G68" si="1">G62-E63</f>
        <v>87700</v>
      </c>
      <c r="H63" s="450"/>
    </row>
    <row r="64" spans="1:11" x14ac:dyDescent="0.5">
      <c r="A64" s="452"/>
      <c r="B64" s="453" t="s">
        <v>822</v>
      </c>
      <c r="C64" s="420" t="s">
        <v>813</v>
      </c>
      <c r="D64" s="479"/>
      <c r="E64" s="432">
        <v>5925</v>
      </c>
      <c r="F64" s="507"/>
      <c r="G64" s="507">
        <f t="shared" si="1"/>
        <v>81775</v>
      </c>
      <c r="H64" s="450"/>
      <c r="J64" s="435">
        <v>47500</v>
      </c>
    </row>
    <row r="65" spans="1:10" x14ac:dyDescent="0.5">
      <c r="A65" s="452" t="s">
        <v>960</v>
      </c>
      <c r="B65" s="453" t="s">
        <v>979</v>
      </c>
      <c r="C65" s="420" t="s">
        <v>978</v>
      </c>
      <c r="D65" s="479"/>
      <c r="E65" s="432">
        <v>875</v>
      </c>
      <c r="F65" s="507"/>
      <c r="G65" s="507">
        <f t="shared" si="1"/>
        <v>80900</v>
      </c>
      <c r="H65" s="450"/>
    </row>
    <row r="66" spans="1:10" x14ac:dyDescent="0.5">
      <c r="A66" s="452"/>
      <c r="B66" s="453" t="s">
        <v>988</v>
      </c>
      <c r="C66" s="420" t="s">
        <v>989</v>
      </c>
      <c r="D66" s="479"/>
      <c r="E66" s="432">
        <v>1025</v>
      </c>
      <c r="F66" s="507"/>
      <c r="G66" s="507">
        <f t="shared" si="1"/>
        <v>79875</v>
      </c>
      <c r="H66" s="450"/>
    </row>
    <row r="67" spans="1:10" ht="24" customHeight="1" x14ac:dyDescent="0.5">
      <c r="A67" s="452" t="s">
        <v>1028</v>
      </c>
      <c r="B67" s="453" t="s">
        <v>1029</v>
      </c>
      <c r="C67" s="430" t="s">
        <v>588</v>
      </c>
      <c r="D67" s="431"/>
      <c r="E67" s="432">
        <v>27300</v>
      </c>
      <c r="F67" s="507"/>
      <c r="G67" s="507">
        <f t="shared" si="1"/>
        <v>52575</v>
      </c>
      <c r="H67" s="450"/>
    </row>
    <row r="68" spans="1:10" ht="24" customHeight="1" x14ac:dyDescent="0.5">
      <c r="A68" s="452"/>
      <c r="B68" s="453" t="s">
        <v>1250</v>
      </c>
      <c r="C68" s="420" t="s">
        <v>1251</v>
      </c>
      <c r="D68" s="431"/>
      <c r="E68" s="432">
        <v>2325</v>
      </c>
      <c r="F68" s="507"/>
      <c r="G68" s="507">
        <f t="shared" si="1"/>
        <v>50250</v>
      </c>
      <c r="H68" s="450"/>
    </row>
    <row r="69" spans="1:10" ht="24" customHeight="1" x14ac:dyDescent="0.5">
      <c r="A69" s="452"/>
      <c r="B69" s="453"/>
      <c r="C69" s="430"/>
      <c r="D69" s="431"/>
      <c r="E69" s="432"/>
      <c r="F69" s="507"/>
      <c r="G69" s="507"/>
      <c r="H69" s="450"/>
    </row>
    <row r="70" spans="1:10" ht="24" customHeight="1" x14ac:dyDescent="0.5">
      <c r="A70" s="452"/>
      <c r="B70" s="453"/>
      <c r="C70" s="430"/>
      <c r="D70" s="431"/>
      <c r="E70" s="432"/>
      <c r="F70" s="507"/>
      <c r="G70" s="507"/>
      <c r="H70" s="450"/>
    </row>
    <row r="71" spans="1:10" ht="24" customHeight="1" x14ac:dyDescent="0.5">
      <c r="A71" s="452"/>
      <c r="B71" s="453"/>
      <c r="C71" s="430"/>
      <c r="D71" s="431"/>
      <c r="E71" s="432"/>
      <c r="F71" s="507"/>
      <c r="G71" s="507"/>
      <c r="H71" s="450"/>
    </row>
    <row r="72" spans="1:10" ht="24" customHeight="1" x14ac:dyDescent="0.5">
      <c r="A72" s="452"/>
      <c r="B72" s="453">
        <v>4</v>
      </c>
      <c r="C72" s="430" t="s">
        <v>229</v>
      </c>
      <c r="D72" s="431">
        <f>36000+18000</f>
        <v>54000</v>
      </c>
      <c r="E72" s="432"/>
      <c r="F72" s="507"/>
      <c r="G72" s="507">
        <f>D72</f>
        <v>54000</v>
      </c>
      <c r="H72" s="450"/>
      <c r="I72" s="510"/>
      <c r="J72" s="480">
        <v>600000</v>
      </c>
    </row>
    <row r="73" spans="1:10" x14ac:dyDescent="0.5">
      <c r="A73" s="452" t="s">
        <v>514</v>
      </c>
      <c r="B73" s="453" t="s">
        <v>577</v>
      </c>
      <c r="C73" s="430" t="s">
        <v>578</v>
      </c>
      <c r="D73" s="431"/>
      <c r="E73" s="432">
        <v>18000</v>
      </c>
      <c r="F73" s="507"/>
      <c r="G73" s="507">
        <f>G72-E73</f>
        <v>36000</v>
      </c>
      <c r="H73" s="450"/>
      <c r="J73" s="480">
        <v>417620</v>
      </c>
    </row>
    <row r="74" spans="1:10" ht="24" customHeight="1" x14ac:dyDescent="0.5">
      <c r="A74" s="447" t="s">
        <v>799</v>
      </c>
      <c r="B74" s="448" t="s">
        <v>819</v>
      </c>
      <c r="C74" s="430" t="s">
        <v>820</v>
      </c>
      <c r="D74" s="391"/>
      <c r="E74" s="507">
        <v>9000</v>
      </c>
      <c r="F74" s="507"/>
      <c r="G74" s="507">
        <f>G73-E74</f>
        <v>27000</v>
      </c>
      <c r="H74" s="450"/>
      <c r="J74" s="480"/>
    </row>
    <row r="75" spans="1:10" ht="24" customHeight="1" x14ac:dyDescent="0.5">
      <c r="A75" s="447" t="s">
        <v>944</v>
      </c>
      <c r="B75" s="448" t="s">
        <v>970</v>
      </c>
      <c r="C75" s="430" t="s">
        <v>937</v>
      </c>
      <c r="D75" s="391"/>
      <c r="E75" s="507">
        <v>9000</v>
      </c>
      <c r="F75" s="507"/>
      <c r="G75" s="507">
        <f>G74-E75-F75</f>
        <v>18000</v>
      </c>
      <c r="H75" s="450"/>
      <c r="J75" s="480">
        <v>220407</v>
      </c>
    </row>
    <row r="76" spans="1:10" ht="24" customHeight="1" x14ac:dyDescent="0.5">
      <c r="A76" s="447" t="s">
        <v>1044</v>
      </c>
      <c r="B76" s="448" t="s">
        <v>1090</v>
      </c>
      <c r="C76" s="430" t="s">
        <v>1123</v>
      </c>
      <c r="D76" s="391"/>
      <c r="E76" s="509">
        <v>5896.46</v>
      </c>
      <c r="F76" s="507"/>
      <c r="G76" s="509">
        <f>G75-E76-F76</f>
        <v>12103.54</v>
      </c>
      <c r="H76" s="450"/>
      <c r="J76" s="480"/>
    </row>
    <row r="77" spans="1:10" ht="24" customHeight="1" x14ac:dyDescent="0.5">
      <c r="A77" s="527" t="s">
        <v>1144</v>
      </c>
      <c r="B77" s="528"/>
      <c r="C77" s="529" t="s">
        <v>1143</v>
      </c>
      <c r="D77" s="530">
        <v>56700</v>
      </c>
      <c r="E77" s="509"/>
      <c r="F77" s="507"/>
      <c r="G77" s="509">
        <f>G76+D77</f>
        <v>68803.540000000008</v>
      </c>
      <c r="H77" s="450"/>
      <c r="J77" s="480"/>
    </row>
    <row r="78" spans="1:10" ht="24" customHeight="1" x14ac:dyDescent="0.5">
      <c r="A78" s="447" t="s">
        <v>1323</v>
      </c>
      <c r="B78" s="448" t="s">
        <v>1322</v>
      </c>
      <c r="C78" s="430" t="s">
        <v>1324</v>
      </c>
      <c r="D78" s="391"/>
      <c r="E78" s="509">
        <v>8840.2800000000007</v>
      </c>
      <c r="F78" s="507"/>
      <c r="G78" s="509">
        <f>G77-E78</f>
        <v>59963.260000000009</v>
      </c>
      <c r="H78" s="450"/>
      <c r="J78" s="480"/>
    </row>
    <row r="79" spans="1:10" ht="24" customHeight="1" x14ac:dyDescent="0.5">
      <c r="A79" s="447"/>
      <c r="B79" s="448"/>
      <c r="C79" s="430"/>
      <c r="D79" s="391"/>
      <c r="E79" s="509"/>
      <c r="F79" s="507"/>
      <c r="G79" s="509"/>
      <c r="H79" s="450"/>
      <c r="J79" s="480"/>
    </row>
    <row r="80" spans="1:10" ht="24" customHeight="1" x14ac:dyDescent="0.5">
      <c r="A80" s="447"/>
      <c r="B80" s="448"/>
      <c r="C80" s="481"/>
      <c r="D80" s="391"/>
      <c r="E80" s="507"/>
      <c r="F80" s="507"/>
      <c r="G80" s="507"/>
      <c r="H80" s="450"/>
      <c r="J80" s="480"/>
    </row>
    <row r="81" spans="1:15" x14ac:dyDescent="0.5">
      <c r="A81" s="447"/>
      <c r="B81" s="448">
        <v>5</v>
      </c>
      <c r="C81" s="481" t="s">
        <v>668</v>
      </c>
      <c r="D81" s="391">
        <v>34200</v>
      </c>
      <c r="E81" s="507"/>
      <c r="F81" s="507"/>
      <c r="G81" s="507">
        <f>D81</f>
        <v>34200</v>
      </c>
      <c r="H81" s="450" t="s">
        <v>667</v>
      </c>
      <c r="J81" s="480"/>
    </row>
    <row r="82" spans="1:15" ht="24" customHeight="1" x14ac:dyDescent="0.5">
      <c r="A82" s="447" t="s">
        <v>506</v>
      </c>
      <c r="B82" s="448" t="s">
        <v>664</v>
      </c>
      <c r="C82" s="430" t="s">
        <v>552</v>
      </c>
      <c r="D82" s="431"/>
      <c r="E82" s="432">
        <v>1000</v>
      </c>
      <c r="F82" s="507"/>
      <c r="G82" s="507">
        <f>G81-E82-F82</f>
        <v>33200</v>
      </c>
      <c r="H82" s="450"/>
      <c r="J82" s="480">
        <f>J72-J73</f>
        <v>182380</v>
      </c>
    </row>
    <row r="83" spans="1:15" ht="24" customHeight="1" x14ac:dyDescent="0.5">
      <c r="A83" s="447" t="s">
        <v>506</v>
      </c>
      <c r="B83" s="448" t="s">
        <v>665</v>
      </c>
      <c r="C83" s="430" t="s">
        <v>553</v>
      </c>
      <c r="D83" s="431"/>
      <c r="E83" s="432">
        <v>1000</v>
      </c>
      <c r="F83" s="507"/>
      <c r="G83" s="507">
        <f>G82-E83-F83</f>
        <v>32200</v>
      </c>
      <c r="H83" s="450"/>
      <c r="J83" s="480"/>
    </row>
    <row r="84" spans="1:15" ht="24" customHeight="1" x14ac:dyDescent="0.5">
      <c r="A84" s="452"/>
      <c r="B84" s="453" t="s">
        <v>557</v>
      </c>
      <c r="C84" s="430" t="s">
        <v>558</v>
      </c>
      <c r="D84" s="391"/>
      <c r="E84" s="507">
        <v>600</v>
      </c>
      <c r="F84" s="507"/>
      <c r="G84" s="507">
        <f>G83-E84-F84</f>
        <v>31600</v>
      </c>
      <c r="H84" s="450"/>
      <c r="J84" s="480"/>
    </row>
    <row r="85" spans="1:15" ht="24" customHeight="1" x14ac:dyDescent="0.5">
      <c r="A85" s="452" t="s">
        <v>838</v>
      </c>
      <c r="B85" s="453" t="s">
        <v>837</v>
      </c>
      <c r="C85" s="430" t="s">
        <v>839</v>
      </c>
      <c r="D85" s="391"/>
      <c r="E85" s="507">
        <v>500</v>
      </c>
      <c r="F85" s="507"/>
      <c r="G85" s="507">
        <f>G84-E85-F85</f>
        <v>31100</v>
      </c>
      <c r="H85" s="450"/>
      <c r="J85" s="480"/>
    </row>
    <row r="86" spans="1:15" ht="24" customHeight="1" x14ac:dyDescent="0.5">
      <c r="A86" s="452"/>
      <c r="B86" s="453"/>
      <c r="C86" s="430"/>
      <c r="D86" s="391"/>
      <c r="E86" s="507"/>
      <c r="F86" s="507"/>
      <c r="G86" s="507"/>
      <c r="H86" s="450"/>
      <c r="J86" s="480"/>
    </row>
    <row r="87" spans="1:15" ht="24" customHeight="1" x14ac:dyDescent="0.5">
      <c r="A87" s="452"/>
      <c r="B87" s="453"/>
      <c r="C87" s="430"/>
      <c r="D87" s="391"/>
      <c r="E87" s="507"/>
      <c r="F87" s="507"/>
      <c r="G87" s="507"/>
      <c r="H87" s="450"/>
      <c r="J87" s="480"/>
    </row>
    <row r="88" spans="1:15" ht="24" customHeight="1" x14ac:dyDescent="0.5">
      <c r="A88" s="452"/>
      <c r="B88" s="453">
        <v>6</v>
      </c>
      <c r="C88" s="430" t="s">
        <v>707</v>
      </c>
      <c r="D88" s="391"/>
      <c r="E88" s="507"/>
      <c r="F88" s="507"/>
      <c r="G88" s="507">
        <f>D88</f>
        <v>0</v>
      </c>
      <c r="H88" s="450" t="s">
        <v>669</v>
      </c>
      <c r="J88" s="480"/>
    </row>
    <row r="89" spans="1:15" ht="24" customHeight="1" x14ac:dyDescent="0.5">
      <c r="A89" s="452" t="s">
        <v>929</v>
      </c>
      <c r="B89" s="453" t="s">
        <v>935</v>
      </c>
      <c r="C89" s="420" t="s">
        <v>685</v>
      </c>
      <c r="D89" s="391">
        <v>12015</v>
      </c>
      <c r="E89" s="391">
        <v>12015</v>
      </c>
      <c r="F89" s="507"/>
      <c r="G89" s="507">
        <f>D89-E89-F89</f>
        <v>0</v>
      </c>
      <c r="H89" s="450"/>
      <c r="J89" s="480" t="s">
        <v>714</v>
      </c>
    </row>
    <row r="90" spans="1:15" ht="24" customHeight="1" x14ac:dyDescent="0.5">
      <c r="A90" s="452" t="s">
        <v>782</v>
      </c>
      <c r="B90" s="453" t="s">
        <v>927</v>
      </c>
      <c r="C90" s="419" t="s">
        <v>686</v>
      </c>
      <c r="D90" s="391">
        <v>12150</v>
      </c>
      <c r="E90" s="391">
        <v>12150</v>
      </c>
      <c r="F90" s="507"/>
      <c r="G90" s="507">
        <f t="shared" ref="G90:G110" si="2">D90-E90-F90</f>
        <v>0</v>
      </c>
      <c r="H90" s="450"/>
      <c r="J90" s="480" t="s">
        <v>715</v>
      </c>
    </row>
    <row r="91" spans="1:15" ht="24" customHeight="1" x14ac:dyDescent="0.5">
      <c r="A91" s="452" t="s">
        <v>782</v>
      </c>
      <c r="B91" s="453" t="s">
        <v>927</v>
      </c>
      <c r="C91" s="420" t="s">
        <v>687</v>
      </c>
      <c r="D91" s="391">
        <v>7110</v>
      </c>
      <c r="E91" s="391">
        <v>7110</v>
      </c>
      <c r="F91" s="507"/>
      <c r="G91" s="507">
        <f t="shared" si="2"/>
        <v>0</v>
      </c>
      <c r="H91" s="450"/>
      <c r="J91" s="482">
        <v>1</v>
      </c>
      <c r="K91" s="435">
        <v>2</v>
      </c>
      <c r="L91" s="435">
        <v>3</v>
      </c>
      <c r="N91" s="435">
        <v>4</v>
      </c>
    </row>
    <row r="92" spans="1:15" ht="24" customHeight="1" x14ac:dyDescent="0.5">
      <c r="A92" s="452" t="s">
        <v>960</v>
      </c>
      <c r="B92" s="453" t="s">
        <v>959</v>
      </c>
      <c r="C92" s="390" t="s">
        <v>688</v>
      </c>
      <c r="D92" s="391">
        <v>9630</v>
      </c>
      <c r="E92" s="391">
        <v>9630</v>
      </c>
      <c r="F92" s="507"/>
      <c r="G92" s="507">
        <f>D92-E92-F92</f>
        <v>0</v>
      </c>
      <c r="H92" s="419"/>
      <c r="J92" s="480">
        <v>12150</v>
      </c>
      <c r="K92" s="435">
        <v>7965</v>
      </c>
      <c r="L92" s="435">
        <v>11385</v>
      </c>
      <c r="N92" s="435">
        <v>9855</v>
      </c>
      <c r="O92" s="435"/>
    </row>
    <row r="93" spans="1:15" ht="24" customHeight="1" x14ac:dyDescent="0.5">
      <c r="A93" s="452" t="s">
        <v>961</v>
      </c>
      <c r="B93" s="453" t="s">
        <v>935</v>
      </c>
      <c r="C93" s="390" t="s">
        <v>689</v>
      </c>
      <c r="D93" s="391">
        <v>12420</v>
      </c>
      <c r="E93" s="391">
        <v>12420</v>
      </c>
      <c r="F93" s="507"/>
      <c r="G93" s="507">
        <f t="shared" si="2"/>
        <v>0</v>
      </c>
      <c r="H93" s="450"/>
      <c r="J93" s="480">
        <v>7110</v>
      </c>
      <c r="K93" s="435">
        <v>12195</v>
      </c>
      <c r="L93" s="435">
        <v>12420</v>
      </c>
      <c r="N93" s="435">
        <v>15030</v>
      </c>
      <c r="O93" s="435"/>
    </row>
    <row r="94" spans="1:15" ht="24" customHeight="1" x14ac:dyDescent="0.5">
      <c r="A94" s="452" t="s">
        <v>960</v>
      </c>
      <c r="B94" s="453" t="s">
        <v>959</v>
      </c>
      <c r="C94" s="390" t="s">
        <v>690</v>
      </c>
      <c r="D94" s="391">
        <v>3690</v>
      </c>
      <c r="E94" s="391">
        <v>3690</v>
      </c>
      <c r="F94" s="507"/>
      <c r="G94" s="507">
        <f t="shared" si="2"/>
        <v>0</v>
      </c>
      <c r="H94" s="450"/>
      <c r="J94" s="480">
        <v>6210</v>
      </c>
      <c r="K94" s="435">
        <v>12105</v>
      </c>
      <c r="N94" s="435">
        <v>12015</v>
      </c>
      <c r="O94" s="435"/>
    </row>
    <row r="95" spans="1:15" ht="24" customHeight="1" x14ac:dyDescent="0.5">
      <c r="A95" s="452" t="s">
        <v>782</v>
      </c>
      <c r="B95" s="453" t="s">
        <v>927</v>
      </c>
      <c r="C95" s="420" t="s">
        <v>691</v>
      </c>
      <c r="D95" s="391">
        <v>6210</v>
      </c>
      <c r="E95" s="391">
        <v>6210</v>
      </c>
      <c r="F95" s="507"/>
      <c r="G95" s="507">
        <f t="shared" si="2"/>
        <v>0</v>
      </c>
      <c r="H95" s="450"/>
      <c r="J95" s="480">
        <v>6345</v>
      </c>
      <c r="K95" s="435">
        <v>8100</v>
      </c>
      <c r="N95" s="435">
        <v>6615</v>
      </c>
      <c r="O95" s="435"/>
    </row>
    <row r="96" spans="1:15" ht="24" customHeight="1" x14ac:dyDescent="0.5">
      <c r="A96" s="452" t="s">
        <v>958</v>
      </c>
      <c r="B96" s="453" t="s">
        <v>957</v>
      </c>
      <c r="C96" s="420" t="s">
        <v>692</v>
      </c>
      <c r="D96" s="391">
        <v>7605</v>
      </c>
      <c r="E96" s="391">
        <v>7605</v>
      </c>
      <c r="F96" s="507"/>
      <c r="G96" s="507">
        <f t="shared" si="2"/>
        <v>0</v>
      </c>
      <c r="H96" s="450"/>
      <c r="J96" s="480">
        <v>5085</v>
      </c>
      <c r="K96" s="435">
        <v>10485</v>
      </c>
      <c r="N96" s="435">
        <v>6480</v>
      </c>
      <c r="O96" s="435"/>
    </row>
    <row r="97" spans="1:15" ht="24" customHeight="1" x14ac:dyDescent="0.5">
      <c r="A97" s="452" t="s">
        <v>782</v>
      </c>
      <c r="B97" s="453" t="s">
        <v>927</v>
      </c>
      <c r="C97" s="420" t="s">
        <v>693</v>
      </c>
      <c r="D97" s="391">
        <v>6345</v>
      </c>
      <c r="E97" s="391">
        <v>6345</v>
      </c>
      <c r="F97" s="507"/>
      <c r="G97" s="507">
        <f t="shared" si="2"/>
        <v>0</v>
      </c>
      <c r="H97" s="450"/>
      <c r="J97" s="480">
        <v>6525</v>
      </c>
      <c r="N97" s="435">
        <f>SUM(N92:N96)</f>
        <v>49995</v>
      </c>
      <c r="O97" s="435"/>
    </row>
    <row r="98" spans="1:15" ht="24" customHeight="1" x14ac:dyDescent="0.5">
      <c r="A98" s="452" t="s">
        <v>929</v>
      </c>
      <c r="B98" s="453" t="s">
        <v>935</v>
      </c>
      <c r="C98" s="420" t="s">
        <v>694</v>
      </c>
      <c r="D98" s="391">
        <v>15030</v>
      </c>
      <c r="E98" s="391">
        <v>15030</v>
      </c>
      <c r="F98" s="507"/>
      <c r="G98" s="507">
        <f t="shared" si="2"/>
        <v>0</v>
      </c>
      <c r="H98" s="450"/>
      <c r="J98" s="480"/>
      <c r="N98" s="435"/>
      <c r="O98" s="435"/>
    </row>
    <row r="99" spans="1:15" ht="24" customHeight="1" x14ac:dyDescent="0.5">
      <c r="A99" s="452" t="s">
        <v>929</v>
      </c>
      <c r="B99" s="453" t="s">
        <v>928</v>
      </c>
      <c r="C99" s="420" t="s">
        <v>695</v>
      </c>
      <c r="D99" s="391">
        <v>7965</v>
      </c>
      <c r="E99" s="391">
        <v>7965</v>
      </c>
      <c r="F99" s="507"/>
      <c r="G99" s="507">
        <f t="shared" si="2"/>
        <v>0</v>
      </c>
      <c r="H99" s="450"/>
      <c r="J99" s="480"/>
    </row>
    <row r="100" spans="1:15" ht="24" customHeight="1" x14ac:dyDescent="0.5">
      <c r="A100" s="452" t="s">
        <v>958</v>
      </c>
      <c r="B100" s="453" t="s">
        <v>957</v>
      </c>
      <c r="C100" s="420" t="s">
        <v>696</v>
      </c>
      <c r="D100" s="391">
        <v>10305</v>
      </c>
      <c r="E100" s="391">
        <v>10305</v>
      </c>
      <c r="F100" s="507"/>
      <c r="G100" s="507">
        <f t="shared" si="2"/>
        <v>0</v>
      </c>
      <c r="H100" s="419"/>
      <c r="J100" s="480"/>
    </row>
    <row r="101" spans="1:15" ht="24" customHeight="1" x14ac:dyDescent="0.5">
      <c r="A101" s="452" t="s">
        <v>929</v>
      </c>
      <c r="B101" s="453" t="s">
        <v>935</v>
      </c>
      <c r="C101" s="420" t="s">
        <v>697</v>
      </c>
      <c r="D101" s="391">
        <v>6615</v>
      </c>
      <c r="E101" s="391">
        <v>6615</v>
      </c>
      <c r="F101" s="507"/>
      <c r="G101" s="507">
        <f t="shared" si="2"/>
        <v>0</v>
      </c>
      <c r="H101" s="450"/>
      <c r="J101" s="480"/>
    </row>
    <row r="102" spans="1:15" ht="24" customHeight="1" x14ac:dyDescent="0.5">
      <c r="A102" s="452" t="s">
        <v>929</v>
      </c>
      <c r="B102" s="453" t="s">
        <v>928</v>
      </c>
      <c r="C102" s="420" t="s">
        <v>698</v>
      </c>
      <c r="D102" s="391">
        <v>12195</v>
      </c>
      <c r="E102" s="391">
        <v>12195</v>
      </c>
      <c r="F102" s="507"/>
      <c r="G102" s="507">
        <f t="shared" si="2"/>
        <v>0</v>
      </c>
      <c r="H102" s="450"/>
      <c r="J102" s="480"/>
    </row>
    <row r="103" spans="1:15" ht="24" customHeight="1" x14ac:dyDescent="0.5">
      <c r="A103" s="452" t="s">
        <v>782</v>
      </c>
      <c r="B103" s="453" t="s">
        <v>927</v>
      </c>
      <c r="C103" s="420" t="s">
        <v>699</v>
      </c>
      <c r="D103" s="391">
        <v>5085</v>
      </c>
      <c r="E103" s="391">
        <v>5085</v>
      </c>
      <c r="F103" s="507"/>
      <c r="G103" s="507">
        <f t="shared" si="2"/>
        <v>0</v>
      </c>
      <c r="H103" s="450"/>
      <c r="J103" s="480"/>
    </row>
    <row r="104" spans="1:15" ht="24" customHeight="1" x14ac:dyDescent="0.5">
      <c r="A104" s="452" t="s">
        <v>782</v>
      </c>
      <c r="B104" s="453" t="s">
        <v>927</v>
      </c>
      <c r="C104" s="420" t="s">
        <v>700</v>
      </c>
      <c r="D104" s="391">
        <v>6525</v>
      </c>
      <c r="E104" s="391">
        <v>6525</v>
      </c>
      <c r="F104" s="507"/>
      <c r="G104" s="507">
        <f t="shared" si="2"/>
        <v>0</v>
      </c>
      <c r="H104" s="450"/>
      <c r="J104" s="480"/>
    </row>
    <row r="105" spans="1:15" ht="24" customHeight="1" x14ac:dyDescent="0.5">
      <c r="A105" s="452" t="s">
        <v>929</v>
      </c>
      <c r="B105" s="453" t="s">
        <v>928</v>
      </c>
      <c r="C105" s="420" t="s">
        <v>701</v>
      </c>
      <c r="D105" s="391">
        <v>12105</v>
      </c>
      <c r="E105" s="391">
        <v>12105</v>
      </c>
      <c r="F105" s="507"/>
      <c r="G105" s="507">
        <f t="shared" si="2"/>
        <v>0</v>
      </c>
      <c r="H105" s="450"/>
      <c r="J105" s="480"/>
    </row>
    <row r="106" spans="1:15" ht="24" customHeight="1" x14ac:dyDescent="0.5">
      <c r="A106" s="452" t="s">
        <v>929</v>
      </c>
      <c r="B106" s="453" t="s">
        <v>928</v>
      </c>
      <c r="C106" s="420" t="s">
        <v>702</v>
      </c>
      <c r="D106" s="391">
        <v>8100</v>
      </c>
      <c r="E106" s="391">
        <v>8100</v>
      </c>
      <c r="F106" s="507"/>
      <c r="G106" s="507">
        <f t="shared" si="2"/>
        <v>0</v>
      </c>
      <c r="H106" s="450"/>
      <c r="J106" s="480"/>
    </row>
    <row r="107" spans="1:15" ht="24" customHeight="1" x14ac:dyDescent="0.5">
      <c r="A107" s="452" t="s">
        <v>961</v>
      </c>
      <c r="B107" s="453" t="s">
        <v>935</v>
      </c>
      <c r="C107" s="420" t="s">
        <v>703</v>
      </c>
      <c r="D107" s="391">
        <v>11430</v>
      </c>
      <c r="E107" s="507">
        <v>11385</v>
      </c>
      <c r="F107" s="507"/>
      <c r="G107" s="507">
        <f t="shared" si="2"/>
        <v>45</v>
      </c>
      <c r="H107" s="450"/>
      <c r="J107" s="480"/>
    </row>
    <row r="108" spans="1:15" ht="24" customHeight="1" x14ac:dyDescent="0.5">
      <c r="A108" s="452" t="s">
        <v>929</v>
      </c>
      <c r="B108" s="453" t="s">
        <v>935</v>
      </c>
      <c r="C108" s="421" t="s">
        <v>704</v>
      </c>
      <c r="D108" s="391">
        <v>6480</v>
      </c>
      <c r="E108" s="391">
        <v>6480</v>
      </c>
      <c r="F108" s="507"/>
      <c r="G108" s="507">
        <f t="shared" si="2"/>
        <v>0</v>
      </c>
      <c r="H108" s="450"/>
      <c r="J108" s="480"/>
    </row>
    <row r="109" spans="1:15" ht="24" customHeight="1" x14ac:dyDescent="0.5">
      <c r="A109" s="452" t="s">
        <v>929</v>
      </c>
      <c r="B109" s="453" t="s">
        <v>928</v>
      </c>
      <c r="C109" s="421" t="s">
        <v>705</v>
      </c>
      <c r="D109" s="391">
        <v>10485</v>
      </c>
      <c r="E109" s="391">
        <v>10485</v>
      </c>
      <c r="F109" s="507"/>
      <c r="G109" s="507">
        <f t="shared" si="2"/>
        <v>0</v>
      </c>
      <c r="H109" s="450"/>
      <c r="J109" s="480"/>
    </row>
    <row r="110" spans="1:15" ht="24" customHeight="1" x14ac:dyDescent="0.5">
      <c r="A110" s="452" t="s">
        <v>929</v>
      </c>
      <c r="B110" s="453" t="s">
        <v>935</v>
      </c>
      <c r="C110" s="421" t="s">
        <v>706</v>
      </c>
      <c r="D110" s="391">
        <v>9855</v>
      </c>
      <c r="E110" s="391">
        <v>9855</v>
      </c>
      <c r="F110" s="507"/>
      <c r="G110" s="507">
        <f t="shared" si="2"/>
        <v>0</v>
      </c>
      <c r="H110" s="450"/>
      <c r="J110" s="480"/>
    </row>
    <row r="111" spans="1:15" ht="24" customHeight="1" x14ac:dyDescent="0.5">
      <c r="A111" s="452"/>
      <c r="B111" s="453"/>
      <c r="C111" s="421"/>
      <c r="D111" s="391"/>
      <c r="E111" s="507"/>
      <c r="F111" s="507"/>
      <c r="G111" s="507"/>
      <c r="H111" s="450"/>
      <c r="J111" s="480"/>
    </row>
    <row r="112" spans="1:15" ht="24" customHeight="1" x14ac:dyDescent="0.5">
      <c r="A112" s="452"/>
      <c r="B112" s="453">
        <v>7</v>
      </c>
      <c r="C112" s="481" t="s">
        <v>884</v>
      </c>
      <c r="D112" s="391">
        <v>65000</v>
      </c>
      <c r="E112" s="507"/>
      <c r="F112" s="507"/>
      <c r="G112" s="507">
        <f>D112</f>
        <v>65000</v>
      </c>
      <c r="H112" s="450"/>
      <c r="J112" s="480"/>
    </row>
    <row r="113" spans="1:10" x14ac:dyDescent="0.5">
      <c r="A113" s="452" t="s">
        <v>828</v>
      </c>
      <c r="B113" s="453" t="s">
        <v>827</v>
      </c>
      <c r="C113" s="430" t="s">
        <v>829</v>
      </c>
      <c r="D113" s="431"/>
      <c r="E113" s="432">
        <v>9000</v>
      </c>
      <c r="F113" s="507"/>
      <c r="G113" s="507">
        <f>G112-E113</f>
        <v>56000</v>
      </c>
      <c r="H113" s="450"/>
      <c r="J113" s="480"/>
    </row>
    <row r="114" spans="1:10" x14ac:dyDescent="0.5">
      <c r="A114" s="452" t="s">
        <v>960</v>
      </c>
      <c r="B114" s="453" t="s">
        <v>998</v>
      </c>
      <c r="C114" s="430" t="s">
        <v>999</v>
      </c>
      <c r="D114" s="431"/>
      <c r="E114" s="432">
        <v>5448</v>
      </c>
      <c r="F114" s="507"/>
      <c r="G114" s="507">
        <f>G113-E114</f>
        <v>50552</v>
      </c>
      <c r="H114" s="450"/>
      <c r="J114" s="480"/>
    </row>
    <row r="115" spans="1:10" x14ac:dyDescent="0.5">
      <c r="A115" s="452" t="s">
        <v>1348</v>
      </c>
      <c r="B115" s="453" t="s">
        <v>1354</v>
      </c>
      <c r="C115" s="430" t="s">
        <v>1353</v>
      </c>
      <c r="D115" s="431"/>
      <c r="E115" s="432">
        <v>240</v>
      </c>
      <c r="F115" s="507"/>
      <c r="G115" s="507">
        <f>G114-E115</f>
        <v>50312</v>
      </c>
      <c r="H115" s="450"/>
      <c r="J115" s="480"/>
    </row>
    <row r="116" spans="1:10" x14ac:dyDescent="0.5">
      <c r="A116" s="452"/>
      <c r="B116" s="453"/>
      <c r="C116" s="430"/>
      <c r="D116" s="431"/>
      <c r="E116" s="432"/>
      <c r="F116" s="507"/>
      <c r="G116" s="507"/>
      <c r="H116" s="450"/>
      <c r="J116" s="480"/>
    </row>
    <row r="117" spans="1:10" x14ac:dyDescent="0.5">
      <c r="A117" s="452"/>
      <c r="B117" s="453">
        <v>8</v>
      </c>
      <c r="C117" s="481" t="s">
        <v>1055</v>
      </c>
      <c r="D117" s="391">
        <v>6450</v>
      </c>
      <c r="E117" s="507"/>
      <c r="F117" s="507"/>
      <c r="G117" s="507">
        <f>D117</f>
        <v>6450</v>
      </c>
      <c r="H117" s="450" t="s">
        <v>1056</v>
      </c>
      <c r="I117" s="435" t="s">
        <v>1057</v>
      </c>
      <c r="J117" s="480"/>
    </row>
    <row r="118" spans="1:10" x14ac:dyDescent="0.5">
      <c r="A118" s="452" t="s">
        <v>1304</v>
      </c>
      <c r="B118" s="453" t="s">
        <v>1309</v>
      </c>
      <c r="C118" s="430" t="s">
        <v>1308</v>
      </c>
      <c r="D118" s="431"/>
      <c r="E118" s="432">
        <v>1605</v>
      </c>
      <c r="F118" s="507"/>
      <c r="G118" s="507">
        <f>G117-E118</f>
        <v>4845</v>
      </c>
      <c r="H118" s="450"/>
      <c r="I118" s="435" t="s">
        <v>1058</v>
      </c>
      <c r="J118" s="480"/>
    </row>
    <row r="119" spans="1:10" x14ac:dyDescent="0.5">
      <c r="A119" s="452"/>
      <c r="B119" s="453"/>
      <c r="C119" s="430"/>
      <c r="D119" s="431"/>
      <c r="E119" s="432"/>
      <c r="F119" s="507"/>
      <c r="G119" s="507"/>
      <c r="H119" s="450"/>
      <c r="J119" s="480"/>
    </row>
    <row r="120" spans="1:10" x14ac:dyDescent="0.5">
      <c r="A120" s="452"/>
      <c r="B120" s="453">
        <v>9</v>
      </c>
      <c r="C120" s="481" t="s">
        <v>1059</v>
      </c>
      <c r="D120" s="391">
        <v>147615</v>
      </c>
      <c r="E120" s="507"/>
      <c r="F120" s="507"/>
      <c r="G120" s="507">
        <f>D120</f>
        <v>147615</v>
      </c>
      <c r="H120" s="450" t="s">
        <v>1056</v>
      </c>
      <c r="I120" s="435" t="s">
        <v>1060</v>
      </c>
      <c r="J120" s="480"/>
    </row>
    <row r="121" spans="1:10" x14ac:dyDescent="0.5">
      <c r="A121" s="452"/>
      <c r="B121" s="453"/>
      <c r="C121" s="430"/>
      <c r="D121" s="431"/>
      <c r="E121" s="432"/>
      <c r="F121" s="507"/>
      <c r="G121" s="507"/>
      <c r="H121" s="450"/>
      <c r="J121" s="480"/>
    </row>
    <row r="122" spans="1:10" x14ac:dyDescent="0.5">
      <c r="A122" s="452"/>
      <c r="B122" s="453"/>
      <c r="C122" s="430"/>
      <c r="D122" s="431"/>
      <c r="E122" s="432"/>
      <c r="F122" s="507"/>
      <c r="G122" s="507"/>
      <c r="H122" s="450"/>
      <c r="J122" s="480"/>
    </row>
    <row r="123" spans="1:10" x14ac:dyDescent="0.5">
      <c r="A123" s="452"/>
      <c r="B123" s="453">
        <v>10</v>
      </c>
      <c r="C123" s="481" t="s">
        <v>1061</v>
      </c>
      <c r="D123" s="391">
        <v>79320</v>
      </c>
      <c r="E123" s="507"/>
      <c r="F123" s="507"/>
      <c r="G123" s="507">
        <f>D123</f>
        <v>79320</v>
      </c>
      <c r="H123" s="450" t="s">
        <v>1062</v>
      </c>
      <c r="J123" s="480"/>
    </row>
    <row r="124" spans="1:10" x14ac:dyDescent="0.5">
      <c r="A124" s="452"/>
      <c r="B124" s="453"/>
      <c r="C124" s="430"/>
      <c r="D124" s="431"/>
      <c r="E124" s="432"/>
      <c r="F124" s="507"/>
      <c r="G124" s="507"/>
      <c r="H124" s="450"/>
      <c r="J124" s="480"/>
    </row>
    <row r="125" spans="1:10" x14ac:dyDescent="0.5">
      <c r="A125" s="452"/>
      <c r="B125" s="453"/>
      <c r="C125" s="430"/>
      <c r="D125" s="431"/>
      <c r="E125" s="432"/>
      <c r="F125" s="507"/>
      <c r="G125" s="507"/>
      <c r="H125" s="450"/>
      <c r="J125" s="480"/>
    </row>
    <row r="126" spans="1:10" x14ac:dyDescent="0.5">
      <c r="A126" s="452"/>
      <c r="B126" s="453">
        <v>11</v>
      </c>
      <c r="C126" s="481" t="s">
        <v>1063</v>
      </c>
      <c r="D126" s="391">
        <v>31590</v>
      </c>
      <c r="E126" s="507"/>
      <c r="F126" s="507"/>
      <c r="G126" s="507">
        <f>D126</f>
        <v>31590</v>
      </c>
      <c r="H126" s="450" t="s">
        <v>1064</v>
      </c>
      <c r="J126" s="480"/>
    </row>
    <row r="127" spans="1:10" x14ac:dyDescent="0.5">
      <c r="A127" s="452"/>
      <c r="B127" s="453"/>
      <c r="C127" s="430"/>
      <c r="D127" s="431"/>
      <c r="E127" s="432"/>
      <c r="F127" s="507"/>
      <c r="G127" s="507"/>
      <c r="H127" s="450"/>
      <c r="J127" s="480"/>
    </row>
    <row r="128" spans="1:10" x14ac:dyDescent="0.5">
      <c r="A128" s="452"/>
      <c r="B128" s="453">
        <v>12</v>
      </c>
      <c r="C128" s="481" t="s">
        <v>1065</v>
      </c>
      <c r="D128" s="391">
        <v>7800</v>
      </c>
      <c r="E128" s="507"/>
      <c r="F128" s="507"/>
      <c r="G128" s="507">
        <f>D128</f>
        <v>7800</v>
      </c>
      <c r="H128" s="450" t="s">
        <v>1064</v>
      </c>
      <c r="J128" s="480"/>
    </row>
    <row r="129" spans="1:10" x14ac:dyDescent="0.5">
      <c r="A129" s="452"/>
      <c r="B129" s="453"/>
      <c r="C129" s="430"/>
      <c r="D129" s="431"/>
      <c r="E129" s="432"/>
      <c r="F129" s="507"/>
      <c r="G129" s="507"/>
      <c r="H129" s="450"/>
      <c r="J129" s="480"/>
    </row>
    <row r="130" spans="1:10" x14ac:dyDescent="0.5">
      <c r="A130" s="452"/>
      <c r="B130" s="453">
        <v>13</v>
      </c>
      <c r="C130" s="481" t="s">
        <v>1066</v>
      </c>
      <c r="D130" s="391">
        <v>15775</v>
      </c>
      <c r="E130" s="507"/>
      <c r="F130" s="507"/>
      <c r="G130" s="507">
        <f>D130</f>
        <v>15775</v>
      </c>
      <c r="H130" s="450" t="s">
        <v>1064</v>
      </c>
      <c r="J130" s="480"/>
    </row>
    <row r="131" spans="1:10" x14ac:dyDescent="0.5">
      <c r="A131" s="452"/>
      <c r="B131" s="453"/>
      <c r="C131" s="430"/>
      <c r="D131" s="431"/>
      <c r="E131" s="432"/>
      <c r="F131" s="507"/>
      <c r="G131" s="507"/>
      <c r="H131" s="450"/>
      <c r="J131" s="480"/>
    </row>
    <row r="132" spans="1:10" x14ac:dyDescent="0.5">
      <c r="A132" s="452"/>
      <c r="B132" s="453"/>
      <c r="C132" s="430"/>
      <c r="D132" s="431"/>
      <c r="E132" s="432"/>
      <c r="F132" s="507"/>
      <c r="G132" s="507"/>
      <c r="H132" s="450"/>
      <c r="J132" s="480"/>
    </row>
    <row r="133" spans="1:10" x14ac:dyDescent="0.5">
      <c r="A133" s="452"/>
      <c r="B133" s="453">
        <v>14</v>
      </c>
      <c r="C133" s="481" t="s">
        <v>1067</v>
      </c>
      <c r="D133" s="391">
        <v>99620</v>
      </c>
      <c r="E133" s="507"/>
      <c r="F133" s="507"/>
      <c r="G133" s="507">
        <f>D133</f>
        <v>99620</v>
      </c>
      <c r="H133" s="450" t="s">
        <v>1068</v>
      </c>
      <c r="J133" s="480"/>
    </row>
    <row r="134" spans="1:10" x14ac:dyDescent="0.5">
      <c r="A134" s="452"/>
      <c r="B134" s="453"/>
      <c r="C134" s="430"/>
      <c r="D134" s="431"/>
      <c r="E134" s="432"/>
      <c r="F134" s="507"/>
      <c r="G134" s="507"/>
      <c r="H134" s="450"/>
      <c r="J134" s="480"/>
    </row>
    <row r="135" spans="1:10" x14ac:dyDescent="0.5">
      <c r="A135" s="452"/>
      <c r="B135" s="453">
        <v>15</v>
      </c>
      <c r="C135" s="481" t="s">
        <v>1069</v>
      </c>
      <c r="D135" s="391">
        <v>50000</v>
      </c>
      <c r="E135" s="507"/>
      <c r="F135" s="507"/>
      <c r="G135" s="507">
        <f>D135</f>
        <v>50000</v>
      </c>
      <c r="H135" s="450" t="s">
        <v>1068</v>
      </c>
      <c r="J135" s="480"/>
    </row>
    <row r="136" spans="1:10" x14ac:dyDescent="0.5">
      <c r="A136" s="452"/>
      <c r="B136" s="453"/>
      <c r="C136" s="481"/>
      <c r="D136" s="391"/>
      <c r="E136" s="507"/>
      <c r="F136" s="507"/>
      <c r="G136" s="507"/>
      <c r="H136" s="450"/>
      <c r="J136" s="480"/>
    </row>
    <row r="137" spans="1:10" x14ac:dyDescent="0.5">
      <c r="A137" s="452"/>
      <c r="B137" s="453"/>
      <c r="C137" s="481"/>
      <c r="D137" s="391"/>
      <c r="E137" s="507"/>
      <c r="F137" s="507"/>
      <c r="G137" s="507"/>
      <c r="H137" s="450"/>
      <c r="J137" s="480"/>
    </row>
    <row r="138" spans="1:10" x14ac:dyDescent="0.5">
      <c r="A138" s="452"/>
      <c r="B138" s="453">
        <v>16</v>
      </c>
      <c r="C138" s="481" t="s">
        <v>1070</v>
      </c>
      <c r="D138" s="391">
        <v>55028</v>
      </c>
      <c r="E138" s="507"/>
      <c r="F138" s="507"/>
      <c r="G138" s="507">
        <f>D138</f>
        <v>55028</v>
      </c>
      <c r="H138" s="450" t="s">
        <v>1071</v>
      </c>
      <c r="J138" s="480"/>
    </row>
    <row r="139" spans="1:10" x14ac:dyDescent="0.5">
      <c r="A139" s="452"/>
      <c r="B139" s="453"/>
      <c r="C139" s="481"/>
      <c r="D139" s="391"/>
      <c r="E139" s="507"/>
      <c r="F139" s="507"/>
      <c r="G139" s="507"/>
      <c r="H139" s="450"/>
      <c r="J139" s="480"/>
    </row>
    <row r="140" spans="1:10" x14ac:dyDescent="0.5">
      <c r="A140" s="452"/>
      <c r="B140" s="453"/>
      <c r="C140" s="481"/>
      <c r="D140" s="391"/>
      <c r="E140" s="507"/>
      <c r="F140" s="507"/>
      <c r="G140" s="507"/>
      <c r="H140" s="450"/>
      <c r="J140" s="480"/>
    </row>
    <row r="141" spans="1:10" x14ac:dyDescent="0.5">
      <c r="A141" s="452"/>
      <c r="B141" s="453">
        <v>17</v>
      </c>
      <c r="C141" s="481" t="s">
        <v>1072</v>
      </c>
      <c r="D141" s="391">
        <v>44880</v>
      </c>
      <c r="E141" s="507"/>
      <c r="F141" s="507"/>
      <c r="G141" s="507">
        <f>D141</f>
        <v>44880</v>
      </c>
      <c r="H141" s="450" t="s">
        <v>1073</v>
      </c>
      <c r="J141" s="480"/>
    </row>
    <row r="142" spans="1:10" x14ac:dyDescent="0.5">
      <c r="A142" s="452"/>
      <c r="B142" s="453"/>
      <c r="C142" s="481"/>
      <c r="D142" s="391"/>
      <c r="E142" s="507"/>
      <c r="F142" s="507"/>
      <c r="G142" s="507"/>
      <c r="H142" s="450"/>
      <c r="J142" s="480"/>
    </row>
    <row r="143" spans="1:10" x14ac:dyDescent="0.5">
      <c r="A143" s="452"/>
      <c r="B143" s="453"/>
      <c r="C143" s="481"/>
      <c r="D143" s="391"/>
      <c r="E143" s="507"/>
      <c r="F143" s="507"/>
      <c r="G143" s="507"/>
      <c r="H143" s="450"/>
      <c r="J143" s="480"/>
    </row>
    <row r="144" spans="1:10" x14ac:dyDescent="0.5">
      <c r="A144" s="452"/>
      <c r="B144" s="453">
        <v>18</v>
      </c>
      <c r="C144" s="481" t="s">
        <v>1074</v>
      </c>
      <c r="D144" s="391">
        <v>105000</v>
      </c>
      <c r="E144" s="507"/>
      <c r="F144" s="507"/>
      <c r="G144" s="507">
        <f>D144</f>
        <v>105000</v>
      </c>
      <c r="H144" s="450" t="s">
        <v>1075</v>
      </c>
      <c r="J144" s="480"/>
    </row>
    <row r="145" spans="1:15" x14ac:dyDescent="0.5">
      <c r="A145" s="452"/>
      <c r="B145" s="453"/>
      <c r="C145" s="481"/>
      <c r="D145" s="391"/>
      <c r="E145" s="507"/>
      <c r="F145" s="507"/>
      <c r="G145" s="507"/>
      <c r="H145" s="450"/>
      <c r="J145" s="480"/>
    </row>
    <row r="146" spans="1:15" x14ac:dyDescent="0.5">
      <c r="A146" s="452"/>
      <c r="B146" s="453"/>
      <c r="C146" s="481"/>
      <c r="D146" s="391"/>
      <c r="E146" s="507"/>
      <c r="F146" s="507"/>
      <c r="G146" s="507"/>
      <c r="H146" s="450"/>
      <c r="J146" s="480"/>
    </row>
    <row r="147" spans="1:15" x14ac:dyDescent="0.5">
      <c r="A147" s="452"/>
      <c r="B147" s="453">
        <v>19</v>
      </c>
      <c r="C147" s="481" t="s">
        <v>1076</v>
      </c>
      <c r="D147" s="391">
        <v>72000</v>
      </c>
      <c r="E147" s="507"/>
      <c r="F147" s="507"/>
      <c r="G147" s="507">
        <f>D147</f>
        <v>72000</v>
      </c>
      <c r="H147" s="450" t="s">
        <v>965</v>
      </c>
      <c r="J147" s="480"/>
    </row>
    <row r="148" spans="1:15" x14ac:dyDescent="0.5">
      <c r="A148" s="452"/>
      <c r="B148" s="453"/>
      <c r="C148" s="481"/>
      <c r="D148" s="391"/>
      <c r="E148" s="507"/>
      <c r="F148" s="507"/>
      <c r="G148" s="507"/>
      <c r="H148" s="450"/>
      <c r="J148" s="480"/>
    </row>
    <row r="149" spans="1:15" x14ac:dyDescent="0.5">
      <c r="A149" s="452"/>
      <c r="B149" s="453"/>
      <c r="C149" s="481"/>
      <c r="D149" s="391"/>
      <c r="E149" s="507"/>
      <c r="F149" s="507"/>
      <c r="G149" s="507"/>
      <c r="H149" s="450"/>
      <c r="J149" s="480"/>
    </row>
    <row r="150" spans="1:15" x14ac:dyDescent="0.5">
      <c r="A150" s="452"/>
      <c r="B150" s="453">
        <v>20</v>
      </c>
      <c r="C150" s="481" t="s">
        <v>1141</v>
      </c>
      <c r="D150" s="391">
        <v>24090</v>
      </c>
      <c r="E150" s="507"/>
      <c r="F150" s="507"/>
      <c r="G150" s="507">
        <f>D150</f>
        <v>24090</v>
      </c>
      <c r="H150" s="450" t="s">
        <v>1142</v>
      </c>
      <c r="J150" s="480"/>
    </row>
    <row r="151" spans="1:15" x14ac:dyDescent="0.5">
      <c r="A151" s="452"/>
      <c r="B151" s="453"/>
      <c r="C151" s="481"/>
      <c r="D151" s="391"/>
      <c r="E151" s="507"/>
      <c r="F151" s="507"/>
      <c r="G151" s="507"/>
      <c r="H151" s="450"/>
      <c r="J151" s="480"/>
    </row>
    <row r="152" spans="1:15" x14ac:dyDescent="0.5">
      <c r="A152" s="452"/>
      <c r="B152" s="453"/>
      <c r="C152" s="481"/>
      <c r="D152" s="391"/>
      <c r="E152" s="507"/>
      <c r="F152" s="507"/>
      <c r="G152" s="507"/>
      <c r="H152" s="450"/>
      <c r="J152" s="480"/>
    </row>
    <row r="153" spans="1:15" x14ac:dyDescent="0.5">
      <c r="A153" s="452"/>
      <c r="B153" s="453"/>
      <c r="C153" s="241" t="s">
        <v>127</v>
      </c>
      <c r="D153" s="431">
        <f>196279-56700-24090</f>
        <v>115489</v>
      </c>
      <c r="E153" s="432"/>
      <c r="F153" s="507"/>
      <c r="G153" s="507"/>
      <c r="H153" s="450"/>
      <c r="I153" s="435" t="s">
        <v>1077</v>
      </c>
      <c r="J153" s="480"/>
    </row>
    <row r="154" spans="1:15" x14ac:dyDescent="0.5">
      <c r="A154" s="452"/>
      <c r="B154" s="453"/>
      <c r="C154" s="241"/>
      <c r="D154" s="431"/>
      <c r="E154" s="432"/>
      <c r="F154" s="507"/>
      <c r="G154" s="507"/>
      <c r="H154" s="450"/>
      <c r="J154" s="480"/>
    </row>
    <row r="155" spans="1:15" x14ac:dyDescent="0.5">
      <c r="A155" s="452" t="s">
        <v>1272</v>
      </c>
      <c r="B155" s="453" t="s">
        <v>1276</v>
      </c>
      <c r="C155" s="449" t="s">
        <v>1277</v>
      </c>
      <c r="D155" s="507">
        <v>1500000</v>
      </c>
      <c r="E155" s="432"/>
      <c r="F155" s="507"/>
      <c r="G155" s="507">
        <f>D155</f>
        <v>1500000</v>
      </c>
      <c r="H155" s="450"/>
      <c r="J155" s="480"/>
    </row>
    <row r="156" spans="1:15" x14ac:dyDescent="0.5">
      <c r="A156" s="452"/>
      <c r="B156" s="453"/>
      <c r="C156" s="430"/>
      <c r="D156" s="431"/>
      <c r="E156" s="432"/>
      <c r="F156" s="507"/>
      <c r="G156" s="507"/>
      <c r="H156" s="450"/>
      <c r="K156" s="483"/>
      <c r="O156" s="484"/>
    </row>
    <row r="157" spans="1:15" ht="22.5" thickBot="1" x14ac:dyDescent="0.55000000000000004">
      <c r="A157" s="485"/>
      <c r="B157" s="486"/>
      <c r="C157" s="487" t="s">
        <v>40</v>
      </c>
      <c r="D157" s="511">
        <f>SUM(D9:D156)</f>
        <v>3300000</v>
      </c>
      <c r="E157" s="511">
        <f>SUM(E6:E156)</f>
        <v>607047.74</v>
      </c>
      <c r="F157" s="512">
        <f>SUM(F6:F156)</f>
        <v>0</v>
      </c>
      <c r="G157" s="513">
        <f>D157-E157-F157</f>
        <v>2692952.26</v>
      </c>
      <c r="H157" s="488"/>
      <c r="K157" s="483"/>
      <c r="O157" s="484"/>
    </row>
    <row r="158" spans="1:15" ht="22.5" thickTop="1" x14ac:dyDescent="0.5">
      <c r="D158" s="490"/>
      <c r="E158" s="490"/>
      <c r="F158" s="490"/>
      <c r="G158" s="490"/>
      <c r="J158" s="491"/>
      <c r="K158" s="483"/>
      <c r="O158" s="484"/>
    </row>
    <row r="159" spans="1:15" x14ac:dyDescent="0.5">
      <c r="D159" s="492"/>
      <c r="E159" s="490"/>
      <c r="F159" s="490"/>
      <c r="G159" s="490"/>
      <c r="I159" s="491"/>
      <c r="K159" s="483"/>
    </row>
    <row r="160" spans="1:15" x14ac:dyDescent="0.5">
      <c r="D160" s="490"/>
      <c r="E160" s="490"/>
      <c r="F160" s="490"/>
      <c r="G160" s="490"/>
      <c r="J160" s="491"/>
    </row>
    <row r="162" spans="2:17" x14ac:dyDescent="0.5">
      <c r="B162" s="493"/>
      <c r="C162" s="493"/>
      <c r="D162" s="461"/>
      <c r="E162" s="493"/>
      <c r="F162" s="493"/>
      <c r="G162" s="494"/>
      <c r="J162" s="491">
        <f>J160-J161</f>
        <v>0</v>
      </c>
      <c r="L162" s="482"/>
      <c r="M162" s="482"/>
      <c r="P162" s="495"/>
      <c r="Q162" s="489"/>
    </row>
    <row r="163" spans="2:17" ht="21.75" customHeight="1" x14ac:dyDescent="0.5">
      <c r="B163" s="496"/>
      <c r="C163" s="493"/>
      <c r="D163" s="461"/>
      <c r="E163" s="493"/>
      <c r="F163" s="493"/>
      <c r="G163" s="494"/>
      <c r="L163" s="482"/>
      <c r="M163" s="482"/>
      <c r="P163" s="495"/>
      <c r="Q163" s="489"/>
    </row>
    <row r="164" spans="2:17" ht="22.5" customHeight="1" thickBot="1" x14ac:dyDescent="0.55000000000000004">
      <c r="B164" s="493"/>
      <c r="C164" s="493"/>
      <c r="D164" s="497"/>
      <c r="E164" s="493"/>
      <c r="F164" s="493"/>
      <c r="G164" s="494"/>
      <c r="L164" s="482"/>
      <c r="M164" s="482"/>
      <c r="P164" s="495"/>
      <c r="Q164" s="489"/>
    </row>
    <row r="165" spans="2:17" ht="22.5" thickBot="1" x14ac:dyDescent="0.55000000000000004">
      <c r="B165" s="493"/>
      <c r="C165" s="493"/>
      <c r="D165" s="461"/>
      <c r="E165" s="493"/>
      <c r="F165" s="493"/>
      <c r="G165" s="494"/>
      <c r="L165" s="482"/>
      <c r="M165" s="482"/>
      <c r="P165" s="498"/>
      <c r="Q165" s="489"/>
    </row>
    <row r="166" spans="2:17" ht="22.5" thickBot="1" x14ac:dyDescent="0.55000000000000004">
      <c r="B166" s="493"/>
      <c r="C166" s="493"/>
      <c r="D166" s="499"/>
      <c r="E166" s="493"/>
      <c r="F166" s="493"/>
      <c r="G166" s="493"/>
      <c r="L166" s="500"/>
      <c r="M166" s="501"/>
      <c r="P166" s="502"/>
      <c r="Q166" s="489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22" workbookViewId="0">
      <selection activeCell="A2" sqref="A2:G2"/>
    </sheetView>
  </sheetViews>
  <sheetFormatPr defaultRowHeight="21.75" x14ac:dyDescent="0.5"/>
  <cols>
    <col min="1" max="1" width="7.28515625" style="27" customWidth="1"/>
    <col min="2" max="2" width="8.140625" style="20" customWidth="1"/>
    <col min="3" max="3" width="33.85546875" style="20" customWidth="1"/>
    <col min="4" max="4" width="11.28515625" style="20" customWidth="1"/>
    <col min="5" max="5" width="9.5703125" style="20" customWidth="1"/>
    <col min="6" max="6" width="8.28515625" style="20" customWidth="1"/>
    <col min="7" max="7" width="11.28515625" style="20" customWidth="1"/>
    <col min="8" max="8" width="9.140625" style="27" customWidth="1"/>
    <col min="9" max="9" width="9.140625" style="20"/>
    <col min="10" max="10" width="12.85546875" style="1" bestFit="1" customWidth="1"/>
    <col min="11" max="11" width="15.140625" style="1" customWidth="1"/>
    <col min="12" max="12" width="10.42578125" style="20" customWidth="1"/>
    <col min="13" max="13" width="9.140625" style="20"/>
    <col min="14" max="14" width="14.42578125" style="20" customWidth="1"/>
    <col min="15" max="15" width="11.28515625" style="20" customWidth="1"/>
    <col min="16" max="16" width="8" style="20" customWidth="1"/>
    <col min="17" max="16384" width="9.140625" style="20"/>
  </cols>
  <sheetData>
    <row r="1" spans="1:11" x14ac:dyDescent="0.5">
      <c r="A1" s="557" t="s">
        <v>58</v>
      </c>
      <c r="B1" s="557"/>
      <c r="C1" s="557"/>
      <c r="D1" s="557"/>
      <c r="E1" s="557"/>
      <c r="F1" s="557"/>
      <c r="G1" s="557"/>
      <c r="H1" s="117" t="s">
        <v>222</v>
      </c>
    </row>
    <row r="2" spans="1:11" x14ac:dyDescent="0.5">
      <c r="A2" s="557" t="s">
        <v>1361</v>
      </c>
      <c r="B2" s="557"/>
      <c r="C2" s="557"/>
      <c r="D2" s="557"/>
      <c r="E2" s="557"/>
      <c r="F2" s="557"/>
      <c r="G2" s="557"/>
      <c r="H2" s="95"/>
      <c r="I2" s="97"/>
    </row>
    <row r="3" spans="1:11" x14ac:dyDescent="0.5">
      <c r="A3" s="117" t="s">
        <v>15</v>
      </c>
      <c r="B3" s="81"/>
      <c r="C3" s="81"/>
      <c r="D3" s="81"/>
      <c r="E3" s="81"/>
      <c r="F3" s="81"/>
      <c r="G3" s="95" t="s">
        <v>61</v>
      </c>
      <c r="H3" s="95" t="s">
        <v>663</v>
      </c>
      <c r="I3" s="95"/>
    </row>
    <row r="4" spans="1:11" x14ac:dyDescent="0.5">
      <c r="A4" s="118" t="s">
        <v>17</v>
      </c>
      <c r="B4" s="98" t="s">
        <v>12</v>
      </c>
      <c r="C4" s="83" t="s">
        <v>4</v>
      </c>
      <c r="D4" s="84" t="s">
        <v>22</v>
      </c>
      <c r="E4" s="119" t="s">
        <v>1</v>
      </c>
      <c r="F4" s="119" t="s">
        <v>32</v>
      </c>
      <c r="G4" s="84" t="s">
        <v>2</v>
      </c>
      <c r="H4" s="120" t="s">
        <v>3</v>
      </c>
    </row>
    <row r="5" spans="1:11" x14ac:dyDescent="0.5">
      <c r="A5" s="121"/>
      <c r="B5" s="85"/>
      <c r="C5" s="86"/>
      <c r="D5" s="87"/>
      <c r="E5" s="122"/>
      <c r="F5" s="122" t="s">
        <v>25</v>
      </c>
      <c r="G5" s="87"/>
      <c r="H5" s="123" t="s">
        <v>18</v>
      </c>
    </row>
    <row r="6" spans="1:11" x14ac:dyDescent="0.5">
      <c r="A6" s="107"/>
      <c r="B6" s="108"/>
      <c r="C6" s="92"/>
      <c r="D6" s="125"/>
      <c r="E6" s="91"/>
      <c r="F6" s="126"/>
      <c r="G6" s="126"/>
      <c r="H6" s="93"/>
    </row>
    <row r="7" spans="1:11" x14ac:dyDescent="0.5">
      <c r="A7" s="107" t="s">
        <v>90</v>
      </c>
      <c r="B7" s="108" t="s">
        <v>91</v>
      </c>
      <c r="C7" s="267" t="s">
        <v>92</v>
      </c>
      <c r="D7" s="268">
        <v>200000</v>
      </c>
      <c r="E7" s="264"/>
      <c r="F7" s="265"/>
      <c r="G7" s="265"/>
      <c r="H7" s="266"/>
      <c r="J7" s="1">
        <v>9911</v>
      </c>
    </row>
    <row r="8" spans="1:11" x14ac:dyDescent="0.5">
      <c r="A8" s="107"/>
      <c r="B8" s="108"/>
      <c r="C8" s="258"/>
      <c r="D8" s="263"/>
      <c r="E8" s="259"/>
      <c r="F8" s="260"/>
      <c r="G8" s="260"/>
      <c r="H8" s="255"/>
      <c r="J8" s="1">
        <v>4000</v>
      </c>
    </row>
    <row r="9" spans="1:11" x14ac:dyDescent="0.5">
      <c r="A9" s="124"/>
      <c r="B9" s="88">
        <v>1</v>
      </c>
      <c r="C9" s="54" t="s">
        <v>128</v>
      </c>
      <c r="D9" s="50">
        <v>150000</v>
      </c>
      <c r="E9" s="91"/>
      <c r="F9" s="126"/>
      <c r="G9" s="126">
        <f>D9</f>
        <v>150000</v>
      </c>
      <c r="H9" s="124" t="s">
        <v>130</v>
      </c>
      <c r="K9" s="7"/>
    </row>
    <row r="10" spans="1:11" x14ac:dyDescent="0.5">
      <c r="A10" s="124" t="s">
        <v>254</v>
      </c>
      <c r="B10" s="88" t="s">
        <v>272</v>
      </c>
      <c r="C10" s="54" t="s">
        <v>273</v>
      </c>
      <c r="D10" s="125"/>
      <c r="E10" s="291">
        <v>4290</v>
      </c>
      <c r="F10" s="126"/>
      <c r="G10" s="126">
        <f>G9-E10-F10</f>
        <v>145710</v>
      </c>
      <c r="H10" s="273"/>
      <c r="K10" s="7">
        <f>103496*5/100</f>
        <v>5174.8</v>
      </c>
    </row>
    <row r="11" spans="1:11" x14ac:dyDescent="0.5">
      <c r="A11" s="124" t="s">
        <v>206</v>
      </c>
      <c r="B11" s="88" t="s">
        <v>274</v>
      </c>
      <c r="C11" s="54" t="s">
        <v>275</v>
      </c>
      <c r="D11" s="91"/>
      <c r="E11" s="292">
        <v>41310</v>
      </c>
      <c r="F11" s="126"/>
      <c r="G11" s="126">
        <f>G10-E11-F11</f>
        <v>104400</v>
      </c>
      <c r="H11" s="93"/>
      <c r="J11" s="7">
        <f>D7-D9</f>
        <v>50000</v>
      </c>
      <c r="K11" s="7"/>
    </row>
    <row r="12" spans="1:11" x14ac:dyDescent="0.5">
      <c r="A12" s="124"/>
      <c r="B12" s="88" t="s">
        <v>559</v>
      </c>
      <c r="C12" s="54" t="s">
        <v>320</v>
      </c>
      <c r="D12" s="91"/>
      <c r="E12" s="292">
        <v>2520</v>
      </c>
      <c r="F12" s="126"/>
      <c r="G12" s="126">
        <f t="shared" ref="G12:G20" si="0">G11-E12-F12</f>
        <v>101880</v>
      </c>
      <c r="H12" s="93"/>
      <c r="J12" s="7" t="e">
        <f>งบโครงการ002!#REF!</f>
        <v>#REF!</v>
      </c>
      <c r="K12" s="7"/>
    </row>
    <row r="13" spans="1:11" x14ac:dyDescent="0.5">
      <c r="A13" s="124"/>
      <c r="B13" s="88"/>
      <c r="C13" s="54" t="s">
        <v>562</v>
      </c>
      <c r="D13" s="91"/>
      <c r="E13" s="292">
        <v>2176</v>
      </c>
      <c r="F13" s="126"/>
      <c r="G13" s="358">
        <f t="shared" si="0"/>
        <v>99704</v>
      </c>
      <c r="H13" s="93"/>
      <c r="J13" s="7" t="e">
        <f>#REF!</f>
        <v>#REF!</v>
      </c>
      <c r="K13" s="7"/>
    </row>
    <row r="14" spans="1:11" x14ac:dyDescent="0.5">
      <c r="A14" s="124" t="s">
        <v>515</v>
      </c>
      <c r="B14" s="88" t="s">
        <v>513</v>
      </c>
      <c r="C14" s="54" t="s">
        <v>586</v>
      </c>
      <c r="D14" s="125"/>
      <c r="E14" s="359">
        <v>3850</v>
      </c>
      <c r="F14" s="126"/>
      <c r="G14" s="358">
        <f t="shared" si="0"/>
        <v>95854</v>
      </c>
      <c r="H14" s="93"/>
      <c r="J14" s="7" t="e">
        <f>#REF!</f>
        <v>#REF!</v>
      </c>
      <c r="K14" s="7"/>
    </row>
    <row r="15" spans="1:11" x14ac:dyDescent="0.5">
      <c r="A15" s="124"/>
      <c r="B15" s="88"/>
      <c r="C15" s="54" t="s">
        <v>589</v>
      </c>
      <c r="D15" s="91"/>
      <c r="E15" s="151">
        <v>-4530</v>
      </c>
      <c r="F15" s="126"/>
      <c r="G15" s="358">
        <f t="shared" si="0"/>
        <v>100384</v>
      </c>
      <c r="H15" s="93"/>
      <c r="J15" s="262" t="e">
        <f>SUM(J11:J14)</f>
        <v>#REF!</v>
      </c>
      <c r="K15" s="7"/>
    </row>
    <row r="16" spans="1:11" x14ac:dyDescent="0.5">
      <c r="A16" s="124"/>
      <c r="B16" s="88" t="s">
        <v>590</v>
      </c>
      <c r="C16" s="54" t="s">
        <v>275</v>
      </c>
      <c r="D16" s="91"/>
      <c r="E16" s="151">
        <v>20500</v>
      </c>
      <c r="F16" s="126"/>
      <c r="G16" s="358">
        <f t="shared" si="0"/>
        <v>79884</v>
      </c>
      <c r="H16" s="93"/>
      <c r="J16" s="262"/>
      <c r="K16" s="7"/>
    </row>
    <row r="17" spans="1:11" x14ac:dyDescent="0.5">
      <c r="A17" s="124" t="s">
        <v>828</v>
      </c>
      <c r="B17" s="88" t="s">
        <v>830</v>
      </c>
      <c r="C17" s="54" t="s">
        <v>832</v>
      </c>
      <c r="D17" s="91"/>
      <c r="E17" s="151">
        <v>625</v>
      </c>
      <c r="F17" s="126"/>
      <c r="G17" s="358">
        <f t="shared" si="0"/>
        <v>79259</v>
      </c>
      <c r="H17" s="93"/>
      <c r="J17" s="262"/>
      <c r="K17" s="7"/>
    </row>
    <row r="18" spans="1:11" x14ac:dyDescent="0.5">
      <c r="A18" s="124" t="s">
        <v>782</v>
      </c>
      <c r="B18" s="88" t="s">
        <v>877</v>
      </c>
      <c r="C18" s="54" t="s">
        <v>878</v>
      </c>
      <c r="D18" s="91"/>
      <c r="E18" s="151">
        <v>7150</v>
      </c>
      <c r="F18" s="126"/>
      <c r="G18" s="358">
        <f t="shared" si="0"/>
        <v>72109</v>
      </c>
      <c r="H18" s="93"/>
      <c r="J18" s="262"/>
      <c r="K18" s="7"/>
    </row>
    <row r="19" spans="1:11" x14ac:dyDescent="0.5">
      <c r="A19" s="124"/>
      <c r="B19" s="88" t="s">
        <v>904</v>
      </c>
      <c r="C19" s="54" t="s">
        <v>562</v>
      </c>
      <c r="D19" s="91"/>
      <c r="E19" s="151">
        <v>352</v>
      </c>
      <c r="F19" s="126"/>
      <c r="G19" s="358">
        <f t="shared" si="0"/>
        <v>71757</v>
      </c>
      <c r="H19" s="93"/>
      <c r="J19" s="262"/>
      <c r="K19" s="7"/>
    </row>
    <row r="20" spans="1:11" x14ac:dyDescent="0.5">
      <c r="A20" s="124" t="s">
        <v>1044</v>
      </c>
      <c r="B20" s="88" t="s">
        <v>1046</v>
      </c>
      <c r="C20" s="54" t="s">
        <v>1045</v>
      </c>
      <c r="D20" s="91"/>
      <c r="E20" s="151">
        <v>345</v>
      </c>
      <c r="F20" s="126"/>
      <c r="G20" s="358">
        <f t="shared" si="0"/>
        <v>71412</v>
      </c>
      <c r="H20" s="93"/>
      <c r="J20" s="262"/>
      <c r="K20" s="7"/>
    </row>
    <row r="21" spans="1:11" x14ac:dyDescent="0.5">
      <c r="A21" s="124"/>
      <c r="B21" s="88"/>
      <c r="C21" s="54"/>
      <c r="D21" s="91"/>
      <c r="E21" s="151"/>
      <c r="F21" s="126"/>
      <c r="G21" s="358"/>
      <c r="H21" s="93"/>
      <c r="J21" s="262"/>
      <c r="K21" s="7"/>
    </row>
    <row r="22" spans="1:11" x14ac:dyDescent="0.5">
      <c r="A22" s="124"/>
      <c r="B22" s="88">
        <v>2</v>
      </c>
      <c r="C22" s="54" t="s">
        <v>571</v>
      </c>
      <c r="D22" s="91">
        <v>18180</v>
      </c>
      <c r="E22" s="151"/>
      <c r="F22" s="126"/>
      <c r="G22" s="126">
        <f>D22</f>
        <v>18180</v>
      </c>
      <c r="H22" s="93" t="s">
        <v>573</v>
      </c>
      <c r="J22" s="262"/>
      <c r="K22" s="7"/>
    </row>
    <row r="23" spans="1:11" x14ac:dyDescent="0.5">
      <c r="A23" s="124" t="s">
        <v>828</v>
      </c>
      <c r="B23" s="88" t="s">
        <v>830</v>
      </c>
      <c r="C23" s="54" t="s">
        <v>831</v>
      </c>
      <c r="D23" s="91"/>
      <c r="E23" s="151">
        <v>3765</v>
      </c>
      <c r="F23" s="126"/>
      <c r="G23" s="126">
        <f>G22-E23</f>
        <v>14415</v>
      </c>
      <c r="H23" s="93" t="s">
        <v>574</v>
      </c>
      <c r="J23" s="262"/>
      <c r="K23" s="7"/>
    </row>
    <row r="24" spans="1:11" x14ac:dyDescent="0.5">
      <c r="A24" s="124" t="s">
        <v>713</v>
      </c>
      <c r="B24" s="88" t="s">
        <v>863</v>
      </c>
      <c r="C24" s="54" t="s">
        <v>862</v>
      </c>
      <c r="D24" s="91"/>
      <c r="E24" s="151">
        <v>1690</v>
      </c>
      <c r="F24" s="126"/>
      <c r="G24" s="126">
        <f>G23-E24</f>
        <v>12725</v>
      </c>
      <c r="H24" s="93"/>
      <c r="J24" s="262"/>
      <c r="K24" s="7"/>
    </row>
    <row r="25" spans="1:11" x14ac:dyDescent="0.5">
      <c r="A25" s="124" t="s">
        <v>1306</v>
      </c>
      <c r="B25" s="88" t="s">
        <v>1307</v>
      </c>
      <c r="C25" s="54" t="s">
        <v>1305</v>
      </c>
      <c r="D25" s="91"/>
      <c r="E25" s="151">
        <v>2365</v>
      </c>
      <c r="F25" s="126"/>
      <c r="G25" s="126">
        <f>G24-E25</f>
        <v>10360</v>
      </c>
      <c r="H25" s="93"/>
      <c r="J25" s="262"/>
      <c r="K25" s="7"/>
    </row>
    <row r="26" spans="1:11" x14ac:dyDescent="0.5">
      <c r="A26" s="124"/>
      <c r="B26" s="88"/>
      <c r="C26" s="54"/>
      <c r="D26" s="91"/>
      <c r="E26" s="151"/>
      <c r="F26" s="126"/>
      <c r="G26" s="126"/>
      <c r="H26" s="93"/>
      <c r="J26" s="262"/>
      <c r="K26" s="7"/>
    </row>
    <row r="27" spans="1:11" x14ac:dyDescent="0.5">
      <c r="A27" s="124"/>
      <c r="B27" s="88">
        <v>3</v>
      </c>
      <c r="C27" s="54" t="s">
        <v>572</v>
      </c>
      <c r="D27" s="91">
        <v>30000</v>
      </c>
      <c r="E27" s="151"/>
      <c r="F27" s="126"/>
      <c r="G27" s="126">
        <f>D27</f>
        <v>30000</v>
      </c>
      <c r="H27" s="93" t="s">
        <v>575</v>
      </c>
      <c r="J27" s="262"/>
      <c r="K27" s="7"/>
    </row>
    <row r="28" spans="1:11" x14ac:dyDescent="0.5">
      <c r="A28" s="107" t="s">
        <v>506</v>
      </c>
      <c r="B28" s="108" t="s">
        <v>583</v>
      </c>
      <c r="C28" s="54" t="s">
        <v>554</v>
      </c>
      <c r="D28" s="91"/>
      <c r="E28" s="151">
        <v>900</v>
      </c>
      <c r="F28" s="126"/>
      <c r="G28" s="126">
        <f>G27-E28</f>
        <v>29100</v>
      </c>
      <c r="H28" s="93"/>
      <c r="J28" s="262"/>
      <c r="K28" s="7"/>
    </row>
    <row r="29" spans="1:11" x14ac:dyDescent="0.5">
      <c r="A29" s="124"/>
      <c r="B29" s="88" t="s">
        <v>561</v>
      </c>
      <c r="C29" s="54" t="s">
        <v>560</v>
      </c>
      <c r="D29" s="50"/>
      <c r="E29" s="126">
        <v>900</v>
      </c>
      <c r="F29" s="126"/>
      <c r="G29" s="126">
        <f>G28-E29</f>
        <v>28200</v>
      </c>
      <c r="H29" s="93"/>
      <c r="K29" s="7"/>
    </row>
    <row r="30" spans="1:11" x14ac:dyDescent="0.5">
      <c r="A30" s="124"/>
      <c r="B30" s="88" t="s">
        <v>513</v>
      </c>
      <c r="C30" s="54" t="s">
        <v>587</v>
      </c>
      <c r="D30" s="91"/>
      <c r="E30" s="151">
        <v>14700</v>
      </c>
      <c r="F30" s="126"/>
      <c r="G30" s="126">
        <f>G29-E30</f>
        <v>13500</v>
      </c>
      <c r="H30" s="93"/>
      <c r="J30" s="55"/>
      <c r="K30" s="55"/>
    </row>
    <row r="31" spans="1:11" x14ac:dyDescent="0.5">
      <c r="A31" s="124" t="s">
        <v>799</v>
      </c>
      <c r="B31" s="88" t="s">
        <v>810</v>
      </c>
      <c r="C31" s="241" t="s">
        <v>595</v>
      </c>
      <c r="D31" s="261"/>
      <c r="E31" s="151">
        <v>5000</v>
      </c>
      <c r="F31" s="126"/>
      <c r="G31" s="126">
        <f>G30-E31-F31</f>
        <v>8500</v>
      </c>
      <c r="H31" s="93"/>
      <c r="J31" s="55"/>
      <c r="K31" s="55"/>
    </row>
    <row r="32" spans="1:11" x14ac:dyDescent="0.5">
      <c r="A32" s="124"/>
      <c r="B32" s="88" t="s">
        <v>821</v>
      </c>
      <c r="C32" s="54" t="s">
        <v>823</v>
      </c>
      <c r="D32" s="261"/>
      <c r="E32" s="151">
        <v>900</v>
      </c>
      <c r="F32" s="126"/>
      <c r="G32" s="126">
        <f>G31-E32-F32</f>
        <v>7600</v>
      </c>
      <c r="H32" s="93"/>
    </row>
    <row r="33" spans="1:16" x14ac:dyDescent="0.5">
      <c r="A33" s="124" t="s">
        <v>838</v>
      </c>
      <c r="B33" s="88" t="s">
        <v>843</v>
      </c>
      <c r="C33" s="241" t="s">
        <v>844</v>
      </c>
      <c r="D33" s="261"/>
      <c r="E33" s="151">
        <v>375</v>
      </c>
      <c r="F33" s="126"/>
      <c r="G33" s="126">
        <f>G32-E33-F33</f>
        <v>7225</v>
      </c>
      <c r="H33" s="93"/>
    </row>
    <row r="34" spans="1:16" x14ac:dyDescent="0.5">
      <c r="A34" s="124" t="s">
        <v>960</v>
      </c>
      <c r="B34" s="88" t="s">
        <v>1000</v>
      </c>
      <c r="C34" s="241" t="s">
        <v>871</v>
      </c>
      <c r="D34" s="261"/>
      <c r="E34" s="151">
        <v>900</v>
      </c>
      <c r="F34" s="126"/>
      <c r="G34" s="126">
        <f>G33-E34-F34</f>
        <v>6325</v>
      </c>
      <c r="H34" s="93"/>
    </row>
    <row r="35" spans="1:16" x14ac:dyDescent="0.5">
      <c r="A35" s="124"/>
      <c r="B35" s="88"/>
      <c r="C35" s="241" t="s">
        <v>1148</v>
      </c>
      <c r="D35" s="261"/>
      <c r="E35" s="151">
        <v>-2520</v>
      </c>
      <c r="F35" s="126"/>
      <c r="G35" s="126">
        <f>G34-E35-F35</f>
        <v>8845</v>
      </c>
      <c r="H35" s="93"/>
    </row>
    <row r="36" spans="1:16" x14ac:dyDescent="0.5">
      <c r="A36" s="124"/>
      <c r="B36" s="88"/>
      <c r="C36" s="241" t="s">
        <v>127</v>
      </c>
      <c r="D36" s="360">
        <v>1820</v>
      </c>
      <c r="E36" s="91"/>
      <c r="F36" s="91"/>
      <c r="G36" s="126"/>
      <c r="H36" s="93"/>
    </row>
    <row r="37" spans="1:16" x14ac:dyDescent="0.5">
      <c r="A37" s="124"/>
      <c r="B37" s="88"/>
      <c r="C37" s="54"/>
      <c r="D37" s="91"/>
      <c r="E37" s="91"/>
      <c r="F37" s="91"/>
      <c r="G37" s="126"/>
      <c r="H37" s="93"/>
    </row>
    <row r="38" spans="1:16" x14ac:dyDescent="0.5">
      <c r="A38" s="128"/>
      <c r="B38" s="129"/>
      <c r="C38" s="130"/>
      <c r="D38" s="39"/>
      <c r="E38" s="39"/>
      <c r="F38" s="39"/>
      <c r="G38" s="39"/>
      <c r="H38" s="131"/>
      <c r="K38" s="206"/>
      <c r="N38" s="127"/>
    </row>
    <row r="39" spans="1:16" ht="22.5" thickBot="1" x14ac:dyDescent="0.55000000000000004">
      <c r="A39" s="132"/>
      <c r="B39" s="133"/>
      <c r="C39" s="134" t="s">
        <v>40</v>
      </c>
      <c r="D39" s="135">
        <f>SUM(D9:D38)</f>
        <v>200000</v>
      </c>
      <c r="E39" s="135">
        <f>SUM(E9:E38)</f>
        <v>107563</v>
      </c>
      <c r="F39" s="250">
        <f>SUM(F9:F38)</f>
        <v>0</v>
      </c>
      <c r="G39" s="287">
        <f>D39-E39-F39</f>
        <v>92437</v>
      </c>
      <c r="H39" s="136"/>
      <c r="K39" s="206"/>
      <c r="N39" s="127"/>
    </row>
    <row r="40" spans="1:16" ht="22.5" thickTop="1" x14ac:dyDescent="0.5">
      <c r="D40" s="137"/>
      <c r="E40" s="534"/>
      <c r="F40" s="137"/>
      <c r="G40" s="137"/>
      <c r="K40" s="206"/>
      <c r="N40" s="127"/>
    </row>
    <row r="41" spans="1:16" x14ac:dyDescent="0.5">
      <c r="D41" s="245"/>
      <c r="E41" s="534"/>
      <c r="F41" s="137"/>
      <c r="G41" s="137"/>
      <c r="K41" s="206"/>
    </row>
    <row r="42" spans="1:16" x14ac:dyDescent="0.5">
      <c r="D42" s="531"/>
      <c r="E42" s="137"/>
      <c r="F42" s="137"/>
      <c r="G42" s="137"/>
      <c r="K42" s="7"/>
    </row>
    <row r="43" spans="1:16" x14ac:dyDescent="0.5">
      <c r="D43" s="7"/>
      <c r="K43" s="262"/>
    </row>
    <row r="44" spans="1:16" x14ac:dyDescent="0.5">
      <c r="B44" s="138"/>
      <c r="C44" s="138"/>
      <c r="D44" s="72"/>
      <c r="E44" s="138"/>
      <c r="F44" s="138"/>
      <c r="G44" s="139"/>
      <c r="L44" s="49"/>
      <c r="O44" s="140"/>
      <c r="P44" s="27"/>
    </row>
    <row r="45" spans="1:16" x14ac:dyDescent="0.5">
      <c r="B45" s="141"/>
      <c r="C45" s="138"/>
      <c r="D45" s="72">
        <f>D43-D44</f>
        <v>0</v>
      </c>
      <c r="E45" s="138"/>
      <c r="F45" s="138"/>
      <c r="G45" s="139"/>
      <c r="L45" s="49"/>
      <c r="O45" s="140"/>
      <c r="P45" s="27"/>
    </row>
    <row r="46" spans="1:16" ht="22.5" thickBot="1" x14ac:dyDescent="0.55000000000000004">
      <c r="B46" s="138"/>
      <c r="C46" s="138"/>
      <c r="D46" s="142"/>
      <c r="E46" s="138"/>
      <c r="F46" s="138"/>
      <c r="G46" s="139"/>
      <c r="L46" s="49"/>
      <c r="O46" s="140"/>
      <c r="P46" s="27"/>
    </row>
    <row r="47" spans="1:16" ht="22.5" thickBot="1" x14ac:dyDescent="0.55000000000000004">
      <c r="B47" s="138"/>
      <c r="C47" s="138"/>
      <c r="D47" s="72"/>
      <c r="E47" s="138"/>
      <c r="F47" s="138"/>
      <c r="G47" s="139"/>
      <c r="L47" s="49"/>
      <c r="O47" s="143"/>
      <c r="P47" s="27"/>
    </row>
    <row r="48" spans="1:16" ht="22.5" thickBot="1" x14ac:dyDescent="0.55000000000000004">
      <c r="B48" s="138"/>
      <c r="C48" s="138"/>
      <c r="D48" s="144"/>
      <c r="E48" s="138"/>
      <c r="F48" s="138"/>
      <c r="G48" s="138"/>
      <c r="L48" s="145"/>
      <c r="O48" s="146"/>
      <c r="P48" s="27"/>
    </row>
  </sheetData>
  <mergeCells count="2">
    <mergeCell ref="A1:G1"/>
    <mergeCell ref="A2:G2"/>
  </mergeCells>
  <pageMargins left="0.3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A2" sqref="A2:G2"/>
    </sheetView>
  </sheetViews>
  <sheetFormatPr defaultRowHeight="21.75" x14ac:dyDescent="0.5"/>
  <cols>
    <col min="1" max="1" width="7.28515625" style="27" customWidth="1"/>
    <col min="2" max="2" width="8.140625" style="20" customWidth="1"/>
    <col min="3" max="3" width="33.85546875" style="20" customWidth="1"/>
    <col min="4" max="4" width="11.28515625" style="20" customWidth="1"/>
    <col min="5" max="5" width="9.5703125" style="20" customWidth="1"/>
    <col min="6" max="6" width="8.28515625" style="20" customWidth="1"/>
    <col min="7" max="7" width="11.28515625" style="20" customWidth="1"/>
    <col min="8" max="8" width="9.140625" style="27" customWidth="1"/>
    <col min="9" max="9" width="9.140625" style="20"/>
    <col min="10" max="10" width="12.85546875" style="1" bestFit="1" customWidth="1"/>
    <col min="11" max="11" width="15.140625" style="1" customWidth="1"/>
    <col min="12" max="12" width="10.42578125" style="20" customWidth="1"/>
    <col min="13" max="13" width="9.140625" style="20"/>
    <col min="14" max="14" width="14.42578125" style="20" customWidth="1"/>
    <col min="15" max="15" width="11.28515625" style="20" customWidth="1"/>
    <col min="16" max="16" width="8" style="20" customWidth="1"/>
    <col min="17" max="16384" width="9.140625" style="20"/>
  </cols>
  <sheetData>
    <row r="1" spans="1:11" x14ac:dyDescent="0.5">
      <c r="A1" s="557" t="s">
        <v>58</v>
      </c>
      <c r="B1" s="557"/>
      <c r="C1" s="557"/>
      <c r="D1" s="557"/>
      <c r="E1" s="557"/>
      <c r="F1" s="557"/>
      <c r="G1" s="557"/>
      <c r="H1" s="117" t="s">
        <v>222</v>
      </c>
    </row>
    <row r="2" spans="1:11" x14ac:dyDescent="0.5">
      <c r="A2" s="557" t="s">
        <v>1361</v>
      </c>
      <c r="B2" s="557"/>
      <c r="C2" s="557"/>
      <c r="D2" s="557"/>
      <c r="E2" s="557"/>
      <c r="F2" s="557"/>
      <c r="G2" s="557"/>
      <c r="H2" s="95"/>
      <c r="I2" s="97"/>
    </row>
    <row r="3" spans="1:11" x14ac:dyDescent="0.5">
      <c r="A3" s="117" t="s">
        <v>15</v>
      </c>
      <c r="B3" s="81"/>
      <c r="C3" s="81"/>
      <c r="D3" s="81"/>
      <c r="E3" s="81"/>
      <c r="F3" s="81"/>
      <c r="G3" s="95" t="s">
        <v>61</v>
      </c>
      <c r="H3" s="95" t="s">
        <v>223</v>
      </c>
      <c r="I3" s="95"/>
    </row>
    <row r="4" spans="1:11" x14ac:dyDescent="0.5">
      <c r="A4" s="118" t="s">
        <v>17</v>
      </c>
      <c r="B4" s="98" t="s">
        <v>12</v>
      </c>
      <c r="C4" s="83" t="s">
        <v>4</v>
      </c>
      <c r="D4" s="84" t="s">
        <v>22</v>
      </c>
      <c r="E4" s="119" t="s">
        <v>1</v>
      </c>
      <c r="F4" s="119" t="s">
        <v>32</v>
      </c>
      <c r="G4" s="84" t="s">
        <v>2</v>
      </c>
      <c r="H4" s="120" t="s">
        <v>3</v>
      </c>
    </row>
    <row r="5" spans="1:11" x14ac:dyDescent="0.5">
      <c r="A5" s="121"/>
      <c r="B5" s="85"/>
      <c r="C5" s="86"/>
      <c r="D5" s="87"/>
      <c r="E5" s="122"/>
      <c r="F5" s="122" t="s">
        <v>25</v>
      </c>
      <c r="G5" s="87"/>
      <c r="H5" s="123" t="s">
        <v>18</v>
      </c>
    </row>
    <row r="6" spans="1:11" x14ac:dyDescent="0.5">
      <c r="A6" s="107"/>
      <c r="B6" s="108"/>
      <c r="C6" s="258"/>
      <c r="D6" s="263"/>
      <c r="E6" s="259"/>
      <c r="F6" s="260"/>
      <c r="G6" s="260"/>
      <c r="H6" s="255"/>
    </row>
    <row r="7" spans="1:11" x14ac:dyDescent="0.5">
      <c r="A7" s="107" t="s">
        <v>90</v>
      </c>
      <c r="B7" s="108" t="s">
        <v>91</v>
      </c>
      <c r="C7" s="54" t="s">
        <v>224</v>
      </c>
      <c r="D7" s="50"/>
      <c r="E7" s="91"/>
      <c r="F7" s="126"/>
      <c r="G7" s="126"/>
      <c r="H7" s="124"/>
      <c r="K7" s="7"/>
    </row>
    <row r="8" spans="1:11" x14ac:dyDescent="0.5">
      <c r="A8" s="124"/>
      <c r="B8" s="88"/>
      <c r="C8" s="54" t="s">
        <v>226</v>
      </c>
      <c r="D8" s="125">
        <v>5000</v>
      </c>
      <c r="E8" s="291"/>
      <c r="F8" s="126"/>
      <c r="G8" s="126">
        <f>D8</f>
        <v>5000</v>
      </c>
      <c r="H8" s="273"/>
      <c r="K8" s="7"/>
    </row>
    <row r="9" spans="1:11" x14ac:dyDescent="0.5">
      <c r="A9" s="124"/>
      <c r="B9" s="88"/>
      <c r="C9" s="54"/>
      <c r="D9" s="91"/>
      <c r="E9" s="292"/>
      <c r="F9" s="126"/>
      <c r="G9" s="126"/>
      <c r="H9" s="93"/>
      <c r="J9" s="7"/>
      <c r="K9" s="7"/>
    </row>
    <row r="10" spans="1:11" x14ac:dyDescent="0.5">
      <c r="A10" s="124"/>
      <c r="B10" s="88"/>
      <c r="C10" s="54" t="s">
        <v>225</v>
      </c>
      <c r="D10" s="91">
        <v>12000</v>
      </c>
      <c r="E10" s="292"/>
      <c r="F10" s="126"/>
      <c r="G10" s="126">
        <f>D10</f>
        <v>12000</v>
      </c>
      <c r="H10" s="93"/>
      <c r="J10" s="7"/>
      <c r="K10" s="7"/>
    </row>
    <row r="11" spans="1:11" x14ac:dyDescent="0.5">
      <c r="A11" s="124"/>
      <c r="B11" s="88"/>
      <c r="C11" s="54"/>
      <c r="D11" s="91"/>
      <c r="E11" s="292"/>
      <c r="F11" s="126"/>
      <c r="G11" s="126"/>
      <c r="H11" s="93"/>
      <c r="J11" s="7"/>
      <c r="K11" s="7"/>
    </row>
    <row r="12" spans="1:11" x14ac:dyDescent="0.5">
      <c r="A12" s="124" t="s">
        <v>678</v>
      </c>
      <c r="B12" s="88" t="s">
        <v>741</v>
      </c>
      <c r="C12" s="54" t="s">
        <v>742</v>
      </c>
      <c r="D12" s="125">
        <v>3000</v>
      </c>
      <c r="E12" s="291"/>
      <c r="F12" s="126"/>
      <c r="G12" s="126">
        <v>3000</v>
      </c>
      <c r="H12" s="93" t="s">
        <v>566</v>
      </c>
      <c r="J12" s="7"/>
      <c r="K12" s="7"/>
    </row>
    <row r="13" spans="1:11" x14ac:dyDescent="0.5">
      <c r="A13" s="124" t="s">
        <v>1028</v>
      </c>
      <c r="B13" s="88" t="s">
        <v>1030</v>
      </c>
      <c r="C13" s="54" t="s">
        <v>267</v>
      </c>
      <c r="D13" s="91"/>
      <c r="E13" s="151">
        <v>2320</v>
      </c>
      <c r="F13" s="126"/>
      <c r="G13" s="126">
        <f>G12-E13</f>
        <v>680</v>
      </c>
      <c r="H13" s="93"/>
      <c r="J13" s="262"/>
      <c r="K13" s="7"/>
    </row>
    <row r="14" spans="1:11" x14ac:dyDescent="0.5">
      <c r="A14" s="107"/>
      <c r="B14" s="108"/>
      <c r="C14" s="54"/>
      <c r="D14" s="125"/>
      <c r="E14" s="126"/>
      <c r="F14" s="126"/>
      <c r="G14" s="126"/>
      <c r="H14" s="93"/>
      <c r="K14" s="7"/>
    </row>
    <row r="15" spans="1:11" x14ac:dyDescent="0.5">
      <c r="A15" s="124"/>
      <c r="B15" s="88"/>
      <c r="C15" s="241"/>
      <c r="D15" s="126"/>
      <c r="E15" s="151"/>
      <c r="F15" s="126"/>
      <c r="G15" s="126"/>
      <c r="H15" s="93"/>
      <c r="J15" s="55"/>
      <c r="K15" s="55"/>
    </row>
    <row r="16" spans="1:11" x14ac:dyDescent="0.5">
      <c r="A16" s="124"/>
      <c r="B16" s="88"/>
      <c r="C16" s="130"/>
      <c r="D16" s="261"/>
      <c r="E16" s="151"/>
      <c r="F16" s="126"/>
      <c r="G16" s="126"/>
      <c r="H16" s="93"/>
    </row>
    <row r="17" spans="1:16" x14ac:dyDescent="0.5">
      <c r="A17" s="124"/>
      <c r="B17" s="88"/>
      <c r="C17" s="112"/>
      <c r="D17" s="257"/>
      <c r="E17" s="91"/>
      <c r="F17" s="91"/>
      <c r="G17" s="126"/>
      <c r="H17" s="93"/>
    </row>
    <row r="18" spans="1:16" x14ac:dyDescent="0.5">
      <c r="A18" s="124"/>
      <c r="B18" s="88"/>
      <c r="C18" s="54"/>
      <c r="D18" s="91"/>
      <c r="E18" s="91"/>
      <c r="F18" s="91"/>
      <c r="G18" s="126"/>
      <c r="H18" s="93"/>
    </row>
    <row r="19" spans="1:16" x14ac:dyDescent="0.5">
      <c r="A19" s="128"/>
      <c r="B19" s="129"/>
      <c r="C19" s="130"/>
      <c r="D19" s="39"/>
      <c r="E19" s="39"/>
      <c r="F19" s="39"/>
      <c r="G19" s="39"/>
      <c r="H19" s="131"/>
      <c r="K19" s="206"/>
      <c r="N19" s="127"/>
    </row>
    <row r="20" spans="1:16" ht="22.5" thickBot="1" x14ac:dyDescent="0.55000000000000004">
      <c r="A20" s="132"/>
      <c r="B20" s="133"/>
      <c r="C20" s="134" t="s">
        <v>40</v>
      </c>
      <c r="D20" s="135">
        <f>SUM(D7:D19)</f>
        <v>20000</v>
      </c>
      <c r="E20" s="135">
        <f>SUM(E7:E19)</f>
        <v>2320</v>
      </c>
      <c r="F20" s="250">
        <f>SUM(F7:F19)</f>
        <v>0</v>
      </c>
      <c r="G20" s="287">
        <f>D20-E20-F20</f>
        <v>17680</v>
      </c>
      <c r="H20" s="136"/>
      <c r="K20" s="206"/>
      <c r="N20" s="127"/>
    </row>
    <row r="21" spans="1:16" ht="22.5" thickTop="1" x14ac:dyDescent="0.5">
      <c r="D21" s="137"/>
      <c r="E21" s="137"/>
      <c r="F21" s="137"/>
      <c r="G21" s="137"/>
      <c r="K21" s="206"/>
      <c r="N21" s="127"/>
    </row>
    <row r="22" spans="1:16" x14ac:dyDescent="0.5">
      <c r="D22" s="245"/>
      <c r="E22" s="137"/>
      <c r="F22" s="137"/>
      <c r="G22" s="137"/>
      <c r="K22" s="206"/>
    </row>
    <row r="23" spans="1:16" x14ac:dyDescent="0.5">
      <c r="D23" s="137"/>
      <c r="E23" s="137"/>
      <c r="F23" s="137"/>
      <c r="G23" s="137"/>
      <c r="K23" s="7"/>
    </row>
    <row r="24" spans="1:16" x14ac:dyDescent="0.5">
      <c r="K24" s="262"/>
    </row>
    <row r="25" spans="1:16" x14ac:dyDescent="0.5">
      <c r="B25" s="138"/>
      <c r="C25" s="138"/>
      <c r="D25" s="72"/>
      <c r="E25" s="138"/>
      <c r="F25" s="138"/>
      <c r="G25" s="139"/>
      <c r="L25" s="49"/>
      <c r="O25" s="140"/>
      <c r="P25" s="27"/>
    </row>
    <row r="26" spans="1:16" x14ac:dyDescent="0.5">
      <c r="B26" s="141"/>
      <c r="C26" s="138"/>
      <c r="D26" s="72"/>
      <c r="E26" s="138"/>
      <c r="F26" s="138"/>
      <c r="G26" s="139"/>
      <c r="L26" s="49"/>
      <c r="O26" s="140"/>
      <c r="P26" s="27"/>
    </row>
    <row r="27" spans="1:16" ht="22.5" thickBot="1" x14ac:dyDescent="0.55000000000000004">
      <c r="B27" s="138"/>
      <c r="C27" s="138"/>
      <c r="D27" s="142"/>
      <c r="E27" s="138"/>
      <c r="F27" s="138"/>
      <c r="G27" s="139"/>
      <c r="L27" s="49"/>
      <c r="O27" s="140"/>
      <c r="P27" s="27"/>
    </row>
    <row r="28" spans="1:16" ht="22.5" thickBot="1" x14ac:dyDescent="0.55000000000000004">
      <c r="B28" s="138"/>
      <c r="C28" s="138"/>
      <c r="D28" s="72"/>
      <c r="E28" s="138"/>
      <c r="F28" s="138"/>
      <c r="G28" s="139"/>
      <c r="L28" s="49"/>
      <c r="O28" s="143"/>
      <c r="P28" s="27"/>
    </row>
    <row r="29" spans="1:16" ht="22.5" thickBot="1" x14ac:dyDescent="0.55000000000000004">
      <c r="B29" s="138"/>
      <c r="C29" s="138"/>
      <c r="D29" s="144"/>
      <c r="E29" s="138"/>
      <c r="F29" s="138"/>
      <c r="G29" s="138"/>
      <c r="L29" s="145"/>
      <c r="O29" s="146"/>
      <c r="P29" s="27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7" workbookViewId="0">
      <selection activeCell="D25" sqref="D25:E25"/>
    </sheetView>
  </sheetViews>
  <sheetFormatPr defaultRowHeight="19.5" x14ac:dyDescent="0.45"/>
  <cols>
    <col min="1" max="1" width="8.7109375" style="96" customWidth="1"/>
    <col min="2" max="2" width="8.42578125" style="96" customWidth="1"/>
    <col min="3" max="3" width="26.42578125" style="96" customWidth="1"/>
    <col min="4" max="4" width="12" style="96" customWidth="1"/>
    <col min="5" max="5" width="12.28515625" style="96" customWidth="1"/>
    <col min="6" max="6" width="9.28515625" style="27" customWidth="1"/>
    <col min="7" max="7" width="12.5703125" style="96" customWidth="1"/>
    <col min="8" max="8" width="8.28515625" style="96" customWidth="1"/>
    <col min="9" max="9" width="9.140625" style="96"/>
    <col min="10" max="10" width="8.140625" style="96" customWidth="1"/>
    <col min="11" max="11" width="20.5703125" style="96" customWidth="1"/>
    <col min="12" max="12" width="13.5703125" style="96" bestFit="1" customWidth="1"/>
    <col min="13" max="13" width="17" style="96" customWidth="1"/>
    <col min="14" max="14" width="16.28515625" style="96" customWidth="1"/>
    <col min="15" max="15" width="18" style="96" customWidth="1"/>
    <col min="16" max="16" width="12.28515625" style="96" customWidth="1"/>
    <col min="17" max="17" width="11.140625" style="96" customWidth="1"/>
    <col min="18" max="16384" width="9.140625" style="96"/>
  </cols>
  <sheetData>
    <row r="1" spans="1:18" ht="21.75" x14ac:dyDescent="0.5">
      <c r="A1" s="95"/>
      <c r="B1" s="95"/>
      <c r="C1" s="95"/>
      <c r="D1" s="81" t="s">
        <v>34</v>
      </c>
      <c r="E1" s="95"/>
      <c r="F1" s="117"/>
      <c r="G1" s="95"/>
      <c r="H1" s="95"/>
    </row>
    <row r="2" spans="1:18" x14ac:dyDescent="0.45">
      <c r="A2" s="95" t="s">
        <v>1156</v>
      </c>
      <c r="B2" s="95"/>
      <c r="C2" s="95"/>
      <c r="D2" s="95"/>
      <c r="E2" s="95"/>
      <c r="F2" s="117" t="s">
        <v>74</v>
      </c>
      <c r="G2" s="95"/>
      <c r="H2" s="97" t="s">
        <v>63</v>
      </c>
    </row>
    <row r="3" spans="1:18" x14ac:dyDescent="0.45">
      <c r="A3" s="95" t="s">
        <v>15</v>
      </c>
      <c r="B3" s="95"/>
      <c r="C3" s="95"/>
      <c r="D3" s="95"/>
      <c r="E3" s="95"/>
      <c r="F3" s="117"/>
      <c r="G3" s="237" t="s">
        <v>64</v>
      </c>
      <c r="H3" s="95" t="s">
        <v>65</v>
      </c>
      <c r="N3" s="149"/>
    </row>
    <row r="4" spans="1:18" x14ac:dyDescent="0.45">
      <c r="A4" s="98" t="s">
        <v>17</v>
      </c>
      <c r="B4" s="98" t="s">
        <v>12</v>
      </c>
      <c r="C4" s="99" t="s">
        <v>4</v>
      </c>
      <c r="D4" s="100" t="s">
        <v>16</v>
      </c>
      <c r="E4" s="100" t="s">
        <v>1</v>
      </c>
      <c r="F4" s="269" t="s">
        <v>27</v>
      </c>
      <c r="G4" s="101" t="s">
        <v>2</v>
      </c>
      <c r="H4" s="99" t="s">
        <v>3</v>
      </c>
      <c r="K4" s="180"/>
      <c r="N4" s="149"/>
    </row>
    <row r="5" spans="1:18" ht="21.75" x14ac:dyDescent="0.5">
      <c r="A5" s="102"/>
      <c r="B5" s="102"/>
      <c r="C5" s="103"/>
      <c r="D5" s="104" t="s">
        <v>0</v>
      </c>
      <c r="E5" s="104"/>
      <c r="F5" s="270" t="s">
        <v>26</v>
      </c>
      <c r="G5" s="105"/>
      <c r="H5" s="106" t="s">
        <v>18</v>
      </c>
      <c r="J5" s="155"/>
      <c r="K5" s="155"/>
      <c r="L5" s="3"/>
      <c r="M5" s="155"/>
      <c r="N5" s="155"/>
      <c r="O5" s="155"/>
      <c r="P5" s="155"/>
    </row>
    <row r="6" spans="1:18" x14ac:dyDescent="0.45">
      <c r="A6" s="150" t="s">
        <v>94</v>
      </c>
      <c r="B6" s="108" t="s">
        <v>101</v>
      </c>
      <c r="C6" s="92" t="s">
        <v>296</v>
      </c>
      <c r="D6" s="151">
        <v>7414800</v>
      </c>
      <c r="E6" s="151"/>
      <c r="F6" s="274"/>
      <c r="G6" s="152">
        <f>D6</f>
        <v>7414800</v>
      </c>
      <c r="H6" s="147" t="s">
        <v>67</v>
      </c>
      <c r="J6" s="155"/>
      <c r="K6" s="155"/>
      <c r="L6" s="155"/>
      <c r="M6" s="155"/>
      <c r="N6" s="155"/>
      <c r="O6" s="155"/>
      <c r="P6" s="155"/>
    </row>
    <row r="7" spans="1:18" x14ac:dyDescent="0.45">
      <c r="A7" s="150" t="s">
        <v>298</v>
      </c>
      <c r="B7" s="108" t="s">
        <v>299</v>
      </c>
      <c r="C7" s="54" t="s">
        <v>300</v>
      </c>
      <c r="D7" s="109"/>
      <c r="E7" s="109">
        <v>3699560</v>
      </c>
      <c r="F7" s="274"/>
      <c r="G7" s="111">
        <f>G6-E7</f>
        <v>3715240</v>
      </c>
      <c r="H7" s="114" t="s">
        <v>295</v>
      </c>
      <c r="J7" s="427"/>
      <c r="K7" s="427"/>
      <c r="L7" s="427"/>
      <c r="M7" s="427"/>
      <c r="N7" s="427"/>
      <c r="O7" s="427"/>
      <c r="P7" s="155"/>
    </row>
    <row r="8" spans="1:18" ht="21.75" x14ac:dyDescent="0.5">
      <c r="A8" s="107" t="s">
        <v>515</v>
      </c>
      <c r="B8" s="108" t="s">
        <v>643</v>
      </c>
      <c r="C8" s="92" t="s">
        <v>644</v>
      </c>
      <c r="D8" s="153"/>
      <c r="E8" s="111">
        <v>1869230</v>
      </c>
      <c r="F8" s="274"/>
      <c r="G8" s="111">
        <f>G7-E8</f>
        <v>1846010</v>
      </c>
      <c r="H8" s="114" t="s">
        <v>297</v>
      </c>
      <c r="J8" s="427"/>
      <c r="K8" s="3"/>
      <c r="L8" s="206"/>
      <c r="M8" s="206"/>
      <c r="N8" s="206"/>
      <c r="O8" s="3"/>
      <c r="P8" s="155"/>
    </row>
    <row r="9" spans="1:18" ht="21.75" x14ac:dyDescent="0.5">
      <c r="A9" s="107"/>
      <c r="B9" s="108"/>
      <c r="C9" s="54" t="s">
        <v>1038</v>
      </c>
      <c r="D9" s="153"/>
      <c r="E9" s="111">
        <v>-10632.25</v>
      </c>
      <c r="F9" s="274"/>
      <c r="G9" s="111">
        <f>G8-E9</f>
        <v>1856642.25</v>
      </c>
      <c r="H9" s="114"/>
      <c r="J9" s="427"/>
      <c r="K9" s="3"/>
      <c r="L9" s="206"/>
      <c r="M9" s="206"/>
      <c r="N9" s="206"/>
      <c r="O9" s="3"/>
      <c r="P9" s="155"/>
    </row>
    <row r="10" spans="1:18" ht="21.75" x14ac:dyDescent="0.5">
      <c r="A10" s="150" t="s">
        <v>678</v>
      </c>
      <c r="B10" s="108" t="s">
        <v>918</v>
      </c>
      <c r="C10" s="92" t="s">
        <v>919</v>
      </c>
      <c r="D10" s="109"/>
      <c r="E10" s="111">
        <v>1791836.44</v>
      </c>
      <c r="F10" s="274"/>
      <c r="G10" s="111">
        <f>G9-E10</f>
        <v>64805.810000000056</v>
      </c>
      <c r="H10" s="114"/>
      <c r="J10" s="427"/>
      <c r="K10" s="3"/>
      <c r="L10" s="206"/>
      <c r="M10" s="206"/>
      <c r="N10" s="206"/>
      <c r="O10" s="3"/>
      <c r="P10" s="155"/>
    </row>
    <row r="11" spans="1:18" ht="21.75" x14ac:dyDescent="0.5">
      <c r="A11" s="423" t="s">
        <v>944</v>
      </c>
      <c r="B11" s="108" t="s">
        <v>945</v>
      </c>
      <c r="C11" s="424" t="s">
        <v>946</v>
      </c>
      <c r="D11" s="109">
        <v>1947000</v>
      </c>
      <c r="E11" s="254"/>
      <c r="F11" s="274"/>
      <c r="G11" s="111">
        <f>G10+D11</f>
        <v>2011805.81</v>
      </c>
      <c r="H11" s="114" t="s">
        <v>947</v>
      </c>
      <c r="J11" s="427"/>
      <c r="K11" s="3"/>
      <c r="L11" s="206"/>
      <c r="M11" s="206"/>
      <c r="N11" s="206"/>
      <c r="O11" s="3"/>
      <c r="P11" s="155"/>
    </row>
    <row r="12" spans="1:18" ht="21.75" x14ac:dyDescent="0.5">
      <c r="A12" s="107" t="s">
        <v>1044</v>
      </c>
      <c r="B12" s="108" t="s">
        <v>1050</v>
      </c>
      <c r="C12" s="54" t="s">
        <v>1051</v>
      </c>
      <c r="D12" s="109"/>
      <c r="E12" s="109">
        <v>1787834.12</v>
      </c>
      <c r="F12" s="274"/>
      <c r="G12" s="111">
        <f>G11-E12</f>
        <v>223971.68999999994</v>
      </c>
      <c r="H12" s="114"/>
      <c r="J12" s="427"/>
      <c r="K12" s="3"/>
      <c r="L12" s="206"/>
      <c r="M12" s="206"/>
      <c r="N12" s="206"/>
      <c r="O12" s="3"/>
      <c r="P12" s="157"/>
    </row>
    <row r="13" spans="1:18" ht="21.75" x14ac:dyDescent="0.5">
      <c r="A13" s="150" t="s">
        <v>1135</v>
      </c>
      <c r="B13" s="115" t="s">
        <v>1138</v>
      </c>
      <c r="C13" s="424" t="s">
        <v>1139</v>
      </c>
      <c r="D13" s="109">
        <v>9346200</v>
      </c>
      <c r="E13" s="110"/>
      <c r="F13" s="274"/>
      <c r="G13" s="111">
        <f>G12+D13</f>
        <v>9570171.6899999995</v>
      </c>
      <c r="H13" s="114" t="s">
        <v>1140</v>
      </c>
      <c r="J13" s="427"/>
      <c r="K13" s="3"/>
      <c r="L13" s="206"/>
      <c r="M13" s="206"/>
      <c r="N13" s="206"/>
      <c r="O13" s="3"/>
      <c r="P13" s="157"/>
    </row>
    <row r="14" spans="1:18" ht="21.75" x14ac:dyDescent="0.5">
      <c r="A14" s="107" t="s">
        <v>1337</v>
      </c>
      <c r="B14" s="108" t="s">
        <v>1345</v>
      </c>
      <c r="C14" s="54" t="s">
        <v>1346</v>
      </c>
      <c r="D14" s="152"/>
      <c r="E14" s="109">
        <v>1833672.88</v>
      </c>
      <c r="F14" s="274"/>
      <c r="G14" s="111">
        <f>G13-E14</f>
        <v>7736498.8099999996</v>
      </c>
      <c r="H14" s="114" t="s">
        <v>1155</v>
      </c>
      <c r="J14" s="427"/>
      <c r="K14" s="3"/>
      <c r="L14" s="206"/>
      <c r="M14" s="206"/>
      <c r="N14" s="206"/>
      <c r="O14" s="3"/>
      <c r="P14" s="157"/>
    </row>
    <row r="15" spans="1:18" ht="21.75" x14ac:dyDescent="0.5">
      <c r="A15" s="107"/>
      <c r="B15" s="108"/>
      <c r="C15" s="54"/>
      <c r="D15" s="109"/>
      <c r="E15" s="109"/>
      <c r="F15" s="274"/>
      <c r="G15" s="111"/>
      <c r="H15" s="112"/>
      <c r="J15" s="427"/>
      <c r="K15" s="155"/>
      <c r="L15" s="206"/>
      <c r="M15" s="206"/>
      <c r="N15" s="206"/>
      <c r="O15" s="3"/>
      <c r="P15" s="157"/>
    </row>
    <row r="16" spans="1:18" ht="21.75" x14ac:dyDescent="0.5">
      <c r="A16" s="107"/>
      <c r="B16" s="115"/>
      <c r="C16" s="54"/>
      <c r="D16" s="109"/>
      <c r="E16" s="109"/>
      <c r="F16" s="274"/>
      <c r="G16" s="111"/>
      <c r="H16" s="112"/>
      <c r="J16" s="427"/>
      <c r="K16" s="3"/>
      <c r="L16" s="206"/>
      <c r="M16" s="206"/>
      <c r="N16" s="206"/>
      <c r="O16" s="3"/>
      <c r="P16" s="157"/>
      <c r="Q16" s="155"/>
      <c r="R16" s="155"/>
    </row>
    <row r="17" spans="1:18" ht="21.75" x14ac:dyDescent="0.5">
      <c r="A17" s="107"/>
      <c r="B17" s="108"/>
      <c r="C17" s="54"/>
      <c r="D17" s="109"/>
      <c r="E17" s="91"/>
      <c r="F17" s="274"/>
      <c r="G17" s="111"/>
      <c r="H17" s="112"/>
      <c r="J17" s="427"/>
      <c r="K17" s="3"/>
      <c r="L17" s="206"/>
      <c r="M17" s="206"/>
      <c r="N17" s="206"/>
      <c r="O17" s="3"/>
      <c r="P17" s="157"/>
      <c r="Q17" s="155"/>
      <c r="R17" s="155"/>
    </row>
    <row r="18" spans="1:18" ht="21.75" x14ac:dyDescent="0.5">
      <c r="A18" s="107"/>
      <c r="B18" s="115"/>
      <c r="C18" s="54"/>
      <c r="D18" s="109"/>
      <c r="E18" s="109"/>
      <c r="F18" s="274"/>
      <c r="G18" s="111"/>
      <c r="H18" s="112"/>
      <c r="J18" s="427"/>
      <c r="K18" s="3"/>
      <c r="L18" s="206"/>
      <c r="M18" s="206"/>
      <c r="N18" s="206"/>
      <c r="O18" s="3"/>
      <c r="P18" s="157"/>
      <c r="Q18" s="155"/>
      <c r="R18" s="155"/>
    </row>
    <row r="19" spans="1:18" ht="21.75" x14ac:dyDescent="0.5">
      <c r="A19" s="107"/>
      <c r="B19" s="115"/>
      <c r="C19" s="94"/>
      <c r="D19" s="109"/>
      <c r="E19" s="109"/>
      <c r="F19" s="274"/>
      <c r="G19" s="111"/>
      <c r="H19" s="112"/>
      <c r="J19" s="427"/>
      <c r="K19" s="3"/>
      <c r="L19" s="206"/>
      <c r="M19" s="206"/>
      <c r="N19" s="206"/>
      <c r="O19" s="3"/>
      <c r="P19" s="157"/>
      <c r="Q19" s="155"/>
      <c r="R19" s="155"/>
    </row>
    <row r="20" spans="1:18" ht="21.75" x14ac:dyDescent="0.5">
      <c r="A20" s="107"/>
      <c r="B20" s="115"/>
      <c r="C20" s="92"/>
      <c r="D20" s="111"/>
      <c r="E20" s="111"/>
      <c r="F20" s="275"/>
      <c r="G20" s="111"/>
      <c r="H20" s="112"/>
      <c r="J20" s="427"/>
      <c r="K20" s="3"/>
      <c r="L20" s="206"/>
      <c r="M20" s="551"/>
      <c r="N20" s="206"/>
      <c r="O20" s="3"/>
      <c r="P20" s="157"/>
      <c r="Q20" s="155"/>
      <c r="R20" s="155"/>
    </row>
    <row r="21" spans="1:18" ht="21.75" x14ac:dyDescent="0.5">
      <c r="A21" s="107"/>
      <c r="B21" s="115"/>
      <c r="C21" s="54"/>
      <c r="D21" s="109"/>
      <c r="E21" s="109"/>
      <c r="F21" s="274"/>
      <c r="G21" s="109"/>
      <c r="H21" s="112"/>
      <c r="J21" s="427"/>
      <c r="K21" s="3"/>
      <c r="L21" s="206"/>
      <c r="M21" s="551"/>
      <c r="N21" s="206"/>
      <c r="O21" s="3"/>
      <c r="P21" s="157"/>
      <c r="Q21" s="155"/>
      <c r="R21" s="155"/>
    </row>
    <row r="22" spans="1:18" ht="21.75" x14ac:dyDescent="0.5">
      <c r="A22" s="107"/>
      <c r="B22" s="115"/>
      <c r="C22" s="54"/>
      <c r="D22" s="109"/>
      <c r="E22" s="109"/>
      <c r="F22" s="274"/>
      <c r="G22" s="109"/>
      <c r="H22" s="112"/>
      <c r="J22" s="427"/>
      <c r="K22" s="3"/>
      <c r="L22" s="206"/>
      <c r="M22" s="551"/>
      <c r="N22" s="206"/>
      <c r="O22" s="3"/>
      <c r="P22" s="157"/>
      <c r="Q22" s="155"/>
      <c r="R22" s="155"/>
    </row>
    <row r="23" spans="1:18" x14ac:dyDescent="0.45">
      <c r="A23" s="107"/>
      <c r="B23" s="115"/>
      <c r="C23" s="54"/>
      <c r="D23" s="109"/>
      <c r="E23" s="109"/>
      <c r="F23" s="274"/>
      <c r="G23" s="109"/>
      <c r="H23" s="112"/>
      <c r="J23" s="155"/>
      <c r="K23" s="155"/>
      <c r="L23" s="155"/>
      <c r="M23" s="155"/>
      <c r="N23" s="155"/>
      <c r="O23" s="155"/>
      <c r="P23" s="157"/>
      <c r="Q23" s="155"/>
      <c r="R23" s="155"/>
    </row>
    <row r="24" spans="1:18" x14ac:dyDescent="0.45">
      <c r="A24" s="107"/>
      <c r="B24" s="115"/>
      <c r="C24" s="94"/>
      <c r="D24" s="109"/>
      <c r="E24" s="109"/>
      <c r="F24" s="274"/>
      <c r="G24" s="109"/>
      <c r="H24" s="112"/>
      <c r="J24" s="155"/>
      <c r="K24" s="155"/>
      <c r="L24" s="163"/>
      <c r="M24" s="163"/>
      <c r="N24" s="163"/>
      <c r="O24" s="155"/>
      <c r="P24" s="157"/>
      <c r="Q24" s="155"/>
      <c r="R24" s="155"/>
    </row>
    <row r="25" spans="1:18" ht="20.25" thickBot="1" x14ac:dyDescent="0.5">
      <c r="A25" s="107"/>
      <c r="B25" s="160"/>
      <c r="C25" s="148" t="s">
        <v>19</v>
      </c>
      <c r="D25" s="188">
        <f>SUM(D6:D24)</f>
        <v>18708000</v>
      </c>
      <c r="E25" s="188">
        <f>SUM(E6:E24)</f>
        <v>10971501.189999998</v>
      </c>
      <c r="F25" s="217">
        <f>SUM(F6:F24)</f>
        <v>0</v>
      </c>
      <c r="G25" s="161">
        <f>D25-E25-F25</f>
        <v>7736498.8100000024</v>
      </c>
      <c r="H25" s="112"/>
      <c r="J25" s="155"/>
      <c r="K25" s="163"/>
      <c r="L25" s="155"/>
      <c r="M25" s="155"/>
      <c r="N25" s="156"/>
      <c r="O25" s="155"/>
      <c r="P25" s="157"/>
      <c r="Q25" s="155"/>
      <c r="R25" s="155"/>
    </row>
    <row r="26" spans="1:18" ht="20.25" thickTop="1" x14ac:dyDescent="0.45">
      <c r="B26" s="162"/>
      <c r="D26" s="96" t="s">
        <v>30</v>
      </c>
      <c r="E26" s="149"/>
      <c r="J26" s="155"/>
      <c r="K26" s="156"/>
      <c r="L26" s="155"/>
      <c r="M26" s="155"/>
      <c r="N26" s="156"/>
      <c r="O26" s="155"/>
      <c r="P26" s="157"/>
      <c r="Q26" s="155"/>
      <c r="R26" s="155"/>
    </row>
    <row r="27" spans="1:18" x14ac:dyDescent="0.45">
      <c r="E27" s="149"/>
      <c r="J27" s="155"/>
      <c r="K27" s="155"/>
      <c r="L27" s="155"/>
      <c r="M27" s="155"/>
      <c r="N27" s="163"/>
      <c r="O27" s="155"/>
      <c r="P27" s="155"/>
      <c r="Q27" s="155"/>
      <c r="R27" s="155"/>
    </row>
    <row r="28" spans="1:18" x14ac:dyDescent="0.45">
      <c r="E28" s="149"/>
      <c r="G28" s="149"/>
      <c r="J28" s="155"/>
      <c r="K28" s="155"/>
      <c r="L28" s="155"/>
      <c r="M28" s="155"/>
      <c r="N28" s="155"/>
      <c r="O28" s="155"/>
      <c r="P28" s="155"/>
      <c r="Q28" s="155"/>
      <c r="R28" s="155"/>
    </row>
    <row r="29" spans="1:18" x14ac:dyDescent="0.45">
      <c r="D29" s="149"/>
      <c r="E29" s="149"/>
      <c r="G29" s="149"/>
      <c r="J29" s="155"/>
      <c r="K29" s="155"/>
      <c r="L29" s="155"/>
      <c r="M29" s="155"/>
      <c r="N29" s="155"/>
      <c r="O29" s="155"/>
      <c r="P29" s="155"/>
    </row>
    <row r="30" spans="1:18" x14ac:dyDescent="0.45">
      <c r="D30" s="182"/>
      <c r="E30" s="180"/>
      <c r="G30" s="149"/>
      <c r="J30" s="155"/>
      <c r="K30" s="155"/>
      <c r="L30" s="155"/>
      <c r="M30" s="155"/>
      <c r="N30" s="155"/>
      <c r="O30" s="155"/>
      <c r="P30" s="155"/>
    </row>
    <row r="31" spans="1:18" x14ac:dyDescent="0.45">
      <c r="D31" s="149"/>
    </row>
    <row r="32" spans="1:18" x14ac:dyDescent="0.45">
      <c r="D32" s="156"/>
    </row>
    <row r="33" spans="4:4" x14ac:dyDescent="0.45">
      <c r="D33" s="156"/>
    </row>
    <row r="35" spans="4:4" x14ac:dyDescent="0.45">
      <c r="D35" s="164"/>
    </row>
  </sheetData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33</vt:i4>
      </vt:variant>
      <vt:variant>
        <vt:lpstr>ช่วงที่มีชื่อ</vt:lpstr>
      </vt:variant>
      <vt:variant>
        <vt:i4>29</vt:i4>
      </vt:variant>
    </vt:vector>
  </HeadingPairs>
  <TitlesOfParts>
    <vt:vector size="62" baseType="lpstr">
      <vt:lpstr>ร้อยละ 62-63</vt:lpstr>
      <vt:lpstr>รวมงบ%ปี2563</vt:lpstr>
      <vt:lpstr>%ปี63(2งบ)</vt:lpstr>
      <vt:lpstr>งบประจำคุม 1ล้าน</vt:lpstr>
      <vt:lpstr>เงินกัน เหลื่อมปี62</vt:lpstr>
      <vt:lpstr>งบโครงการ002</vt:lpstr>
      <vt:lpstr>งบโครงการ001</vt:lpstr>
      <vt:lpstr>รหัส39001 </vt:lpstr>
      <vt:lpstr>พนง.ราชการ</vt:lpstr>
      <vt:lpstr>ธุรการ9,000</vt:lpstr>
      <vt:lpstr>ธุรการ 15000</vt:lpstr>
      <vt:lpstr>ค่าจ้างนักการฯ</vt:lpstr>
      <vt:lpstr>ครูวิกฤต-วิทย์-คณิต</vt:lpstr>
      <vt:lpstr>ครูพี่เลี้ยง</vt:lpstr>
      <vt:lpstr>ครูทรงคุณค่าฯ</vt:lpstr>
      <vt:lpstr>เขต 9ราย-แม่บ้านฯ</vt:lpstr>
      <vt:lpstr>เช่าบ้าน-ประกันฯ14708</vt:lpstr>
      <vt:lpstr>ประกันสังคม พนง.</vt:lpstr>
      <vt:lpstr>เงินกองทุนทดแทนฯ0.2</vt:lpstr>
      <vt:lpstr>พาหนะนักเรียน</vt:lpstr>
      <vt:lpstr>รถตู้+กระบะ</vt:lpstr>
      <vt:lpstr>รหัส39002</vt:lpstr>
      <vt:lpstr>ยาเสพติด05736</vt:lpstr>
      <vt:lpstr>งบCovid19</vt:lpstr>
      <vt:lpstr>รหัส34762</vt:lpstr>
      <vt:lpstr>รหัสงบNT</vt:lpstr>
      <vt:lpstr>รหัสงบ53737สุจริต</vt:lpstr>
      <vt:lpstr>งบDLTV</vt:lpstr>
      <vt:lpstr>รายจ่ายอื่น500</vt:lpstr>
      <vt:lpstr>รายจ่ายอื่น500 (3)</vt:lpstr>
      <vt:lpstr>รายจ่ายอื่น500 (2)</vt:lpstr>
      <vt:lpstr>รหัส35702อินเทอร์เน็ต</vt:lpstr>
      <vt:lpstr>อุดหนุนร.ร.</vt:lpstr>
      <vt:lpstr>'เขต 9ราย-แม่บ้านฯ'!Print_Titles</vt:lpstr>
      <vt:lpstr>ครูทรงคุณค่าฯ!Print_Titles</vt:lpstr>
      <vt:lpstr>ครูพี่เลี้ยง!Print_Titles</vt:lpstr>
      <vt:lpstr>'ครูวิกฤต-วิทย์-คณิต'!Print_Titles</vt:lpstr>
      <vt:lpstr>ค่าจ้างนักการฯ!Print_Titles</vt:lpstr>
      <vt:lpstr>งบCovid19!Print_Titles</vt:lpstr>
      <vt:lpstr>งบDLTV!Print_Titles</vt:lpstr>
      <vt:lpstr>งบโครงการ001!Print_Titles</vt:lpstr>
      <vt:lpstr>งบโครงการ002!Print_Titles</vt:lpstr>
      <vt:lpstr>'งบประจำคุม 1ล้าน'!Print_Titles</vt:lpstr>
      <vt:lpstr>เงินกองทุนทดแทนฯ0.2!Print_Titles</vt:lpstr>
      <vt:lpstr>'เช่าบ้าน-ประกันฯ14708'!Print_Titles</vt:lpstr>
      <vt:lpstr>'ธุรการ 15000'!Print_Titles</vt:lpstr>
      <vt:lpstr>'ธุรการ9,000'!Print_Titles</vt:lpstr>
      <vt:lpstr>'ประกันสังคม พนง.'!Print_Titles</vt:lpstr>
      <vt:lpstr>พนง.ราชการ!Print_Titles</vt:lpstr>
      <vt:lpstr>พาหนะนักเรียน!Print_Titles</vt:lpstr>
      <vt:lpstr>ยาเสพติด05736!Print_Titles</vt:lpstr>
      <vt:lpstr>'รถตู้+กระบะ'!Print_Titles</vt:lpstr>
      <vt:lpstr>รหัส34762!Print_Titles</vt:lpstr>
      <vt:lpstr>รหัส35702อินเทอร์เน็ต!Print_Titles</vt:lpstr>
      <vt:lpstr>'รหัส39001 '!Print_Titles</vt:lpstr>
      <vt:lpstr>รหัส39002!Print_Titles</vt:lpstr>
      <vt:lpstr>รหัสงบ53737สุจริต!Print_Titles</vt:lpstr>
      <vt:lpstr>รหัสงบNT!Print_Titles</vt:lpstr>
      <vt:lpstr>รายจ่ายอื่น500!Print_Titles</vt:lpstr>
      <vt:lpstr>'รายจ่ายอื่น500 (2)'!Print_Titles</vt:lpstr>
      <vt:lpstr>'รายจ่ายอื่น500 (3)'!Print_Titles</vt:lpstr>
      <vt:lpstr>อุดหนุนร.ร.!Print_Titles</vt:lpstr>
    </vt:vector>
  </TitlesOfParts>
  <Company>Winseven2009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YAYAHA</cp:lastModifiedBy>
  <cp:lastPrinted>2020-04-08T06:41:43Z</cp:lastPrinted>
  <dcterms:created xsi:type="dcterms:W3CDTF">2011-10-16T03:43:31Z</dcterms:created>
  <dcterms:modified xsi:type="dcterms:W3CDTF">2020-04-08T06:48:55Z</dcterms:modified>
</cp:coreProperties>
</file>